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<sst xmlns="http://schemas.openxmlformats.org/spreadsheetml/2006/main" count="1836" uniqueCount="501">
  <si>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</si>
  <si>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</si>
  <si>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</si>
  <si>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</si>
  <si>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</si>
  <si>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</si>
  <si>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</si>
  <si>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</si>
  <si>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</si>
  <si>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</si>
  <si>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</si>
  <si>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</si>
  <si>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</si>
  <si>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</si>
  <si>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</si>
  <si>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</si>
  <si>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</si>
  <si>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</si>
  <si>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</si>
  <si>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</si>
  <si>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</si>
  <si>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</si>
  <si>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</si>
  <si>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</si>
  <si>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</si>
  <si>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</si>
  <si>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</si>
  <si>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</si>
  <si>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</si>
  <si>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</si>
  <si>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</si>
  <si>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</si>
  <si>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</si>
  <si>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</si>
  <si>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</si>
  <si>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</si>
  <si>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</si>
  <si>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</si>
  <si>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</si>
  <si>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</si>
  <si>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</si>
  <si>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</si>
  <si>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</si>
  <si>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</si>
  <si>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</si>
  <si>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</si>
  <si>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</si>
  <si>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</si>
  <si>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</si>
  <si>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</si>
  <si>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</si>
  <si>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</si>
  <si>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</si>
  <si>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</si>
  <si>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</si>
  <si>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</si>
  <si>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</si>
  <si>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</si>
  <si>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</si>
  <si>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</si>
  <si>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</si>
  <si>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</si>
  <si>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</si>
  <si>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</si>
  <si>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</si>
  <si>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</si>
  <si>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</si>
  <si>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</si>
  <si>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</si>
  <si>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</si>
  <si>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</si>
  <si>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</si>
  <si>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</si>
  <si>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</si>
  <si>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</si>
  <si>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</si>
  <si>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</si>
  <si>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</si>
  <si>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</si>
  <si>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</si>
  <si>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</si>
  <si>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</si>
  <si>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</si>
  <si>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</si>
  <si>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</si>
  <si>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</si>
  <si>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</si>
  <si>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</si>
  <si>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</si>
  <si>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</si>
  <si>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</si>
  <si>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</si>
  <si>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</si>
  <si>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</si>
  <si>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</si>
  <si>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</si>
  <si>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</si>
  <si>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</si>
  <si>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</si>
  <si>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</si>
  <si>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</si>
  <si>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</si>
  <si>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</si>
  <si>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</si>
  <si>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</si>
  <si>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</si>
  <si>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</si>
  <si>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</si>
  <si>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</si>
  <si>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</si>
  <si>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</si>
  <si>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</si>
  <si>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</si>
  <si>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</si>
  <si>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</si>
  <si>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</si>
  <si>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</si>
  <si>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</si>
  <si>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</si>
  <si>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</si>
  <si>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</si>
  <si>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</si>
  <si>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</si>
  <si>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</si>
  <si>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</si>
  <si>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</si>
  <si>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</si>
  <si>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</si>
  <si>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</si>
  <si>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</si>
  <si>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</si>
  <si>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</si>
  <si>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</si>
  <si>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</si>
  <si>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</si>
  <si>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</si>
  <si>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</si>
  <si>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</si>
  <si>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</si>
  <si>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</si>
  <si>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</si>
  <si>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</si>
  <si>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</si>
  <si>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</si>
  <si>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</si>
  <si>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</si>
  <si>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</si>
  <si>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</si>
  <si>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</si>
  <si>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</si>
  <si>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</si>
  <si>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</si>
  <si>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</si>
  <si>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</si>
  <si>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</si>
  <si>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</si>
  <si>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</si>
  <si>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</si>
  <si>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</si>
  <si>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</si>
  <si>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</si>
  <si>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</si>
  <si>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</si>
  <si>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</si>
  <si>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</si>
  <si>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</si>
  <si>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</si>
  <si>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</si>
  <si>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</si>
  <si>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</si>
  <si>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</si>
  <si>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</si>
  <si>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</si>
  <si>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</si>
  <si>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</si>
  <si>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</si>
  <si>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</si>
  <si>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</si>
  <si>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</si>
  <si>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</si>
  <si>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</si>
  <si>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</si>
  <si>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</si>
  <si>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</si>
  <si>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</si>
  <si>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</si>
  <si>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</si>
  <si>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</si>
  <si>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</si>
  <si>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</si>
  <si>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</si>
  <si>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</si>
  <si>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</si>
  <si>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</si>
  <si>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</si>
  <si>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</si>
  <si>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</si>
  <si>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</si>
  <si>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</si>
  <si>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</si>
  <si>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</si>
  <si>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</si>
  <si>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</si>
  <si>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</si>
  <si>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</si>
  <si>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</si>
  <si>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</si>
  <si>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</si>
  <si>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</si>
  <si>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</si>
  <si>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</si>
  <si>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</si>
  <si>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</si>
  <si>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</si>
  <si>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</si>
  <si>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</si>
  <si>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</si>
  <si>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</si>
  <si>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</si>
  <si>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</si>
  <si>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</si>
  <si>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</si>
  <si>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</si>
  <si>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</si>
  <si>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</si>
  <si>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</si>
  <si>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</si>
  <si>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</si>
  <si>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</si>
  <si>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</si>
  <si>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</si>
  <si>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</si>
  <si>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</si>
  <si>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</si>
  <si>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</si>
  <si>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</si>
  <si>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</si>
  <si>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</si>
  <si>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</si>
  <si>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</si>
  <si>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</si>
  <si>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</si>
  <si>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</si>
  <si>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</si>
  <si>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</si>
  <si>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</si>
  <si>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</si>
  <si>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</si>
  <si>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</si>
  <si>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</si>
  <si>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</si>
  <si>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</si>
  <si>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</si>
  <si>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</si>
  <si>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</si>
  <si>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</si>
  <si>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</si>
  <si>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</si>
  <si>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</si>
  <si>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</si>
  <si>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</si>
  <si>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</si>
  <si>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</si>
  <si>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</si>
  <si>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</si>
  <si>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</si>
  <si>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</si>
  <si>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</si>
  <si>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</si>
  <si>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</si>
  <si>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</si>
  <si>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</si>
  <si>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</si>
  <si>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</si>
  <si>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</si>
  <si>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</si>
  <si>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</si>
  <si>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</si>
  <si>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</si>
  <si>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</si>
  <si>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</si>
  <si>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</si>
  <si>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</si>
  <si>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</si>
  <si>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</si>
  <si>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</si>
  <si>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</si>
  <si>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</si>
  <si>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</si>
  <si>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</si>
  <si>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</si>
  <si>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</si>
  <si>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</si>
  <si>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</si>
  <si>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</si>
  <si>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</si>
  <si>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</si>
  <si>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</si>
  <si>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</si>
  <si>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</si>
  <si>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</si>
  <si>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</si>
  <si>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</si>
  <si>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</si>
  <si>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</si>
  <si>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</si>
  <si>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</si>
  <si>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</si>
  <si>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</si>
  <si>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</si>
  <si>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</si>
  <si>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</si>
  <si>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</si>
  <si>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</si>
  <si>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</si>
  <si>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</si>
  <si>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</si>
  <si>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</si>
  <si>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</si>
  <si>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</si>
  <si>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</si>
  <si>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</si>
  <si>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</si>
  <si>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</si>
  <si>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</si>
  <si>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</si>
  <si>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</si>
  <si>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</si>
  <si>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</si>
  <si>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</si>
  <si>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</si>
  <si>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</si>
  <si>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</si>
  <si>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</si>
  <si>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</si>
  <si>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</si>
  <si>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</si>
  <si>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</si>
  <si>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</si>
  <si>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</si>
  <si>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</si>
  <si>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</si>
  <si>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</si>
  <si>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</si>
  <si>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</si>
  <si>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</si>
  <si>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</si>
  <si>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</si>
  <si>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</si>
  <si>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</si>
  <si>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</si>
  <si>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</si>
  <si>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</si>
  <si>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</si>
  <si>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</si>
  <si>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</si>
  <si>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</si>
  <si>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</si>
  <si>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</si>
  <si>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</si>
  <si>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</si>
  <si>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</si>
  <si>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</si>
  <si>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</si>
  <si>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</si>
  <si>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</si>
  <si>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</si>
  <si>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</si>
  <si>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</si>
  <si>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</si>
  <si>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</si>
  <si>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</si>
  <si>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</si>
  <si>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</si>
  <si>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</si>
  <si>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</si>
  <si>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</si>
  <si>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</si>
  <si>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</si>
  <si>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</si>
  <si>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</si>
  <si>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</si>
  <si>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</si>
  <si>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</si>
  <si>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</si>
  <si>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</si>
  <si>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</si>
  <si>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</si>
  <si>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</si>
  <si>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</si>
  <si>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</si>
  <si>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</si>
  <si>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</si>
  <si>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</si>
  <si>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</si>
  <si>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</si>
  <si>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</si>
  <si>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</si>
  <si>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</si>
  <si>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</si>
  <si>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</si>
  <si>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</si>
  <si>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</si>
  <si>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</si>
  <si>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</si>
  <si>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</si>
  <si>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</si>
  <si>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</si>
  <si>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</si>
  <si>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</si>
  <si>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</si>
  <si>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</si>
  <si>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</si>
  <si>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</si>
  <si>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</si>
  <si>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</si>
  <si>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</si>
  <si>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</si>
  <si>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</si>
  <si>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</si>
  <si>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</si>
  <si>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</si>
  <si>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</si>
  <si>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</si>
  <si>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</si>
  <si>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</si>
  <si>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</si>
  <si>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</si>
  <si>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</si>
  <si>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</si>
  <si>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</si>
  <si>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</si>
  <si>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</si>
  <si>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</si>
  <si>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</si>
  <si>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</si>
  <si>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Hindalco</t>
  </si>
  <si>
    <t>HINDALCO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</si>
  <si>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</si>
  <si>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</si>
  <si>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</si>
  <si>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</si>
  <si>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</si>
  <si>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</si>
  <si>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</si>
  <si>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</si>
  <si>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</si>
  <si>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</si>
  <si>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</si>
  <si>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</si>
  <si>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</si>
  <si>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</si>
  <si>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</si>
  <si>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</si>
  <si>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</si>
  <si>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</si>
  <si>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</si>
  <si>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</si>
  <si>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</si>
  <si>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</si>
  <si>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</si>
  <si>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</si>
  <si>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</si>
  <si>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</si>
  <si>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</si>
  <si>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</si>
  <si>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AGM/DIVIDEND - 30%</t>
  </si>
  <si>
    <t>AGM/DIV - RS. 22 PER SH</t>
  </si>
  <si>
    <t>AGM/DIVIDEND -100%</t>
  </si>
  <si>
    <t>FINAL DIVIDEND - 15%</t>
  </si>
  <si>
    <t>AGM/FINAL DIVIDEND-50%</t>
  </si>
  <si>
    <t>AGM/DIV -RS.2.50/- PER SH</t>
  </si>
  <si>
    <t>AGM/FINAL DIVIDEND-150%</t>
  </si>
  <si>
    <t>DIVIDEND-RS.14/- PER SH  PURPOSE REVISED</t>
  </si>
  <si>
    <t>AGM/FINAL DIVIDEND-13%</t>
  </si>
  <si>
    <t>AGM/DIV FIN-130%+SPL-25%</t>
  </si>
  <si>
    <t>AGM/DIVIDEND - 10%</t>
  </si>
  <si>
    <t>AGM/DIV-RS.40/- PER SH</t>
  </si>
  <si>
    <t>AGM/DIVIDEND-30%</t>
  </si>
  <si>
    <t>AGM/DIV-RS.5.30 PER SH</t>
  </si>
  <si>
    <t>AGM/DIVIDEND-20%</t>
  </si>
  <si>
    <t>AGM/FIN DIV-RE.1/- PER SH</t>
  </si>
  <si>
    <t>AGM/FINAL DIVIDEND-18%</t>
  </si>
  <si>
    <t>AGM/DIV-RE.1/- PER SH</t>
  </si>
  <si>
    <t>AGM/DIV FIN-20% + SPL-10%</t>
  </si>
  <si>
    <t>AGM/DIVIDEND-35%</t>
  </si>
  <si>
    <t>AGM/FINAL DIVIDEND-20%</t>
  </si>
  <si>
    <t>AGM/FIN DIV-RS.6/- PER SH</t>
  </si>
  <si>
    <t>AGM/FIN DIV-RS.4/- PER SH</t>
  </si>
  <si>
    <t>CNX100</t>
  </si>
  <si>
    <t>JUNIOR</t>
  </si>
  <si>
    <t>AGM/DIVIDEND-8%</t>
  </si>
  <si>
    <t>FV SPLIT RS.10/- TO RS.2/</t>
  </si>
  <si>
    <t>AGM/DIVIDEND - 20%</t>
  </si>
  <si>
    <t>AGM/DIV-RS.5/- PER SH</t>
  </si>
  <si>
    <t>Derivatives Info Kit for 6 JUNE, 2007</t>
  </si>
  <si>
    <t>DIVIDEND-RS.1.50 PER SH</t>
  </si>
  <si>
    <t>AGM/DIVIDEND-7%</t>
  </si>
  <si>
    <t>AGM/DIV FIN-25% + SPL-15%PURPOSE REVISED</t>
  </si>
  <si>
    <t>AGM/DIVIDEND-10%</t>
  </si>
  <si>
    <t>AGM/DIVIDEND-100%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</si>
</sst>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0"/>
  <sheetViews>
    <sheetView tabSelected="1" workbookViewId="0" topLeftCell="A1">
      <pane xSplit="1" ySplit="3" topLeftCell="B185" activePane="bottomRight" state="frozen"/>
      <selection pane="topLeft" activeCell="E255" sqref="E255"/>
      <selection pane="topRight" activeCell="E255" sqref="E255"/>
      <selection pane="bottomLeft" activeCell="E255" sqref="E255"/>
      <selection pane="bottomRight" activeCell="E255" sqref="E255"/>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495</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6324.3</v>
      </c>
      <c r="D4" s="180">
        <f>Volume!M4</f>
        <v>-3.1997367353654735</v>
      </c>
      <c r="E4" s="181">
        <f>Volume!C4*100</f>
        <v>28.999999999999996</v>
      </c>
      <c r="F4" s="371">
        <f>'Open Int.'!D4*100</f>
        <v>-27</v>
      </c>
      <c r="G4" s="372">
        <f>'Open Int.'!R4</f>
        <v>120.0668355</v>
      </c>
      <c r="H4" s="372">
        <f>'Open Int.'!Z4</f>
        <v>-49.21226300000001</v>
      </c>
      <c r="I4" s="373">
        <f>'Open Int.'!O4</f>
        <v>0.9963128785883593</v>
      </c>
      <c r="J4" s="183">
        <f>IF(Volume!D4=0,0,Volume!F4/Volume!D4)</f>
        <v>0</v>
      </c>
      <c r="K4" s="186">
        <f>IF('Open Int.'!E4=0,0,'Open Int.'!H4/'Open Int.'!E4)</f>
        <v>0</v>
      </c>
    </row>
    <row r="5" spans="1:11" ht="15">
      <c r="A5" s="201" t="s">
        <v>489</v>
      </c>
      <c r="B5" s="287">
        <f>Margins!B5</f>
        <v>50</v>
      </c>
      <c r="C5" s="287">
        <f>Volume!J5</f>
        <v>4101</v>
      </c>
      <c r="D5" s="182">
        <f>Volume!M5</f>
        <v>-2.00248518447716</v>
      </c>
      <c r="E5" s="175">
        <f>Volume!C5*100</f>
        <v>-42</v>
      </c>
      <c r="F5" s="381">
        <f>'Open Int.'!D5*100</f>
        <v>-6</v>
      </c>
      <c r="G5" s="382">
        <f>'Open Int.'!R5</f>
        <v>77.71395</v>
      </c>
      <c r="H5" s="382">
        <f>'Open Int.'!Z5</f>
        <v>-6.526074000000008</v>
      </c>
      <c r="I5" s="383">
        <f>'Open Int.'!O5</f>
        <v>1</v>
      </c>
      <c r="J5" s="185">
        <f>IF(Volume!D5=0,0,Volume!F5/Volume!D5)</f>
        <v>0</v>
      </c>
      <c r="K5" s="187">
        <f>IF('Open Int.'!E5=0,0,'Open Int.'!H5/'Open Int.'!E5)</f>
        <v>0</v>
      </c>
    </row>
    <row r="6" spans="1:11" ht="15">
      <c r="A6" s="201" t="s">
        <v>74</v>
      </c>
      <c r="B6" s="287">
        <f>Margins!B6</f>
        <v>50</v>
      </c>
      <c r="C6" s="287">
        <f>Volume!J6</f>
        <v>5221.3</v>
      </c>
      <c r="D6" s="182">
        <f>Volume!M6</f>
        <v>-0.5760204130209177</v>
      </c>
      <c r="E6" s="175">
        <f>Volume!C6*100</f>
        <v>137</v>
      </c>
      <c r="F6" s="347">
        <f>'Open Int.'!D6*100</f>
        <v>0</v>
      </c>
      <c r="G6" s="176">
        <f>'Open Int.'!R6</f>
        <v>81.1128955</v>
      </c>
      <c r="H6" s="176">
        <f>'Open Int.'!Z6</f>
        <v>-0.31238725000000045</v>
      </c>
      <c r="I6" s="171">
        <f>'Open Int.'!O6</f>
        <v>0.9954940457032507</v>
      </c>
      <c r="J6" s="185">
        <f>IF(Volume!D6=0,0,Volume!F6/Volume!D6)</f>
        <v>0</v>
      </c>
      <c r="K6" s="187">
        <f>IF('Open Int.'!E6=0,0,'Open Int.'!H6/'Open Int.'!E6)</f>
        <v>0</v>
      </c>
    </row>
    <row r="7" spans="1:11" ht="15">
      <c r="A7" s="201" t="s">
        <v>490</v>
      </c>
      <c r="B7" s="287">
        <f>Margins!B7</f>
        <v>25</v>
      </c>
      <c r="C7" s="287">
        <f>Volume!J7</f>
        <v>8050.3</v>
      </c>
      <c r="D7" s="182">
        <f>Volume!M7</f>
        <v>-1.920698834666397</v>
      </c>
      <c r="E7" s="175">
        <f>Volume!C7*100</f>
        <v>9</v>
      </c>
      <c r="F7" s="347">
        <f>'Open Int.'!D7*100</f>
        <v>19</v>
      </c>
      <c r="G7" s="176">
        <f>'Open Int.'!R7</f>
        <v>68.32692125</v>
      </c>
      <c r="H7" s="176">
        <f>'Open Int.'!Z7</f>
        <v>10.173595499999998</v>
      </c>
      <c r="I7" s="171">
        <f>'Open Int.'!O7</f>
        <v>0.9976435935198822</v>
      </c>
      <c r="J7" s="185">
        <f>IF(Volume!D7=0,0,Volume!F7/Volume!D7)</f>
        <v>0.009615384615384616</v>
      </c>
      <c r="K7" s="187">
        <f>IF('Open Int.'!E7=0,0,'Open Int.'!H7/'Open Int.'!E7)</f>
        <v>0.02631578947368421</v>
      </c>
    </row>
    <row r="8" spans="1:11" ht="15">
      <c r="A8" s="201" t="s">
        <v>9</v>
      </c>
      <c r="B8" s="287">
        <f>Margins!B8</f>
        <v>50</v>
      </c>
      <c r="C8" s="287">
        <f>Volume!J8</f>
        <v>4198.25</v>
      </c>
      <c r="D8" s="182">
        <f>Volume!M8</f>
        <v>-2.0165007643564734</v>
      </c>
      <c r="E8" s="175">
        <f>Volume!C8*100</f>
        <v>39</v>
      </c>
      <c r="F8" s="347">
        <f>'Open Int.'!D8*100</f>
        <v>5</v>
      </c>
      <c r="G8" s="176">
        <f>'Open Int.'!R8</f>
        <v>25440.40841125</v>
      </c>
      <c r="H8" s="176">
        <f>'Open Int.'!Z8</f>
        <v>739.3797380000033</v>
      </c>
      <c r="I8" s="171">
        <f>'Open Int.'!O8</f>
        <v>0.9314123567498079</v>
      </c>
      <c r="J8" s="185">
        <f>IF(Volume!D8=0,0,Volume!F8/Volume!D8)</f>
        <v>1.1116740946603176</v>
      </c>
      <c r="K8" s="187">
        <f>IF('Open Int.'!E8=0,0,'Open Int.'!H8/'Open Int.'!E8)</f>
        <v>1.4140390456293124</v>
      </c>
    </row>
    <row r="9" spans="1:11" ht="15">
      <c r="A9" s="201" t="s">
        <v>279</v>
      </c>
      <c r="B9" s="287">
        <f>Margins!B9</f>
        <v>200</v>
      </c>
      <c r="C9" s="287">
        <f>Volume!J9</f>
        <v>2734.7</v>
      </c>
      <c r="D9" s="182">
        <f>Volume!M9</f>
        <v>1.8396454772278568</v>
      </c>
      <c r="E9" s="175">
        <f>Volume!C9*100</f>
        <v>165</v>
      </c>
      <c r="F9" s="347">
        <f>'Open Int.'!D9*100</f>
        <v>-1</v>
      </c>
      <c r="G9" s="176">
        <f>'Open Int.'!R9</f>
        <v>163.972612</v>
      </c>
      <c r="H9" s="176">
        <f>'Open Int.'!Z9</f>
        <v>1.2971379999999897</v>
      </c>
      <c r="I9" s="171">
        <f>'Open Int.'!O9</f>
        <v>0.9953302201467645</v>
      </c>
      <c r="J9" s="185">
        <f>IF(Volume!D9=0,0,Volume!F9/Volume!D9)</f>
        <v>0</v>
      </c>
      <c r="K9" s="187">
        <f>IF('Open Int.'!E9=0,0,'Open Int.'!H9/'Open Int.'!E9)</f>
        <v>0.1</v>
      </c>
    </row>
    <row r="10" spans="1:11" ht="15">
      <c r="A10" s="201" t="s">
        <v>134</v>
      </c>
      <c r="B10" s="287">
        <f>Margins!B10</f>
        <v>100</v>
      </c>
      <c r="C10" s="287">
        <f>Volume!J10</f>
        <v>4579.35</v>
      </c>
      <c r="D10" s="182">
        <f>Volume!M10</f>
        <v>-1.1046323291221172</v>
      </c>
      <c r="E10" s="175">
        <f>Volume!C10*100</f>
        <v>-18</v>
      </c>
      <c r="F10" s="347">
        <f>'Open Int.'!D10*100</f>
        <v>-2</v>
      </c>
      <c r="G10" s="176">
        <f>'Open Int.'!R10</f>
        <v>124.283559</v>
      </c>
      <c r="H10" s="176">
        <f>'Open Int.'!Z10</f>
        <v>-2.592140999999998</v>
      </c>
      <c r="I10" s="171">
        <f>'Open Int.'!O10</f>
        <v>0.9937361827560796</v>
      </c>
      <c r="J10" s="185">
        <f>IF(Volume!D10=0,0,Volume!F10/Volume!D10)</f>
        <v>0.5454545454545454</v>
      </c>
      <c r="K10" s="187">
        <f>IF('Open Int.'!E10=0,0,'Open Int.'!H10/'Open Int.'!E10)</f>
        <v>0.45454545454545453</v>
      </c>
    </row>
    <row r="11" spans="1:11" ht="15">
      <c r="A11" s="201" t="s">
        <v>403</v>
      </c>
      <c r="B11" s="287">
        <f>Margins!B11</f>
        <v>200</v>
      </c>
      <c r="C11" s="287">
        <f>Volume!J11</f>
        <v>1318.5</v>
      </c>
      <c r="D11" s="182">
        <f>Volume!M11</f>
        <v>-2.355032215063316</v>
      </c>
      <c r="E11" s="175">
        <f>Volume!C11*100</f>
        <v>55.00000000000001</v>
      </c>
      <c r="F11" s="347">
        <f>'Open Int.'!D11*100</f>
        <v>-1</v>
      </c>
      <c r="G11" s="176">
        <f>'Open Int.'!R11</f>
        <v>61.54758</v>
      </c>
      <c r="H11" s="176">
        <f>'Open Int.'!Z11</f>
        <v>-2.2405919999999995</v>
      </c>
      <c r="I11" s="171">
        <f>'Open Int.'!O11</f>
        <v>0.9850042844901457</v>
      </c>
      <c r="J11" s="185">
        <f>IF(Volume!D11=0,0,Volume!F11/Volume!D11)</f>
        <v>0</v>
      </c>
      <c r="K11" s="187">
        <f>IF('Open Int.'!E11=0,0,'Open Int.'!H11/'Open Int.'!E11)</f>
        <v>0</v>
      </c>
    </row>
    <row r="12" spans="1:11" ht="15">
      <c r="A12" s="201" t="s">
        <v>0</v>
      </c>
      <c r="B12" s="287">
        <f>Margins!B12</f>
        <v>375</v>
      </c>
      <c r="C12" s="287">
        <f>Volume!J12</f>
        <v>822.05</v>
      </c>
      <c r="D12" s="182">
        <f>Volume!M12</f>
        <v>-1.6863003049692067</v>
      </c>
      <c r="E12" s="175">
        <f>Volume!C12*100</f>
        <v>21</v>
      </c>
      <c r="F12" s="347">
        <f>'Open Int.'!D12*100</f>
        <v>3</v>
      </c>
      <c r="G12" s="176">
        <f>'Open Int.'!R12</f>
        <v>151.822359375</v>
      </c>
      <c r="H12" s="176">
        <f>'Open Int.'!Z12</f>
        <v>2.381450624999985</v>
      </c>
      <c r="I12" s="171">
        <f>'Open Int.'!O12</f>
        <v>0.9932994923857869</v>
      </c>
      <c r="J12" s="185">
        <f>IF(Volume!D12=0,0,Volume!F12/Volume!D12)</f>
        <v>0.05555555555555555</v>
      </c>
      <c r="K12" s="187">
        <f>IF('Open Int.'!E12=0,0,'Open Int.'!H12/'Open Int.'!E12)</f>
        <v>0.12244897959183673</v>
      </c>
    </row>
    <row r="13" spans="1:11" ht="15">
      <c r="A13" s="201" t="s">
        <v>404</v>
      </c>
      <c r="B13" s="287">
        <f>Margins!B13</f>
        <v>450</v>
      </c>
      <c r="C13" s="287">
        <f>Volume!J13</f>
        <v>539.25</v>
      </c>
      <c r="D13" s="182">
        <f>Volume!M13</f>
        <v>-1.6326158336373668</v>
      </c>
      <c r="E13" s="175">
        <f>Volume!C13*100</f>
        <v>23</v>
      </c>
      <c r="F13" s="347">
        <f>'Open Int.'!D13*100</f>
        <v>-4</v>
      </c>
      <c r="G13" s="176">
        <f>'Open Int.'!R13</f>
        <v>61.0053525</v>
      </c>
      <c r="H13" s="176">
        <f>'Open Int.'!Z13</f>
        <v>-3.430075500000001</v>
      </c>
      <c r="I13" s="171">
        <f>'Open Int.'!O13</f>
        <v>0.9928400954653938</v>
      </c>
      <c r="J13" s="185">
        <f>IF(Volume!D13=0,0,Volume!F13/Volume!D13)</f>
        <v>0</v>
      </c>
      <c r="K13" s="187">
        <f>IF('Open Int.'!E13=0,0,'Open Int.'!H13/'Open Int.'!E13)</f>
        <v>0</v>
      </c>
    </row>
    <row r="14" spans="1:11" ht="15">
      <c r="A14" s="201" t="s">
        <v>405</v>
      </c>
      <c r="B14" s="287">
        <f>Margins!B14</f>
        <v>200</v>
      </c>
      <c r="C14" s="287">
        <f>Volume!J14</f>
        <v>1597</v>
      </c>
      <c r="D14" s="182">
        <f>Volume!M14</f>
        <v>-2.9326850022792885</v>
      </c>
      <c r="E14" s="175">
        <f>Volume!C14*100</f>
        <v>-9</v>
      </c>
      <c r="F14" s="347">
        <f>'Open Int.'!D14*100</f>
        <v>9</v>
      </c>
      <c r="G14" s="176">
        <f>'Open Int.'!R14</f>
        <v>63.43284</v>
      </c>
      <c r="H14" s="176">
        <f>'Open Int.'!Z14</f>
        <v>3.479929999999996</v>
      </c>
      <c r="I14" s="171">
        <f>'Open Int.'!O14</f>
        <v>0.9959718026183283</v>
      </c>
      <c r="J14" s="185">
        <f>IF(Volume!D14=0,0,Volume!F14/Volume!D14)</f>
        <v>0</v>
      </c>
      <c r="K14" s="187">
        <f>IF('Open Int.'!E14=0,0,'Open Int.'!H14/'Open Int.'!E14)</f>
        <v>0</v>
      </c>
    </row>
    <row r="15" spans="1:11" ht="15">
      <c r="A15" s="201" t="s">
        <v>406</v>
      </c>
      <c r="B15" s="287">
        <f>Margins!B15</f>
        <v>1700</v>
      </c>
      <c r="C15" s="287">
        <f>Volume!J15</f>
        <v>143</v>
      </c>
      <c r="D15" s="182">
        <f>Volume!M15</f>
        <v>-0.03495281370151092</v>
      </c>
      <c r="E15" s="175">
        <f>Volume!C15*100</f>
        <v>45</v>
      </c>
      <c r="F15" s="347">
        <f>'Open Int.'!D15*100</f>
        <v>-4</v>
      </c>
      <c r="G15" s="176">
        <f>'Open Int.'!R15</f>
        <v>74.21843</v>
      </c>
      <c r="H15" s="176">
        <f>'Open Int.'!Z15</f>
        <v>-2.91985200000002</v>
      </c>
      <c r="I15" s="171">
        <f>'Open Int.'!O15</f>
        <v>0.990501146413364</v>
      </c>
      <c r="J15" s="185">
        <f>IF(Volume!D15=0,0,Volume!F15/Volume!D15)</f>
        <v>0</v>
      </c>
      <c r="K15" s="187">
        <f>IF('Open Int.'!E15=0,0,'Open Int.'!H15/'Open Int.'!E15)</f>
        <v>0.09580838323353294</v>
      </c>
    </row>
    <row r="16" spans="1:11" ht="15">
      <c r="A16" s="201" t="s">
        <v>135</v>
      </c>
      <c r="B16" s="287">
        <f>Margins!B16</f>
        <v>2450</v>
      </c>
      <c r="C16" s="287">
        <f>Volume!J16</f>
        <v>85.4</v>
      </c>
      <c r="D16" s="182">
        <f>Volume!M16</f>
        <v>-2.120343839541541</v>
      </c>
      <c r="E16" s="175">
        <f>Volume!C16*100</f>
        <v>-22</v>
      </c>
      <c r="F16" s="347">
        <f>'Open Int.'!D16*100</f>
        <v>0</v>
      </c>
      <c r="G16" s="176">
        <f>'Open Int.'!R16</f>
        <v>25.567906000000004</v>
      </c>
      <c r="H16" s="176">
        <f>'Open Int.'!Z16</f>
        <v>0.06603975000000517</v>
      </c>
      <c r="I16" s="171">
        <f>'Open Int.'!O16</f>
        <v>0.9950900163666121</v>
      </c>
      <c r="J16" s="185">
        <f>IF(Volume!D16=0,0,Volume!F16/Volume!D16)</f>
        <v>0</v>
      </c>
      <c r="K16" s="187">
        <f>IF('Open Int.'!E16=0,0,'Open Int.'!H16/'Open Int.'!E16)</f>
        <v>0</v>
      </c>
    </row>
    <row r="17" spans="1:11" ht="15">
      <c r="A17" s="201" t="s">
        <v>174</v>
      </c>
      <c r="B17" s="287">
        <f>Margins!B17</f>
        <v>3350</v>
      </c>
      <c r="C17" s="287">
        <f>Volume!J17</f>
        <v>57.45</v>
      </c>
      <c r="D17" s="182">
        <f>Volume!M17</f>
        <v>-1.2886597938144329</v>
      </c>
      <c r="E17" s="175">
        <f>Volume!C17*100</f>
        <v>31</v>
      </c>
      <c r="F17" s="347">
        <f>'Open Int.'!D17*100</f>
        <v>0</v>
      </c>
      <c r="G17" s="176">
        <f>'Open Int.'!R17</f>
        <v>45.24675825</v>
      </c>
      <c r="H17" s="176">
        <f>'Open Int.'!Z17</f>
        <v>-0.5127007500000005</v>
      </c>
      <c r="I17" s="171">
        <f>'Open Int.'!O17</f>
        <v>0.9991492981709911</v>
      </c>
      <c r="J17" s="185">
        <f>IF(Volume!D17=0,0,Volume!F17/Volume!D17)</f>
        <v>0</v>
      </c>
      <c r="K17" s="187">
        <f>IF('Open Int.'!E17=0,0,'Open Int.'!H17/'Open Int.'!E17)</f>
        <v>0</v>
      </c>
    </row>
    <row r="18" spans="1:11" ht="15">
      <c r="A18" s="201" t="s">
        <v>280</v>
      </c>
      <c r="B18" s="287">
        <f>Margins!B18</f>
        <v>600</v>
      </c>
      <c r="C18" s="287">
        <f>Volume!J18</f>
        <v>414.65</v>
      </c>
      <c r="D18" s="182">
        <f>Volume!M18</f>
        <v>-0.42026897214217107</v>
      </c>
      <c r="E18" s="175">
        <f>Volume!C18*100</f>
        <v>-43</v>
      </c>
      <c r="F18" s="347">
        <f>'Open Int.'!D18*100</f>
        <v>0</v>
      </c>
      <c r="G18" s="176">
        <f>'Open Int.'!R18</f>
        <v>62.097984</v>
      </c>
      <c r="H18" s="176">
        <f>'Open Int.'!Z18</f>
        <v>-0.23709600000000108</v>
      </c>
      <c r="I18" s="171">
        <f>'Open Int.'!O18</f>
        <v>0.9963942307692307</v>
      </c>
      <c r="J18" s="185">
        <f>IF(Volume!D18=0,0,Volume!F18/Volume!D18)</f>
        <v>0</v>
      </c>
      <c r="K18" s="187">
        <f>IF('Open Int.'!E18=0,0,'Open Int.'!H18/'Open Int.'!E18)</f>
        <v>0</v>
      </c>
    </row>
    <row r="19" spans="1:11" ht="15">
      <c r="A19" s="201" t="s">
        <v>75</v>
      </c>
      <c r="B19" s="287">
        <f>Margins!B19</f>
        <v>2300</v>
      </c>
      <c r="C19" s="287">
        <f>Volume!J19</f>
        <v>84.9</v>
      </c>
      <c r="D19" s="182">
        <f>Volume!M19</f>
        <v>-3.0821917808219053</v>
      </c>
      <c r="E19" s="175">
        <f>Volume!C19*100</f>
        <v>-5</v>
      </c>
      <c r="F19" s="347">
        <f>'Open Int.'!D19*100</f>
        <v>2</v>
      </c>
      <c r="G19" s="176">
        <f>'Open Int.'!R19</f>
        <v>29.505297</v>
      </c>
      <c r="H19" s="176">
        <f>'Open Int.'!Z19</f>
        <v>-0.3137430000000023</v>
      </c>
      <c r="I19" s="171">
        <f>'Open Int.'!O19</f>
        <v>0.9980145598941098</v>
      </c>
      <c r="J19" s="185">
        <f>IF(Volume!D19=0,0,Volume!F19/Volume!D19)</f>
        <v>0</v>
      </c>
      <c r="K19" s="187">
        <f>IF('Open Int.'!E19=0,0,'Open Int.'!H19/'Open Int.'!E19)</f>
        <v>0</v>
      </c>
    </row>
    <row r="20" spans="1:11" ht="15">
      <c r="A20" s="201" t="s">
        <v>407</v>
      </c>
      <c r="B20" s="287">
        <f>Margins!B20</f>
        <v>650</v>
      </c>
      <c r="C20" s="287">
        <f>Volume!J20</f>
        <v>321.95</v>
      </c>
      <c r="D20" s="182">
        <f>Volume!M20</f>
        <v>-2.6753325272067783</v>
      </c>
      <c r="E20" s="175">
        <f>Volume!C20*100</f>
        <v>371</v>
      </c>
      <c r="F20" s="347">
        <f>'Open Int.'!D20*100</f>
        <v>2</v>
      </c>
      <c r="G20" s="176">
        <f>'Open Int.'!R20</f>
        <v>30.40656775</v>
      </c>
      <c r="H20" s="176">
        <f>'Open Int.'!Z20</f>
        <v>-0.10477024999999784</v>
      </c>
      <c r="I20" s="171">
        <f>'Open Int.'!O20</f>
        <v>0.9993117687543015</v>
      </c>
      <c r="J20" s="185">
        <f>IF(Volume!D20=0,0,Volume!F20/Volume!D20)</f>
        <v>0</v>
      </c>
      <c r="K20" s="187">
        <f>IF('Open Int.'!E20=0,0,'Open Int.'!H20/'Open Int.'!E20)</f>
        <v>0</v>
      </c>
    </row>
    <row r="21" spans="1:11" ht="15">
      <c r="A21" s="201" t="s">
        <v>408</v>
      </c>
      <c r="B21" s="287">
        <f>Margins!B21</f>
        <v>400</v>
      </c>
      <c r="C21" s="287">
        <f>Volume!J21</f>
        <v>569.45</v>
      </c>
      <c r="D21" s="182">
        <f>Volume!M21</f>
        <v>-2.0385343196284036</v>
      </c>
      <c r="E21" s="175">
        <f>Volume!C21*100</f>
        <v>191</v>
      </c>
      <c r="F21" s="347">
        <f>'Open Int.'!D21*100</f>
        <v>-6</v>
      </c>
      <c r="G21" s="176">
        <f>'Open Int.'!R21</f>
        <v>44.71321400000001</v>
      </c>
      <c r="H21" s="176">
        <f>'Open Int.'!Z21</f>
        <v>-3.9997259999999883</v>
      </c>
      <c r="I21" s="171">
        <f>'Open Int.'!O21</f>
        <v>0.9877738155883852</v>
      </c>
      <c r="J21" s="185">
        <f>IF(Volume!D21=0,0,Volume!F21/Volume!D21)</f>
        <v>0</v>
      </c>
      <c r="K21" s="187">
        <f>IF('Open Int.'!E21=0,0,'Open Int.'!H21/'Open Int.'!E21)</f>
        <v>0</v>
      </c>
    </row>
    <row r="22" spans="1:11" ht="15">
      <c r="A22" s="201" t="s">
        <v>88</v>
      </c>
      <c r="B22" s="287">
        <f>Margins!B22</f>
        <v>4300</v>
      </c>
      <c r="C22" s="287">
        <f>Volume!J22</f>
        <v>44.75</v>
      </c>
      <c r="D22" s="182">
        <f>Volume!M22</f>
        <v>-2.505446623093679</v>
      </c>
      <c r="E22" s="175">
        <f>Volume!C22*100</f>
        <v>-7.000000000000001</v>
      </c>
      <c r="F22" s="347">
        <f>'Open Int.'!D22*100</f>
        <v>0</v>
      </c>
      <c r="G22" s="176">
        <f>'Open Int.'!R22</f>
        <v>95.635225</v>
      </c>
      <c r="H22" s="176">
        <f>'Open Int.'!Z22</f>
        <v>-1.6287109999999956</v>
      </c>
      <c r="I22" s="171">
        <f>'Open Int.'!O22</f>
        <v>0.993158953722334</v>
      </c>
      <c r="J22" s="185">
        <f>IF(Volume!D22=0,0,Volume!F22/Volume!D22)</f>
        <v>0.1506849315068493</v>
      </c>
      <c r="K22" s="187">
        <f>IF('Open Int.'!E22=0,0,'Open Int.'!H22/'Open Int.'!E22)</f>
        <v>0.07803468208092486</v>
      </c>
    </row>
    <row r="23" spans="1:11" ht="15">
      <c r="A23" s="201" t="s">
        <v>136</v>
      </c>
      <c r="B23" s="287">
        <f>Margins!B23</f>
        <v>4775</v>
      </c>
      <c r="C23" s="287">
        <f>Volume!J23</f>
        <v>37.55</v>
      </c>
      <c r="D23" s="182">
        <f>Volume!M23</f>
        <v>-1.7015706806282869</v>
      </c>
      <c r="E23" s="175">
        <f>Volume!C23*100</f>
        <v>-12</v>
      </c>
      <c r="F23" s="347">
        <f>'Open Int.'!D23*100</f>
        <v>-6</v>
      </c>
      <c r="G23" s="176">
        <f>'Open Int.'!R23</f>
        <v>126.084639</v>
      </c>
      <c r="H23" s="176">
        <f>'Open Int.'!Z23</f>
        <v>-7.271656499999992</v>
      </c>
      <c r="I23" s="171">
        <f>'Open Int.'!O23</f>
        <v>0.9866325369738339</v>
      </c>
      <c r="J23" s="185">
        <f>IF(Volume!D23=0,0,Volume!F23/Volume!D23)</f>
        <v>0.09020618556701031</v>
      </c>
      <c r="K23" s="187">
        <f>IF('Open Int.'!E23=0,0,'Open Int.'!H23/'Open Int.'!E23)</f>
        <v>0.1833489242282507</v>
      </c>
    </row>
    <row r="24" spans="1:11" ht="15">
      <c r="A24" s="201" t="s">
        <v>157</v>
      </c>
      <c r="B24" s="287">
        <f>Margins!B24</f>
        <v>350</v>
      </c>
      <c r="C24" s="287">
        <f>Volume!J24</f>
        <v>717.6</v>
      </c>
      <c r="D24" s="182">
        <f>Volume!M24</f>
        <v>-1.184246763976869</v>
      </c>
      <c r="E24" s="175">
        <f>Volume!C24*100</f>
        <v>-28.000000000000004</v>
      </c>
      <c r="F24" s="347">
        <f>'Open Int.'!D24*100</f>
        <v>-14.000000000000002</v>
      </c>
      <c r="G24" s="176">
        <f>'Open Int.'!R24</f>
        <v>77.633556</v>
      </c>
      <c r="H24" s="176">
        <f>'Open Int.'!Z24</f>
        <v>-13.791393</v>
      </c>
      <c r="I24" s="171">
        <f>'Open Int.'!O24</f>
        <v>0.9987059204141054</v>
      </c>
      <c r="J24" s="185">
        <f>IF(Volume!D24=0,0,Volume!F24/Volume!D24)</f>
        <v>0</v>
      </c>
      <c r="K24" s="187">
        <f>IF('Open Int.'!E24=0,0,'Open Int.'!H24/'Open Int.'!E24)</f>
        <v>0</v>
      </c>
    </row>
    <row r="25" spans="1:11" s="8" customFormat="1" ht="15">
      <c r="A25" s="201" t="s">
        <v>193</v>
      </c>
      <c r="B25" s="287">
        <f>Margins!B25</f>
        <v>100</v>
      </c>
      <c r="C25" s="287">
        <f>Volume!J25</f>
        <v>2218.75</v>
      </c>
      <c r="D25" s="182">
        <f>Volume!M25</f>
        <v>-1.2791991101223583</v>
      </c>
      <c r="E25" s="175">
        <f>Volume!C25*100</f>
        <v>15</v>
      </c>
      <c r="F25" s="347">
        <f>'Open Int.'!D25*100</f>
        <v>-1</v>
      </c>
      <c r="G25" s="176">
        <f>'Open Int.'!R25</f>
        <v>444.326875</v>
      </c>
      <c r="H25" s="176">
        <f>'Open Int.'!Z25</f>
        <v>-6.004700000000014</v>
      </c>
      <c r="I25" s="171">
        <f>'Open Int.'!O25</f>
        <v>0.9911614900629182</v>
      </c>
      <c r="J25" s="185">
        <f>IF(Volume!D25=0,0,Volume!F25/Volume!D25)</f>
        <v>0.10687022900763359</v>
      </c>
      <c r="K25" s="187">
        <f>IF('Open Int.'!E25=0,0,'Open Int.'!H25/'Open Int.'!E25)</f>
        <v>0.12186379928315412</v>
      </c>
    </row>
    <row r="26" spans="1:11" s="8" customFormat="1" ht="15">
      <c r="A26" s="201" t="s">
        <v>281</v>
      </c>
      <c r="B26" s="287">
        <f>Margins!B26</f>
        <v>1900</v>
      </c>
      <c r="C26" s="287">
        <f>Volume!J26</f>
        <v>162.95</v>
      </c>
      <c r="D26" s="182">
        <f>Volume!M26</f>
        <v>-2.4543549835378764</v>
      </c>
      <c r="E26" s="175">
        <f>Volume!C26*100</f>
        <v>-28.000000000000004</v>
      </c>
      <c r="F26" s="347">
        <f>'Open Int.'!D26*100</f>
        <v>7.000000000000001</v>
      </c>
      <c r="G26" s="176">
        <f>'Open Int.'!R26</f>
        <v>147.1552565</v>
      </c>
      <c r="H26" s="176">
        <f>'Open Int.'!Z26</f>
        <v>7.152321999999998</v>
      </c>
      <c r="I26" s="171">
        <f>'Open Int.'!O26</f>
        <v>0.986955606985062</v>
      </c>
      <c r="J26" s="185">
        <f>IF(Volume!D26=0,0,Volume!F26/Volume!D26)</f>
        <v>0.15625</v>
      </c>
      <c r="K26" s="187">
        <f>IF('Open Int.'!E26=0,0,'Open Int.'!H26/'Open Int.'!E26)</f>
        <v>0.09811320754716982</v>
      </c>
    </row>
    <row r="27" spans="1:11" s="8" customFormat="1" ht="15">
      <c r="A27" s="201" t="s">
        <v>282</v>
      </c>
      <c r="B27" s="287">
        <f>Margins!B27</f>
        <v>4800</v>
      </c>
      <c r="C27" s="287">
        <f>Volume!J27</f>
        <v>73.2</v>
      </c>
      <c r="D27" s="182">
        <f>Volume!M27</f>
        <v>-1.4141414141414101</v>
      </c>
      <c r="E27" s="175">
        <f>Volume!C27*100</f>
        <v>-48</v>
      </c>
      <c r="F27" s="347">
        <f>'Open Int.'!D27*100</f>
        <v>-3</v>
      </c>
      <c r="G27" s="176">
        <f>'Open Int.'!R27</f>
        <v>61.101504</v>
      </c>
      <c r="H27" s="176">
        <f>'Open Int.'!Z27</f>
        <v>-2.0882160000000027</v>
      </c>
      <c r="I27" s="171">
        <f>'Open Int.'!O27</f>
        <v>0.9856239217941346</v>
      </c>
      <c r="J27" s="185">
        <f>IF(Volume!D27=0,0,Volume!F27/Volume!D27)</f>
        <v>0.06818181818181818</v>
      </c>
      <c r="K27" s="187">
        <f>IF('Open Int.'!E27=0,0,'Open Int.'!H27/'Open Int.'!E27)</f>
        <v>0.1319796954314721</v>
      </c>
    </row>
    <row r="28" spans="1:11" ht="15">
      <c r="A28" s="201" t="s">
        <v>76</v>
      </c>
      <c r="B28" s="287">
        <f>Margins!B28</f>
        <v>1400</v>
      </c>
      <c r="C28" s="287">
        <f>Volume!J28</f>
        <v>272.55</v>
      </c>
      <c r="D28" s="182">
        <f>Volume!M28</f>
        <v>-3.17939609236234</v>
      </c>
      <c r="E28" s="175">
        <f>Volume!C28*100</f>
        <v>-23</v>
      </c>
      <c r="F28" s="347">
        <f>'Open Int.'!D28*100</f>
        <v>0</v>
      </c>
      <c r="G28" s="176">
        <f>'Open Int.'!R28</f>
        <v>163.960629</v>
      </c>
      <c r="H28" s="176">
        <f>'Open Int.'!Z28</f>
        <v>-5.6206009999999935</v>
      </c>
      <c r="I28" s="171">
        <f>'Open Int.'!O28</f>
        <v>0.9990691179892949</v>
      </c>
      <c r="J28" s="185">
        <f>IF(Volume!D28=0,0,Volume!F28/Volume!D28)</f>
        <v>0</v>
      </c>
      <c r="K28" s="187">
        <f>IF('Open Int.'!E28=0,0,'Open Int.'!H28/'Open Int.'!E28)</f>
        <v>0</v>
      </c>
    </row>
    <row r="29" spans="1:11" ht="15">
      <c r="A29" s="201" t="s">
        <v>77</v>
      </c>
      <c r="B29" s="287">
        <f>Margins!B29</f>
        <v>1900</v>
      </c>
      <c r="C29" s="287">
        <f>Volume!J29</f>
        <v>207.55</v>
      </c>
      <c r="D29" s="182">
        <f>Volume!M29</f>
        <v>-3.532419242389028</v>
      </c>
      <c r="E29" s="175">
        <f>Volume!C29*100</f>
        <v>-18</v>
      </c>
      <c r="F29" s="347">
        <f>'Open Int.'!D29*100</f>
        <v>-10</v>
      </c>
      <c r="G29" s="176">
        <f>'Open Int.'!R29</f>
        <v>83.1673605</v>
      </c>
      <c r="H29" s="176">
        <f>'Open Int.'!Z29</f>
        <v>-12.488329500000006</v>
      </c>
      <c r="I29" s="171">
        <f>'Open Int.'!O29</f>
        <v>0.9928876244665719</v>
      </c>
      <c r="J29" s="185">
        <f>IF(Volume!D29=0,0,Volume!F29/Volume!D29)</f>
        <v>0.6666666666666666</v>
      </c>
      <c r="K29" s="187">
        <f>IF('Open Int.'!E29=0,0,'Open Int.'!H29/'Open Int.'!E29)</f>
        <v>0.32608695652173914</v>
      </c>
    </row>
    <row r="30" spans="1:11" ht="15">
      <c r="A30" s="201" t="s">
        <v>283</v>
      </c>
      <c r="B30" s="287">
        <f>Margins!B30</f>
        <v>1050</v>
      </c>
      <c r="C30" s="287">
        <f>Volume!J30</f>
        <v>175.65</v>
      </c>
      <c r="D30" s="182">
        <f>Volume!M30</f>
        <v>-3.7534246575342434</v>
      </c>
      <c r="E30" s="175">
        <f>Volume!C30*100</f>
        <v>-11</v>
      </c>
      <c r="F30" s="347">
        <f>'Open Int.'!D30*100</f>
        <v>-2</v>
      </c>
      <c r="G30" s="176">
        <f>'Open Int.'!R30</f>
        <v>31.55640075</v>
      </c>
      <c r="H30" s="176">
        <f>'Open Int.'!Z30</f>
        <v>-1.8055117500000009</v>
      </c>
      <c r="I30" s="171">
        <f>'Open Int.'!O30</f>
        <v>0.994155464640561</v>
      </c>
      <c r="J30" s="185">
        <f>IF(Volume!D30=0,0,Volume!F30/Volume!D30)</f>
        <v>0</v>
      </c>
      <c r="K30" s="187">
        <f>IF('Open Int.'!E30=0,0,'Open Int.'!H30/'Open Int.'!E30)</f>
        <v>0.14285714285714285</v>
      </c>
    </row>
    <row r="31" spans="1:11" s="8" customFormat="1" ht="15">
      <c r="A31" s="201" t="s">
        <v>34</v>
      </c>
      <c r="B31" s="287">
        <f>Margins!B31</f>
        <v>275</v>
      </c>
      <c r="C31" s="287">
        <f>Volume!J31</f>
        <v>1798.45</v>
      </c>
      <c r="D31" s="182">
        <f>Volume!M31</f>
        <v>-2.351024840504952</v>
      </c>
      <c r="E31" s="175">
        <f>Volume!C31*100</f>
        <v>-19</v>
      </c>
      <c r="F31" s="347">
        <f>'Open Int.'!D31*100</f>
        <v>-7.000000000000001</v>
      </c>
      <c r="G31" s="176">
        <f>'Open Int.'!R31</f>
        <v>146.39383</v>
      </c>
      <c r="H31" s="176">
        <f>'Open Int.'!Z31</f>
        <v>-15.072392499999978</v>
      </c>
      <c r="I31" s="171">
        <f>'Open Int.'!O31</f>
        <v>0.9989864864864865</v>
      </c>
      <c r="J31" s="185">
        <f>IF(Volume!D31=0,0,Volume!F31/Volume!D31)</f>
        <v>0</v>
      </c>
      <c r="K31" s="187">
        <f>IF('Open Int.'!E31=0,0,'Open Int.'!H31/'Open Int.'!E31)</f>
        <v>0.3333333333333333</v>
      </c>
    </row>
    <row r="32" spans="1:11" s="8" customFormat="1" ht="15">
      <c r="A32" s="201" t="s">
        <v>284</v>
      </c>
      <c r="B32" s="287">
        <f>Margins!B32</f>
        <v>250</v>
      </c>
      <c r="C32" s="287">
        <f>Volume!J32</f>
        <v>1071.25</v>
      </c>
      <c r="D32" s="182">
        <f>Volume!M32</f>
        <v>-2.7020890099909174</v>
      </c>
      <c r="E32" s="175">
        <f>Volume!C32*100</f>
        <v>-26</v>
      </c>
      <c r="F32" s="347">
        <f>'Open Int.'!D32*100</f>
        <v>-13</v>
      </c>
      <c r="G32" s="176">
        <f>'Open Int.'!R32</f>
        <v>51.82171875</v>
      </c>
      <c r="H32" s="176">
        <f>'Open Int.'!Z32</f>
        <v>-9.448931250000001</v>
      </c>
      <c r="I32" s="171">
        <f>'Open Int.'!O32</f>
        <v>0.9968992248062015</v>
      </c>
      <c r="J32" s="185">
        <f>IF(Volume!D32=0,0,Volume!F32/Volume!D32)</f>
        <v>0</v>
      </c>
      <c r="K32" s="187">
        <f>IF('Open Int.'!E32=0,0,'Open Int.'!H32/'Open Int.'!E32)</f>
        <v>0</v>
      </c>
    </row>
    <row r="33" spans="1:11" s="8" customFormat="1" ht="15">
      <c r="A33" s="201" t="s">
        <v>137</v>
      </c>
      <c r="B33" s="287">
        <f>Margins!B33</f>
        <v>1000</v>
      </c>
      <c r="C33" s="287">
        <f>Volume!J33</f>
        <v>319.5</v>
      </c>
      <c r="D33" s="182">
        <f>Volume!M33</f>
        <v>-1.4345210550670915</v>
      </c>
      <c r="E33" s="175">
        <f>Volume!C33*100</f>
        <v>25</v>
      </c>
      <c r="F33" s="347">
        <f>'Open Int.'!D33*100</f>
        <v>-1</v>
      </c>
      <c r="G33" s="176">
        <f>'Open Int.'!R33</f>
        <v>271.67085</v>
      </c>
      <c r="H33" s="176">
        <f>'Open Int.'!Z33</f>
        <v>-6.028455000000008</v>
      </c>
      <c r="I33" s="171">
        <f>'Open Int.'!O33</f>
        <v>0.9976478889803598</v>
      </c>
      <c r="J33" s="185">
        <f>IF(Volume!D33=0,0,Volume!F33/Volume!D33)</f>
        <v>0.02702702702702703</v>
      </c>
      <c r="K33" s="187">
        <f>IF('Open Int.'!E33=0,0,'Open Int.'!H33/'Open Int.'!E33)</f>
        <v>0.04285714285714286</v>
      </c>
    </row>
    <row r="34" spans="1:11" s="8" customFormat="1" ht="15">
      <c r="A34" s="201" t="s">
        <v>232</v>
      </c>
      <c r="B34" s="287">
        <f>Margins!B34</f>
        <v>500</v>
      </c>
      <c r="C34" s="287">
        <f>Volume!J34</f>
        <v>824.3</v>
      </c>
      <c r="D34" s="182">
        <f>Volume!M34</f>
        <v>-1.564365894435159</v>
      </c>
      <c r="E34" s="175">
        <f>Volume!C34*100</f>
        <v>2</v>
      </c>
      <c r="F34" s="347">
        <f>'Open Int.'!D34*100</f>
        <v>6</v>
      </c>
      <c r="G34" s="176">
        <f>'Open Int.'!R34</f>
        <v>645.83905</v>
      </c>
      <c r="H34" s="176">
        <f>'Open Int.'!Z34</f>
        <v>29.345170000000053</v>
      </c>
      <c r="I34" s="171">
        <f>'Open Int.'!O34</f>
        <v>0.9955966815571156</v>
      </c>
      <c r="J34" s="185">
        <f>IF(Volume!D34=0,0,Volume!F34/Volume!D34)</f>
        <v>0.07142857142857142</v>
      </c>
      <c r="K34" s="187">
        <f>IF('Open Int.'!E34=0,0,'Open Int.'!H34/'Open Int.'!E34)</f>
        <v>0.09333333333333334</v>
      </c>
    </row>
    <row r="35" spans="1:11" ht="15">
      <c r="A35" s="201" t="s">
        <v>1</v>
      </c>
      <c r="B35" s="287">
        <f>Margins!B35</f>
        <v>300</v>
      </c>
      <c r="C35" s="287">
        <f>Volume!J35</f>
        <v>1339.45</v>
      </c>
      <c r="D35" s="182">
        <f>Volume!M35</f>
        <v>-3.3760144274120796</v>
      </c>
      <c r="E35" s="175">
        <f>Volume!C35*100</f>
        <v>50</v>
      </c>
      <c r="F35" s="347">
        <f>'Open Int.'!D35*100</f>
        <v>6</v>
      </c>
      <c r="G35" s="176">
        <f>'Open Int.'!R35</f>
        <v>367.116456</v>
      </c>
      <c r="H35" s="176">
        <f>'Open Int.'!Z35</f>
        <v>9.67189350000001</v>
      </c>
      <c r="I35" s="171">
        <f>'Open Int.'!O35</f>
        <v>0.9881786339754816</v>
      </c>
      <c r="J35" s="185">
        <f>IF(Volume!D35=0,0,Volume!F35/Volume!D35)</f>
        <v>0</v>
      </c>
      <c r="K35" s="187">
        <f>IF('Open Int.'!E35=0,0,'Open Int.'!H35/'Open Int.'!E35)</f>
        <v>0.08</v>
      </c>
    </row>
    <row r="36" spans="1:11" ht="15">
      <c r="A36" s="201" t="s">
        <v>158</v>
      </c>
      <c r="B36" s="287">
        <f>Margins!B36</f>
        <v>1900</v>
      </c>
      <c r="C36" s="287">
        <f>Volume!J36</f>
        <v>116.25</v>
      </c>
      <c r="D36" s="182">
        <f>Volume!M36</f>
        <v>-1.4830508474576272</v>
      </c>
      <c r="E36" s="175">
        <f>Volume!C36*100</f>
        <v>151</v>
      </c>
      <c r="F36" s="347">
        <f>'Open Int.'!D36*100</f>
        <v>5</v>
      </c>
      <c r="G36" s="176">
        <f>'Open Int.'!R36</f>
        <v>31.055025</v>
      </c>
      <c r="H36" s="176">
        <f>'Open Int.'!Z36</f>
        <v>1.4157849999999996</v>
      </c>
      <c r="I36" s="171">
        <f>'Open Int.'!O36</f>
        <v>1</v>
      </c>
      <c r="J36" s="185">
        <f>IF(Volume!D36=0,0,Volume!F36/Volume!D36)</f>
        <v>0</v>
      </c>
      <c r="K36" s="187">
        <f>IF('Open Int.'!E36=0,0,'Open Int.'!H36/'Open Int.'!E36)</f>
        <v>0</v>
      </c>
    </row>
    <row r="37" spans="1:11" ht="15">
      <c r="A37" s="201" t="s">
        <v>409</v>
      </c>
      <c r="B37" s="287">
        <f>Margins!B37</f>
        <v>4950</v>
      </c>
      <c r="C37" s="287">
        <f>Volume!J37</f>
        <v>41.1</v>
      </c>
      <c r="D37" s="182">
        <f>Volume!M37</f>
        <v>-4.97109826589595</v>
      </c>
      <c r="E37" s="175">
        <f>Volume!C37*100</f>
        <v>-5</v>
      </c>
      <c r="F37" s="347">
        <f>'Open Int.'!D37*100</f>
        <v>5</v>
      </c>
      <c r="G37" s="176">
        <f>'Open Int.'!R37</f>
        <v>66.933405</v>
      </c>
      <c r="H37" s="176">
        <f>'Open Int.'!Z37</f>
        <v>0.03106124999999338</v>
      </c>
      <c r="I37" s="171">
        <f>'Open Int.'!O37</f>
        <v>0.9972644376899696</v>
      </c>
      <c r="J37" s="185">
        <f>IF(Volume!D37=0,0,Volume!F37/Volume!D37)</f>
        <v>0</v>
      </c>
      <c r="K37" s="187">
        <f>IF('Open Int.'!E37=0,0,'Open Int.'!H37/'Open Int.'!E37)</f>
        <v>0</v>
      </c>
    </row>
    <row r="38" spans="1:11" ht="15">
      <c r="A38" s="201" t="s">
        <v>410</v>
      </c>
      <c r="B38" s="287">
        <f>Margins!B38</f>
        <v>850</v>
      </c>
      <c r="C38" s="287">
        <f>Volume!J38</f>
        <v>227.5</v>
      </c>
      <c r="D38" s="182">
        <f>Volume!M38</f>
        <v>-4.612159329140461</v>
      </c>
      <c r="E38" s="175">
        <f>Volume!C38*100</f>
        <v>89</v>
      </c>
      <c r="F38" s="347">
        <f>'Open Int.'!D38*100</f>
        <v>-3</v>
      </c>
      <c r="G38" s="176">
        <f>'Open Int.'!R38</f>
        <v>16.8816375</v>
      </c>
      <c r="H38" s="176">
        <f>'Open Int.'!Z38</f>
        <v>-1.4447024999999982</v>
      </c>
      <c r="I38" s="171">
        <f>'Open Int.'!O38</f>
        <v>0.9988545246277205</v>
      </c>
      <c r="J38" s="185">
        <f>IF(Volume!D38=0,0,Volume!F38/Volume!D38)</f>
        <v>0</v>
      </c>
      <c r="K38" s="187">
        <f>IF('Open Int.'!E38=0,0,'Open Int.'!H38/'Open Int.'!E38)</f>
        <v>0</v>
      </c>
    </row>
    <row r="39" spans="1:11" ht="15">
      <c r="A39" s="201" t="s">
        <v>285</v>
      </c>
      <c r="B39" s="287">
        <f>Margins!B39</f>
        <v>300</v>
      </c>
      <c r="C39" s="287">
        <f>Volume!J39</f>
        <v>572.95</v>
      </c>
      <c r="D39" s="182">
        <f>Volume!M39</f>
        <v>-3.8271086865295767</v>
      </c>
      <c r="E39" s="175">
        <f>Volume!C39*100</f>
        <v>-38</v>
      </c>
      <c r="F39" s="347">
        <f>'Open Int.'!D39*100</f>
        <v>-8</v>
      </c>
      <c r="G39" s="176">
        <f>'Open Int.'!R39</f>
        <v>42.8853075</v>
      </c>
      <c r="H39" s="176">
        <f>'Open Int.'!Z39</f>
        <v>-5.674274999999994</v>
      </c>
      <c r="I39" s="171">
        <f>'Open Int.'!O39</f>
        <v>0.9967935871743487</v>
      </c>
      <c r="J39" s="185">
        <f>IF(Volume!D39=0,0,Volume!F39/Volume!D39)</f>
        <v>0</v>
      </c>
      <c r="K39" s="187">
        <f>IF('Open Int.'!E39=0,0,'Open Int.'!H39/'Open Int.'!E39)</f>
        <v>0</v>
      </c>
    </row>
    <row r="40" spans="1:11" ht="15">
      <c r="A40" s="201" t="s">
        <v>159</v>
      </c>
      <c r="B40" s="287">
        <f>Margins!B40</f>
        <v>4500</v>
      </c>
      <c r="C40" s="287">
        <f>Volume!J40</f>
        <v>48.7</v>
      </c>
      <c r="D40" s="182">
        <f>Volume!M40</f>
        <v>-1.91339375629405</v>
      </c>
      <c r="E40" s="175">
        <f>Volume!C40*100</f>
        <v>-22</v>
      </c>
      <c r="F40" s="347">
        <f>'Open Int.'!D40*100</f>
        <v>-4</v>
      </c>
      <c r="G40" s="176">
        <f>'Open Int.'!R40</f>
        <v>11.110905</v>
      </c>
      <c r="H40" s="176">
        <f>'Open Int.'!Z40</f>
        <v>-0.46251</v>
      </c>
      <c r="I40" s="171">
        <f>'Open Int.'!O40</f>
        <v>0.9960552268244576</v>
      </c>
      <c r="J40" s="185">
        <f>IF(Volume!D40=0,0,Volume!F40/Volume!D40)</f>
        <v>0.5</v>
      </c>
      <c r="K40" s="187">
        <f>IF('Open Int.'!E40=0,0,'Open Int.'!H40/'Open Int.'!E40)</f>
        <v>0.2222222222222222</v>
      </c>
    </row>
    <row r="41" spans="1:11" ht="15">
      <c r="A41" s="201" t="s">
        <v>2</v>
      </c>
      <c r="B41" s="287">
        <f>Margins!B41</f>
        <v>1100</v>
      </c>
      <c r="C41" s="287">
        <f>Volume!J41</f>
        <v>340.95</v>
      </c>
      <c r="D41" s="182">
        <f>Volume!M41</f>
        <v>-2.5578736781937663</v>
      </c>
      <c r="E41" s="175">
        <f>Volume!C41*100</f>
        <v>68</v>
      </c>
      <c r="F41" s="347">
        <f>'Open Int.'!D41*100</f>
        <v>7.000000000000001</v>
      </c>
      <c r="G41" s="176">
        <f>'Open Int.'!R41</f>
        <v>77.25927</v>
      </c>
      <c r="H41" s="176">
        <f>'Open Int.'!Z41</f>
        <v>3.2834119999999984</v>
      </c>
      <c r="I41" s="171">
        <f>'Open Int.'!O41</f>
        <v>0.9922330097087378</v>
      </c>
      <c r="J41" s="185">
        <f>IF(Volume!D41=0,0,Volume!F41/Volume!D41)</f>
        <v>0</v>
      </c>
      <c r="K41" s="187">
        <f>IF('Open Int.'!E41=0,0,'Open Int.'!H41/'Open Int.'!E41)</f>
        <v>0.16666666666666666</v>
      </c>
    </row>
    <row r="42" spans="1:11" ht="15">
      <c r="A42" s="201" t="s">
        <v>411</v>
      </c>
      <c r="B42" s="287">
        <f>Margins!B42</f>
        <v>1150</v>
      </c>
      <c r="C42" s="287">
        <f>Volume!J42</f>
        <v>230.8</v>
      </c>
      <c r="D42" s="182">
        <f>Volume!M42</f>
        <v>-4.588673005374119</v>
      </c>
      <c r="E42" s="175">
        <f>Volume!C42*100</f>
        <v>-32</v>
      </c>
      <c r="F42" s="347">
        <f>'Open Int.'!D42*100</f>
        <v>3</v>
      </c>
      <c r="G42" s="176">
        <f>'Open Int.'!R42</f>
        <v>144.945862</v>
      </c>
      <c r="H42" s="176">
        <f>'Open Int.'!Z42</f>
        <v>-2.8816469999999867</v>
      </c>
      <c r="I42" s="171">
        <f>'Open Int.'!O42</f>
        <v>0.9996337667093939</v>
      </c>
      <c r="J42" s="185">
        <f>IF(Volume!D42=0,0,Volume!F42/Volume!D42)</f>
        <v>0</v>
      </c>
      <c r="K42" s="187">
        <f>IF('Open Int.'!E42=0,0,'Open Int.'!H42/'Open Int.'!E42)</f>
        <v>0</v>
      </c>
    </row>
    <row r="43" spans="1:11" ht="15">
      <c r="A43" s="201" t="s">
        <v>391</v>
      </c>
      <c r="B43" s="287">
        <f>Margins!B43</f>
        <v>2500</v>
      </c>
      <c r="C43" s="287">
        <f>Volume!J43</f>
        <v>140.8</v>
      </c>
      <c r="D43" s="182">
        <f>Volume!M43</f>
        <v>-1.9498607242339716</v>
      </c>
      <c r="E43" s="175">
        <f>Volume!C43*100</f>
        <v>-46</v>
      </c>
      <c r="F43" s="347">
        <f>'Open Int.'!D43*100</f>
        <v>-2</v>
      </c>
      <c r="G43" s="176">
        <f>'Open Int.'!R43</f>
        <v>187.01760000000002</v>
      </c>
      <c r="H43" s="176">
        <f>'Open Int.'!Z43</f>
        <v>-6.591099999999983</v>
      </c>
      <c r="I43" s="171">
        <f>'Open Int.'!O43</f>
        <v>0.9969885187276492</v>
      </c>
      <c r="J43" s="185">
        <f>IF(Volume!D43=0,0,Volume!F43/Volume!D43)</f>
        <v>0.1320754716981132</v>
      </c>
      <c r="K43" s="187">
        <f>IF('Open Int.'!E43=0,0,'Open Int.'!H43/'Open Int.'!E43)</f>
        <v>0.1350210970464135</v>
      </c>
    </row>
    <row r="44" spans="1:11" ht="15">
      <c r="A44" s="201" t="s">
        <v>78</v>
      </c>
      <c r="B44" s="287">
        <f>Margins!B44</f>
        <v>1600</v>
      </c>
      <c r="C44" s="287">
        <f>Volume!J44</f>
        <v>242.85</v>
      </c>
      <c r="D44" s="182">
        <f>Volume!M44</f>
        <v>-5.210772833723651</v>
      </c>
      <c r="E44" s="175">
        <f>Volume!C44*100</f>
        <v>-18</v>
      </c>
      <c r="F44" s="347">
        <f>'Open Int.'!D44*100</f>
        <v>1</v>
      </c>
      <c r="G44" s="176">
        <f>'Open Int.'!R44</f>
        <v>44.218128</v>
      </c>
      <c r="H44" s="176">
        <f>'Open Int.'!Z44</f>
        <v>-1.8568799999999968</v>
      </c>
      <c r="I44" s="171">
        <f>'Open Int.'!O44</f>
        <v>0.9209138840070299</v>
      </c>
      <c r="J44" s="185">
        <f>IF(Volume!D44=0,0,Volume!F44/Volume!D44)</f>
        <v>2</v>
      </c>
      <c r="K44" s="187">
        <f>IF('Open Int.'!E44=0,0,'Open Int.'!H44/'Open Int.'!E44)</f>
        <v>1.5</v>
      </c>
    </row>
    <row r="45" spans="1:11" ht="15">
      <c r="A45" s="201" t="s">
        <v>138</v>
      </c>
      <c r="B45" s="287">
        <f>Margins!B45</f>
        <v>425</v>
      </c>
      <c r="C45" s="287">
        <f>Volume!J45</f>
        <v>591.2</v>
      </c>
      <c r="D45" s="182">
        <f>Volume!M45</f>
        <v>-4.591301541192598</v>
      </c>
      <c r="E45" s="175">
        <f>Volume!C45*100</f>
        <v>-17</v>
      </c>
      <c r="F45" s="347">
        <f>'Open Int.'!D45*100</f>
        <v>-2</v>
      </c>
      <c r="G45" s="176">
        <f>'Open Int.'!R45</f>
        <v>343.52267200000006</v>
      </c>
      <c r="H45" s="176">
        <f>'Open Int.'!Z45</f>
        <v>-25.45876437499993</v>
      </c>
      <c r="I45" s="171">
        <f>'Open Int.'!O45</f>
        <v>0.9989760093622001</v>
      </c>
      <c r="J45" s="185">
        <f>IF(Volume!D45=0,0,Volume!F45/Volume!D45)</f>
        <v>0.3448275862068966</v>
      </c>
      <c r="K45" s="187">
        <f>IF('Open Int.'!E45=0,0,'Open Int.'!H45/'Open Int.'!E45)</f>
        <v>0.1978021978021978</v>
      </c>
    </row>
    <row r="46" spans="1:11" ht="15">
      <c r="A46" s="201" t="s">
        <v>160</v>
      </c>
      <c r="B46" s="287">
        <f>Margins!B46</f>
        <v>550</v>
      </c>
      <c r="C46" s="287">
        <f>Volume!J46</f>
        <v>355.1</v>
      </c>
      <c r="D46" s="182">
        <f>Volume!M46</f>
        <v>-1.5252357182473653</v>
      </c>
      <c r="E46" s="175">
        <f>Volume!C46*100</f>
        <v>9</v>
      </c>
      <c r="F46" s="347">
        <f>'Open Int.'!D46*100</f>
        <v>-2</v>
      </c>
      <c r="G46" s="176">
        <f>'Open Int.'!R46</f>
        <v>71.442569</v>
      </c>
      <c r="H46" s="176">
        <f>'Open Int.'!Z46</f>
        <v>-2.4353559999999987</v>
      </c>
      <c r="I46" s="171">
        <f>'Open Int.'!O46</f>
        <v>1</v>
      </c>
      <c r="J46" s="185">
        <f>IF(Volume!D46=0,0,Volume!F46/Volume!D46)</f>
        <v>0</v>
      </c>
      <c r="K46" s="187">
        <f>IF('Open Int.'!E46=0,0,'Open Int.'!H46/'Open Int.'!E46)</f>
        <v>0</v>
      </c>
    </row>
    <row r="47" spans="1:11" ht="15">
      <c r="A47" s="201" t="s">
        <v>161</v>
      </c>
      <c r="B47" s="287">
        <f>Margins!B47</f>
        <v>6900</v>
      </c>
      <c r="C47" s="287">
        <f>Volume!J47</f>
        <v>34.5</v>
      </c>
      <c r="D47" s="182">
        <f>Volume!M47</f>
        <v>-2.4045261669024085</v>
      </c>
      <c r="E47" s="175">
        <f>Volume!C47*100</f>
        <v>-3</v>
      </c>
      <c r="F47" s="347">
        <f>'Open Int.'!D47*100</f>
        <v>-1</v>
      </c>
      <c r="G47" s="176">
        <f>'Open Int.'!R47</f>
        <v>30.37518</v>
      </c>
      <c r="H47" s="176">
        <f>'Open Int.'!Z47</f>
        <v>-0.40689300000000017</v>
      </c>
      <c r="I47" s="171">
        <f>'Open Int.'!O47</f>
        <v>0.9373040752351097</v>
      </c>
      <c r="J47" s="185">
        <f>IF(Volume!D47=0,0,Volume!F47/Volume!D47)</f>
        <v>0</v>
      </c>
      <c r="K47" s="187">
        <f>IF('Open Int.'!E47=0,0,'Open Int.'!H47/'Open Int.'!E47)</f>
        <v>0.021739130434782608</v>
      </c>
    </row>
    <row r="48" spans="1:11" ht="15">
      <c r="A48" s="201" t="s">
        <v>392</v>
      </c>
      <c r="B48" s="287">
        <f>Margins!B48</f>
        <v>1800</v>
      </c>
      <c r="C48" s="287">
        <f>Volume!J48</f>
        <v>240.3</v>
      </c>
      <c r="D48" s="182">
        <f>Volume!M48</f>
        <v>-2.4756493506493484</v>
      </c>
      <c r="E48" s="175">
        <f>Volume!C48*100</f>
        <v>-31</v>
      </c>
      <c r="F48" s="347">
        <f>'Open Int.'!D48*100</f>
        <v>-1</v>
      </c>
      <c r="G48" s="176">
        <f>'Open Int.'!R48</f>
        <v>7.223418</v>
      </c>
      <c r="H48" s="176">
        <f>'Open Int.'!Z48</f>
        <v>-0.27207000000000026</v>
      </c>
      <c r="I48" s="171">
        <f>'Open Int.'!O48</f>
        <v>1</v>
      </c>
      <c r="J48" s="185">
        <f>IF(Volume!D48=0,0,Volume!F48/Volume!D48)</f>
        <v>0</v>
      </c>
      <c r="K48" s="187">
        <f>IF('Open Int.'!E48=0,0,'Open Int.'!H48/'Open Int.'!E48)</f>
        <v>0</v>
      </c>
    </row>
    <row r="49" spans="1:11" ht="15">
      <c r="A49" s="201" t="s">
        <v>3</v>
      </c>
      <c r="B49" s="287">
        <f>Margins!B49</f>
        <v>1250</v>
      </c>
      <c r="C49" s="287">
        <f>Volume!J49</f>
        <v>213.45</v>
      </c>
      <c r="D49" s="182">
        <f>Volume!M49</f>
        <v>-1.1118832522585154</v>
      </c>
      <c r="E49" s="175">
        <f>Volume!C49*100</f>
        <v>3</v>
      </c>
      <c r="F49" s="347">
        <f>'Open Int.'!D49*100</f>
        <v>-1</v>
      </c>
      <c r="G49" s="176">
        <f>'Open Int.'!R49</f>
        <v>222.8951625</v>
      </c>
      <c r="H49" s="176">
        <f>'Open Int.'!Z49</f>
        <v>-2.7760125000000073</v>
      </c>
      <c r="I49" s="171">
        <f>'Open Int.'!O49</f>
        <v>0.9952118745511133</v>
      </c>
      <c r="J49" s="185">
        <f>IF(Volume!D49=0,0,Volume!F49/Volume!D49)</f>
        <v>0.05263157894736842</v>
      </c>
      <c r="K49" s="187">
        <f>IF('Open Int.'!E49=0,0,'Open Int.'!H49/'Open Int.'!E49)</f>
        <v>0.10706638115631692</v>
      </c>
    </row>
    <row r="50" spans="1:11" ht="15">
      <c r="A50" s="201" t="s">
        <v>218</v>
      </c>
      <c r="B50" s="287">
        <f>Margins!B50</f>
        <v>1050</v>
      </c>
      <c r="C50" s="287">
        <f>Volume!J50</f>
        <v>358.5</v>
      </c>
      <c r="D50" s="182">
        <f>Volume!M50</f>
        <v>-0.5547850208044383</v>
      </c>
      <c r="E50" s="175">
        <f>Volume!C50*100</f>
        <v>-3</v>
      </c>
      <c r="F50" s="347">
        <f>'Open Int.'!D50*100</f>
        <v>-5</v>
      </c>
      <c r="G50" s="176">
        <f>'Open Int.'!R50</f>
        <v>33.57711</v>
      </c>
      <c r="H50" s="176">
        <f>'Open Int.'!Z50</f>
        <v>-2.1177975000000018</v>
      </c>
      <c r="I50" s="171">
        <f>'Open Int.'!O50</f>
        <v>1</v>
      </c>
      <c r="J50" s="185">
        <f>IF(Volume!D50=0,0,Volume!F50/Volume!D50)</f>
        <v>0</v>
      </c>
      <c r="K50" s="187">
        <f>IF('Open Int.'!E50=0,0,'Open Int.'!H50/'Open Int.'!E50)</f>
        <v>1</v>
      </c>
    </row>
    <row r="51" spans="1:11" ht="15">
      <c r="A51" s="201" t="s">
        <v>162</v>
      </c>
      <c r="B51" s="287">
        <f>Margins!B51</f>
        <v>1200</v>
      </c>
      <c r="C51" s="287">
        <f>Volume!J51</f>
        <v>322.5</v>
      </c>
      <c r="D51" s="182">
        <f>Volume!M51</f>
        <v>-3.240324032403244</v>
      </c>
      <c r="E51" s="175">
        <f>Volume!C51*100</f>
        <v>34</v>
      </c>
      <c r="F51" s="347">
        <f>'Open Int.'!D51*100</f>
        <v>7.000000000000001</v>
      </c>
      <c r="G51" s="176">
        <f>'Open Int.'!R51</f>
        <v>17.2215</v>
      </c>
      <c r="H51" s="176">
        <f>'Open Int.'!Z51</f>
        <v>0.6231599999999986</v>
      </c>
      <c r="I51" s="171">
        <f>'Open Int.'!O51</f>
        <v>0.9977528089887641</v>
      </c>
      <c r="J51" s="185">
        <f>IF(Volume!D51=0,0,Volume!F51/Volume!D51)</f>
        <v>0</v>
      </c>
      <c r="K51" s="187">
        <f>IF('Open Int.'!E51=0,0,'Open Int.'!H51/'Open Int.'!E51)</f>
        <v>0</v>
      </c>
    </row>
    <row r="52" spans="1:11" ht="15">
      <c r="A52" s="201" t="s">
        <v>286</v>
      </c>
      <c r="B52" s="287">
        <f>Margins!B52</f>
        <v>1000</v>
      </c>
      <c r="C52" s="287">
        <f>Volume!J52</f>
        <v>253.3</v>
      </c>
      <c r="D52" s="182">
        <f>Volume!M52</f>
        <v>-1.573732271225961</v>
      </c>
      <c r="E52" s="175">
        <f>Volume!C52*100</f>
        <v>0</v>
      </c>
      <c r="F52" s="347">
        <f>'Open Int.'!D52*100</f>
        <v>-35</v>
      </c>
      <c r="G52" s="176">
        <f>'Open Int.'!R52</f>
        <v>14.53942</v>
      </c>
      <c r="H52" s="176">
        <f>'Open Int.'!Z52</f>
        <v>-8.107380000000003</v>
      </c>
      <c r="I52" s="171">
        <f>'Open Int.'!O52</f>
        <v>0.9947735191637631</v>
      </c>
      <c r="J52" s="185">
        <f>IF(Volume!D52=0,0,Volume!F52/Volume!D52)</f>
        <v>0</v>
      </c>
      <c r="K52" s="187">
        <f>IF('Open Int.'!E52=0,0,'Open Int.'!H52/'Open Int.'!E52)</f>
        <v>0</v>
      </c>
    </row>
    <row r="53" spans="1:11" ht="15">
      <c r="A53" s="201" t="s">
        <v>183</v>
      </c>
      <c r="B53" s="287">
        <f>Margins!B53</f>
        <v>950</v>
      </c>
      <c r="C53" s="287">
        <f>Volume!J53</f>
        <v>311.1</v>
      </c>
      <c r="D53" s="182">
        <f>Volume!M53</f>
        <v>-0.9235668789808844</v>
      </c>
      <c r="E53" s="175">
        <f>Volume!C53*100</f>
        <v>-31</v>
      </c>
      <c r="F53" s="347">
        <f>'Open Int.'!D53*100</f>
        <v>-18</v>
      </c>
      <c r="G53" s="176">
        <f>'Open Int.'!R53</f>
        <v>29.495391</v>
      </c>
      <c r="H53" s="176">
        <f>'Open Int.'!Z53</f>
        <v>-6.5989089999999955</v>
      </c>
      <c r="I53" s="171">
        <f>'Open Int.'!O53</f>
        <v>0.9949899799599199</v>
      </c>
      <c r="J53" s="185">
        <f>IF(Volume!D53=0,0,Volume!F53/Volume!D53)</f>
        <v>0</v>
      </c>
      <c r="K53" s="187">
        <f>IF('Open Int.'!E53=0,0,'Open Int.'!H53/'Open Int.'!E53)</f>
        <v>0</v>
      </c>
    </row>
    <row r="54" spans="1:11" ht="15">
      <c r="A54" s="201" t="s">
        <v>219</v>
      </c>
      <c r="B54" s="287">
        <f>Margins!B54</f>
        <v>2700</v>
      </c>
      <c r="C54" s="287">
        <f>Volume!J54</f>
        <v>100.8</v>
      </c>
      <c r="D54" s="182">
        <f>Volume!M54</f>
        <v>-0.4935834155972359</v>
      </c>
      <c r="E54" s="175">
        <f>Volume!C54*100</f>
        <v>-24</v>
      </c>
      <c r="F54" s="347">
        <f>'Open Int.'!D54*100</f>
        <v>2</v>
      </c>
      <c r="G54" s="176">
        <f>'Open Int.'!R54</f>
        <v>59.521392</v>
      </c>
      <c r="H54" s="176">
        <f>'Open Int.'!Z54</f>
        <v>0.9355499999999992</v>
      </c>
      <c r="I54" s="171">
        <f>'Open Int.'!O54</f>
        <v>0.9922267946959304</v>
      </c>
      <c r="J54" s="185">
        <f>IF(Volume!D54=0,0,Volume!F54/Volume!D54)</f>
        <v>0</v>
      </c>
      <c r="K54" s="187">
        <f>IF('Open Int.'!E54=0,0,'Open Int.'!H54/'Open Int.'!E54)</f>
        <v>0</v>
      </c>
    </row>
    <row r="55" spans="1:11" ht="15">
      <c r="A55" s="201" t="s">
        <v>412</v>
      </c>
      <c r="B55" s="287">
        <f>Margins!B55</f>
        <v>5250</v>
      </c>
      <c r="C55" s="287">
        <f>Volume!J55</f>
        <v>43.85</v>
      </c>
      <c r="D55" s="182">
        <f>Volume!M55</f>
        <v>-3.4140969162995534</v>
      </c>
      <c r="E55" s="175">
        <f>Volume!C55*100</f>
        <v>-35</v>
      </c>
      <c r="F55" s="347">
        <f>'Open Int.'!D55*100</f>
        <v>-6</v>
      </c>
      <c r="G55" s="176">
        <f>'Open Int.'!R55</f>
        <v>55.711425</v>
      </c>
      <c r="H55" s="176">
        <f>'Open Int.'!Z55</f>
        <v>-5.449185</v>
      </c>
      <c r="I55" s="171">
        <f>'Open Int.'!O55</f>
        <v>0.9987603305785124</v>
      </c>
      <c r="J55" s="185">
        <f>IF(Volume!D55=0,0,Volume!F55/Volume!D55)</f>
        <v>0.034482758620689655</v>
      </c>
      <c r="K55" s="187">
        <f>IF('Open Int.'!E55=0,0,'Open Int.'!H55/'Open Int.'!E55)</f>
        <v>0.1188118811881188</v>
      </c>
    </row>
    <row r="56" spans="1:11" ht="15">
      <c r="A56" s="201" t="s">
        <v>163</v>
      </c>
      <c r="B56" s="287">
        <f>Margins!B56</f>
        <v>62</v>
      </c>
      <c r="C56" s="287">
        <f>Volume!J56</f>
        <v>4778.6</v>
      </c>
      <c r="D56" s="182">
        <f>Volume!M56</f>
        <v>-0.9298323813867554</v>
      </c>
      <c r="E56" s="175">
        <f>Volume!C56*100</f>
        <v>-39</v>
      </c>
      <c r="F56" s="347">
        <f>'Open Int.'!D56*100</f>
        <v>-6</v>
      </c>
      <c r="G56" s="176">
        <f>'Open Int.'!R56</f>
        <v>155.81007588000003</v>
      </c>
      <c r="H56" s="176">
        <f>'Open Int.'!Z56</f>
        <v>-10.822757199999955</v>
      </c>
      <c r="I56" s="171">
        <f>'Open Int.'!O56</f>
        <v>0.9941053432211447</v>
      </c>
      <c r="J56" s="185">
        <f>IF(Volume!D56=0,0,Volume!F56/Volume!D56)</f>
        <v>0</v>
      </c>
      <c r="K56" s="187">
        <f>IF('Open Int.'!E56=0,0,'Open Int.'!H56/'Open Int.'!E56)</f>
        <v>0.2222222222222222</v>
      </c>
    </row>
    <row r="57" spans="1:11" ht="15">
      <c r="A57" s="201" t="s">
        <v>194</v>
      </c>
      <c r="B57" s="287">
        <f>Margins!B57</f>
        <v>400</v>
      </c>
      <c r="C57" s="287">
        <f>Volume!J57</f>
        <v>649.5</v>
      </c>
      <c r="D57" s="182">
        <f>Volume!M57</f>
        <v>-0.9380004575611953</v>
      </c>
      <c r="E57" s="175">
        <f>Volume!C57*100</f>
        <v>0</v>
      </c>
      <c r="F57" s="347">
        <f>'Open Int.'!D57*100</f>
        <v>-1</v>
      </c>
      <c r="G57" s="176">
        <f>'Open Int.'!R57</f>
        <v>356.7054</v>
      </c>
      <c r="H57" s="176">
        <f>'Open Int.'!Z57</f>
        <v>-5.580563999999981</v>
      </c>
      <c r="I57" s="171">
        <f>'Open Int.'!O57</f>
        <v>0.9957756737072105</v>
      </c>
      <c r="J57" s="185">
        <f>IF(Volume!D57=0,0,Volume!F57/Volume!D57)</f>
        <v>0.05714285714285714</v>
      </c>
      <c r="K57" s="187">
        <f>IF('Open Int.'!E57=0,0,'Open Int.'!H57/'Open Int.'!E57)</f>
        <v>0.0989399293286219</v>
      </c>
    </row>
    <row r="58" spans="1:11" ht="15">
      <c r="A58" s="201" t="s">
        <v>413</v>
      </c>
      <c r="B58" s="287">
        <f>Margins!B58</f>
        <v>150</v>
      </c>
      <c r="C58" s="287">
        <f>Volume!J58</f>
        <v>1793.9</v>
      </c>
      <c r="D58" s="182">
        <f>Volume!M58</f>
        <v>-3.2077049666819444</v>
      </c>
      <c r="E58" s="175">
        <f>Volume!C58*100</f>
        <v>-62</v>
      </c>
      <c r="F58" s="347">
        <f>'Open Int.'!D58*100</f>
        <v>2</v>
      </c>
      <c r="G58" s="176">
        <f>'Open Int.'!R58</f>
        <v>26.208879</v>
      </c>
      <c r="H58" s="176">
        <f>'Open Int.'!Z58</f>
        <v>-0.312559499999999</v>
      </c>
      <c r="I58" s="171">
        <f>'Open Int.'!O58</f>
        <v>0.9948665297741273</v>
      </c>
      <c r="J58" s="185">
        <f>IF(Volume!D58=0,0,Volume!F58/Volume!D58)</f>
        <v>0</v>
      </c>
      <c r="K58" s="187">
        <f>IF('Open Int.'!E58=0,0,'Open Int.'!H58/'Open Int.'!E58)</f>
        <v>0</v>
      </c>
    </row>
    <row r="59" spans="1:11" ht="15">
      <c r="A59" s="201" t="s">
        <v>414</v>
      </c>
      <c r="B59" s="287">
        <f>Margins!B59</f>
        <v>200</v>
      </c>
      <c r="C59" s="287">
        <f>Volume!J59</f>
        <v>1092.2</v>
      </c>
      <c r="D59" s="182">
        <f>Volume!M59</f>
        <v>-3.76668575708181</v>
      </c>
      <c r="E59" s="175">
        <f>Volume!C59*100</f>
        <v>-38</v>
      </c>
      <c r="F59" s="347">
        <f>'Open Int.'!D59*100</f>
        <v>1</v>
      </c>
      <c r="G59" s="176">
        <f>'Open Int.'!R59</f>
        <v>63.107316</v>
      </c>
      <c r="H59" s="176">
        <f>'Open Int.'!Z59</f>
        <v>-1.6529310000000095</v>
      </c>
      <c r="I59" s="171">
        <f>'Open Int.'!O59</f>
        <v>0.9993077189338871</v>
      </c>
      <c r="J59" s="185">
        <f>IF(Volume!D59=0,0,Volume!F59/Volume!D59)</f>
        <v>0</v>
      </c>
      <c r="K59" s="187">
        <f>IF('Open Int.'!E59=0,0,'Open Int.'!H59/'Open Int.'!E59)</f>
        <v>0</v>
      </c>
    </row>
    <row r="60" spans="1:11" ht="15">
      <c r="A60" s="201" t="s">
        <v>220</v>
      </c>
      <c r="B60" s="287">
        <f>Margins!B60</f>
        <v>2400</v>
      </c>
      <c r="C60" s="287">
        <f>Volume!J60</f>
        <v>118.3</v>
      </c>
      <c r="D60" s="182">
        <f>Volume!M60</f>
        <v>-2.8735632183908044</v>
      </c>
      <c r="E60" s="175">
        <f>Volume!C60*100</f>
        <v>-12</v>
      </c>
      <c r="F60" s="347">
        <f>'Open Int.'!D60*100</f>
        <v>0</v>
      </c>
      <c r="G60" s="176">
        <f>'Open Int.'!R60</f>
        <v>68.311152</v>
      </c>
      <c r="H60" s="176">
        <f>'Open Int.'!Z60</f>
        <v>-1.845647999999997</v>
      </c>
      <c r="I60" s="171">
        <f>'Open Int.'!O60</f>
        <v>0.9995843724023276</v>
      </c>
      <c r="J60" s="185">
        <f>IF(Volume!D60=0,0,Volume!F60/Volume!D60)</f>
        <v>0.1</v>
      </c>
      <c r="K60" s="187">
        <f>IF('Open Int.'!E60=0,0,'Open Int.'!H60/'Open Int.'!E60)</f>
        <v>0.12962962962962962</v>
      </c>
    </row>
    <row r="61" spans="1:11" ht="15">
      <c r="A61" s="201" t="s">
        <v>164</v>
      </c>
      <c r="B61" s="287">
        <f>Margins!B61</f>
        <v>5650</v>
      </c>
      <c r="C61" s="287">
        <f>Volume!J61</f>
        <v>54.35</v>
      </c>
      <c r="D61" s="182">
        <f>Volume!M61</f>
        <v>-1.983769161406675</v>
      </c>
      <c r="E61" s="175">
        <f>Volume!C61*100</f>
        <v>-11</v>
      </c>
      <c r="F61" s="347">
        <f>'Open Int.'!D61*100</f>
        <v>1</v>
      </c>
      <c r="G61" s="176">
        <f>'Open Int.'!R61</f>
        <v>117.3650205</v>
      </c>
      <c r="H61" s="176">
        <f>'Open Int.'!Z61</f>
        <v>-0.5269472500000063</v>
      </c>
      <c r="I61" s="171">
        <f>'Open Int.'!O61</f>
        <v>0.989534275248561</v>
      </c>
      <c r="J61" s="185">
        <f>IF(Volume!D61=0,0,Volume!F61/Volume!D61)</f>
        <v>0.1794871794871795</v>
      </c>
      <c r="K61" s="187">
        <f>IF('Open Int.'!E61=0,0,'Open Int.'!H61/'Open Int.'!E61)</f>
        <v>0.16071428571428573</v>
      </c>
    </row>
    <row r="62" spans="1:11" ht="15">
      <c r="A62" s="201" t="s">
        <v>165</v>
      </c>
      <c r="B62" s="287">
        <f>Margins!B62</f>
        <v>1300</v>
      </c>
      <c r="C62" s="287">
        <f>Volume!J62</f>
        <v>280.2</v>
      </c>
      <c r="D62" s="182">
        <f>Volume!M62</f>
        <v>-2.079329023239556</v>
      </c>
      <c r="E62" s="175">
        <f>Volume!C62*100</f>
        <v>-78</v>
      </c>
      <c r="F62" s="347">
        <f>'Open Int.'!D62*100</f>
        <v>-26</v>
      </c>
      <c r="G62" s="176">
        <f>'Open Int.'!R62</f>
        <v>8.19585</v>
      </c>
      <c r="H62" s="176">
        <f>'Open Int.'!Z62</f>
        <v>-3.0383989999999983</v>
      </c>
      <c r="I62" s="171">
        <f>'Open Int.'!O62</f>
        <v>0.9955555555555555</v>
      </c>
      <c r="J62" s="185">
        <f>IF(Volume!D62=0,0,Volume!F62/Volume!D62)</f>
        <v>0</v>
      </c>
      <c r="K62" s="187">
        <f>IF('Open Int.'!E62=0,0,'Open Int.'!H62/'Open Int.'!E62)</f>
        <v>0</v>
      </c>
    </row>
    <row r="63" spans="1:11" ht="15">
      <c r="A63" s="201" t="s">
        <v>415</v>
      </c>
      <c r="B63" s="287">
        <f>Margins!B63</f>
        <v>150</v>
      </c>
      <c r="C63" s="287">
        <f>Volume!J63</f>
        <v>2440.1</v>
      </c>
      <c r="D63" s="182">
        <f>Volume!M63</f>
        <v>-1.2165253122280097</v>
      </c>
      <c r="E63" s="175">
        <f>Volume!C63*100</f>
        <v>-47</v>
      </c>
      <c r="F63" s="347">
        <f>'Open Int.'!D63*100</f>
        <v>-11</v>
      </c>
      <c r="G63" s="176">
        <f>'Open Int.'!R63</f>
        <v>55.121859</v>
      </c>
      <c r="H63" s="176">
        <f>'Open Int.'!Z63</f>
        <v>-7.570548000000002</v>
      </c>
      <c r="I63" s="171">
        <f>'Open Int.'!O63</f>
        <v>0.9814077025232404</v>
      </c>
      <c r="J63" s="185">
        <f>IF(Volume!D63=0,0,Volume!F63/Volume!D63)</f>
        <v>0</v>
      </c>
      <c r="K63" s="187">
        <f>IF('Open Int.'!E63=0,0,'Open Int.'!H63/'Open Int.'!E63)</f>
        <v>0</v>
      </c>
    </row>
    <row r="64" spans="1:11" ht="15">
      <c r="A64" s="201" t="s">
        <v>89</v>
      </c>
      <c r="B64" s="287">
        <f>Margins!B64</f>
        <v>750</v>
      </c>
      <c r="C64" s="287">
        <f>Volume!J64</f>
        <v>293.5</v>
      </c>
      <c r="D64" s="182">
        <f>Volume!M64</f>
        <v>-3.3267457180500735</v>
      </c>
      <c r="E64" s="175">
        <f>Volume!C64*100</f>
        <v>11</v>
      </c>
      <c r="F64" s="347">
        <f>'Open Int.'!D64*100</f>
        <v>2</v>
      </c>
      <c r="G64" s="176">
        <f>'Open Int.'!R64</f>
        <v>100.9273125</v>
      </c>
      <c r="H64" s="176">
        <f>'Open Int.'!Z64</f>
        <v>-0.8773575000000164</v>
      </c>
      <c r="I64" s="171">
        <f>'Open Int.'!O64</f>
        <v>0.983206106870229</v>
      </c>
      <c r="J64" s="185">
        <f>IF(Volume!D64=0,0,Volume!F64/Volume!D64)</f>
        <v>0.17391304347826086</v>
      </c>
      <c r="K64" s="187">
        <f>IF('Open Int.'!E64=0,0,'Open Int.'!H64/'Open Int.'!E64)</f>
        <v>0.0847457627118644</v>
      </c>
    </row>
    <row r="65" spans="1:11" ht="15">
      <c r="A65" s="201" t="s">
        <v>287</v>
      </c>
      <c r="B65" s="287">
        <f>Margins!B65</f>
        <v>2000</v>
      </c>
      <c r="C65" s="287">
        <f>Volume!J65</f>
        <v>177.6</v>
      </c>
      <c r="D65" s="182">
        <f>Volume!M65</f>
        <v>-1.2510425354462051</v>
      </c>
      <c r="E65" s="175">
        <f>Volume!C65*100</f>
        <v>126</v>
      </c>
      <c r="F65" s="347">
        <f>'Open Int.'!D65*100</f>
        <v>5</v>
      </c>
      <c r="G65" s="176">
        <f>'Open Int.'!R65</f>
        <v>39.71136</v>
      </c>
      <c r="H65" s="176">
        <f>'Open Int.'!Z65</f>
        <v>1.4033099999999976</v>
      </c>
      <c r="I65" s="171">
        <f>'Open Int.'!O65</f>
        <v>0.9937388193202147</v>
      </c>
      <c r="J65" s="185">
        <f>IF(Volume!D65=0,0,Volume!F65/Volume!D65)</f>
        <v>0</v>
      </c>
      <c r="K65" s="187">
        <f>IF('Open Int.'!E65=0,0,'Open Int.'!H65/'Open Int.'!E65)</f>
        <v>0</v>
      </c>
    </row>
    <row r="66" spans="1:11" ht="15">
      <c r="A66" s="201" t="s">
        <v>416</v>
      </c>
      <c r="B66" s="287">
        <f>Margins!B66</f>
        <v>350</v>
      </c>
      <c r="C66" s="287">
        <f>Volume!J66</f>
        <v>600.9</v>
      </c>
      <c r="D66" s="182">
        <f>Volume!M66</f>
        <v>-3.763613068545804</v>
      </c>
      <c r="E66" s="175">
        <f>Volume!C66*100</f>
        <v>2</v>
      </c>
      <c r="F66" s="347">
        <f>'Open Int.'!D66*100</f>
        <v>13</v>
      </c>
      <c r="G66" s="176">
        <f>'Open Int.'!R66</f>
        <v>50.6228205</v>
      </c>
      <c r="H66" s="176">
        <f>'Open Int.'!Z66</f>
        <v>4.226778500000002</v>
      </c>
      <c r="I66" s="171">
        <f>'Open Int.'!O66</f>
        <v>0.9991690901537184</v>
      </c>
      <c r="J66" s="185">
        <f>IF(Volume!D66=0,0,Volume!F66/Volume!D66)</f>
        <v>0</v>
      </c>
      <c r="K66" s="187">
        <f>IF('Open Int.'!E66=0,0,'Open Int.'!H66/'Open Int.'!E66)</f>
        <v>0</v>
      </c>
    </row>
    <row r="67" spans="1:11" ht="15">
      <c r="A67" s="201" t="s">
        <v>271</v>
      </c>
      <c r="B67" s="287">
        <f>Margins!B67</f>
        <v>1200</v>
      </c>
      <c r="C67" s="287">
        <f>Volume!J67</f>
        <v>292</v>
      </c>
      <c r="D67" s="182">
        <f>Volume!M67</f>
        <v>-1.2011503975638678</v>
      </c>
      <c r="E67" s="175">
        <f>Volume!C67*100</f>
        <v>10</v>
      </c>
      <c r="F67" s="347">
        <f>'Open Int.'!D67*100</f>
        <v>-2</v>
      </c>
      <c r="G67" s="176">
        <f>'Open Int.'!R67</f>
        <v>49.51152</v>
      </c>
      <c r="H67" s="176">
        <f>'Open Int.'!Z67</f>
        <v>-1.3112580000000023</v>
      </c>
      <c r="I67" s="171">
        <f>'Open Int.'!O67</f>
        <v>0.9851380042462845</v>
      </c>
      <c r="J67" s="185">
        <f>IF(Volume!D67=0,0,Volume!F67/Volume!D67)</f>
        <v>0</v>
      </c>
      <c r="K67" s="187">
        <f>IF('Open Int.'!E67=0,0,'Open Int.'!H67/'Open Int.'!E67)</f>
        <v>0.16666666666666666</v>
      </c>
    </row>
    <row r="68" spans="1:11" ht="15">
      <c r="A68" s="201" t="s">
        <v>221</v>
      </c>
      <c r="B68" s="287">
        <f>Margins!B68</f>
        <v>300</v>
      </c>
      <c r="C68" s="287">
        <f>Volume!J68</f>
        <v>1281.65</v>
      </c>
      <c r="D68" s="182">
        <f>Volume!M68</f>
        <v>-1.4115384615384545</v>
      </c>
      <c r="E68" s="175">
        <f>Volume!C68*100</f>
        <v>-7.000000000000001</v>
      </c>
      <c r="F68" s="347">
        <f>'Open Int.'!D68*100</f>
        <v>3</v>
      </c>
      <c r="G68" s="176">
        <f>'Open Int.'!R68</f>
        <v>66.6329835</v>
      </c>
      <c r="H68" s="176">
        <f>'Open Int.'!Z68</f>
        <v>1.3469834999999932</v>
      </c>
      <c r="I68" s="171">
        <f>'Open Int.'!O68</f>
        <v>0.9982688978649741</v>
      </c>
      <c r="J68" s="185">
        <f>IF(Volume!D68=0,0,Volume!F68/Volume!D68)</f>
        <v>0</v>
      </c>
      <c r="K68" s="187">
        <f>IF('Open Int.'!E68=0,0,'Open Int.'!H68/'Open Int.'!E68)</f>
        <v>0</v>
      </c>
    </row>
    <row r="69" spans="1:11" ht="15">
      <c r="A69" s="201" t="s">
        <v>233</v>
      </c>
      <c r="B69" s="287">
        <f>Margins!B69</f>
        <v>1000</v>
      </c>
      <c r="C69" s="287">
        <f>Volume!J69</f>
        <v>491.05</v>
      </c>
      <c r="D69" s="182">
        <f>Volume!M69</f>
        <v>-1.6424636955433127</v>
      </c>
      <c r="E69" s="175">
        <f>Volume!C69*100</f>
        <v>22</v>
      </c>
      <c r="F69" s="347">
        <f>'Open Int.'!D69*100</f>
        <v>-1</v>
      </c>
      <c r="G69" s="176">
        <f>'Open Int.'!R69</f>
        <v>187.040945</v>
      </c>
      <c r="H69" s="176">
        <f>'Open Int.'!Z69</f>
        <v>-3.672555000000017</v>
      </c>
      <c r="I69" s="171">
        <f>'Open Int.'!O69</f>
        <v>0.9981622473090049</v>
      </c>
      <c r="J69" s="185">
        <f>IF(Volume!D69=0,0,Volume!F69/Volume!D69)</f>
        <v>0.08163265306122448</v>
      </c>
      <c r="K69" s="187">
        <f>IF('Open Int.'!E69=0,0,'Open Int.'!H69/'Open Int.'!E69)</f>
        <v>0.1527777777777778</v>
      </c>
    </row>
    <row r="70" spans="1:11" ht="15">
      <c r="A70" s="201" t="s">
        <v>166</v>
      </c>
      <c r="B70" s="287">
        <f>Margins!B70</f>
        <v>2950</v>
      </c>
      <c r="C70" s="287">
        <f>Volume!J70</f>
        <v>108.8</v>
      </c>
      <c r="D70" s="182">
        <f>Volume!M70</f>
        <v>-2.987070887204644</v>
      </c>
      <c r="E70" s="175">
        <f>Volume!C70*100</f>
        <v>73</v>
      </c>
      <c r="F70" s="347">
        <f>'Open Int.'!D70*100</f>
        <v>0</v>
      </c>
      <c r="G70" s="176">
        <f>'Open Int.'!R70</f>
        <v>44.45296</v>
      </c>
      <c r="H70" s="176">
        <f>'Open Int.'!Z70</f>
        <v>-1.137136500000004</v>
      </c>
      <c r="I70" s="171">
        <f>'Open Int.'!O70</f>
        <v>0.9963898916967509</v>
      </c>
      <c r="J70" s="185">
        <f>IF(Volume!D70=0,0,Volume!F70/Volume!D70)</f>
        <v>0.09090909090909091</v>
      </c>
      <c r="K70" s="187">
        <f>IF('Open Int.'!E70=0,0,'Open Int.'!H70/'Open Int.'!E70)</f>
        <v>0.14583333333333334</v>
      </c>
    </row>
    <row r="71" spans="1:11" ht="15">
      <c r="A71" s="201" t="s">
        <v>222</v>
      </c>
      <c r="B71" s="287">
        <f>Margins!B71</f>
        <v>88</v>
      </c>
      <c r="C71" s="287">
        <f>Volume!J71</f>
        <v>2450.85</v>
      </c>
      <c r="D71" s="182">
        <f>Volume!M71</f>
        <v>0.026528446657419432</v>
      </c>
      <c r="E71" s="175">
        <f>Volume!C71*100</f>
        <v>7.000000000000001</v>
      </c>
      <c r="F71" s="347">
        <f>'Open Int.'!D71*100</f>
        <v>-1</v>
      </c>
      <c r="G71" s="176">
        <f>'Open Int.'!R71</f>
        <v>143.7472542</v>
      </c>
      <c r="H71" s="176">
        <f>'Open Int.'!Z71</f>
        <v>-1.2555818000000158</v>
      </c>
      <c r="I71" s="171">
        <f>'Open Int.'!O71</f>
        <v>0.9993998499624906</v>
      </c>
      <c r="J71" s="185">
        <f>IF(Volume!D71=0,0,Volume!F71/Volume!D71)</f>
        <v>0</v>
      </c>
      <c r="K71" s="187">
        <f>IF('Open Int.'!E71=0,0,'Open Int.'!H71/'Open Int.'!E71)</f>
        <v>0</v>
      </c>
    </row>
    <row r="72" spans="1:11" ht="15">
      <c r="A72" s="201" t="s">
        <v>288</v>
      </c>
      <c r="B72" s="287">
        <f>Margins!B72</f>
        <v>1500</v>
      </c>
      <c r="C72" s="287">
        <f>Volume!J72</f>
        <v>212.4</v>
      </c>
      <c r="D72" s="182">
        <f>Volume!M72</f>
        <v>-1.2322715647523856</v>
      </c>
      <c r="E72" s="175">
        <f>Volume!C72*100</f>
        <v>-17</v>
      </c>
      <c r="F72" s="347">
        <f>'Open Int.'!D72*100</f>
        <v>-5</v>
      </c>
      <c r="G72" s="176">
        <f>'Open Int.'!R72</f>
        <v>151.9722</v>
      </c>
      <c r="H72" s="176">
        <f>'Open Int.'!Z72</f>
        <v>-8.670150000000007</v>
      </c>
      <c r="I72" s="171">
        <f>'Open Int.'!O72</f>
        <v>0.9951781970649896</v>
      </c>
      <c r="J72" s="185">
        <f>IF(Volume!D72=0,0,Volume!F72/Volume!D72)</f>
        <v>0.06015037593984962</v>
      </c>
      <c r="K72" s="187">
        <f>IF('Open Int.'!E72=0,0,'Open Int.'!H72/'Open Int.'!E72)</f>
        <v>0.10596026490066225</v>
      </c>
    </row>
    <row r="73" spans="1:11" ht="15">
      <c r="A73" s="201" t="s">
        <v>289</v>
      </c>
      <c r="B73" s="287">
        <f>Margins!B73</f>
        <v>1400</v>
      </c>
      <c r="C73" s="287">
        <f>Volume!J73</f>
        <v>147.8</v>
      </c>
      <c r="D73" s="182">
        <f>Volume!M73</f>
        <v>-3.587736464448793</v>
      </c>
      <c r="E73" s="175">
        <f>Volume!C73*100</f>
        <v>-17</v>
      </c>
      <c r="F73" s="347">
        <f>'Open Int.'!D73*100</f>
        <v>0</v>
      </c>
      <c r="G73" s="176">
        <f>'Open Int.'!R73</f>
        <v>45.294788000000004</v>
      </c>
      <c r="H73" s="176">
        <f>'Open Int.'!Z73</f>
        <v>-1.878688000000004</v>
      </c>
      <c r="I73" s="171">
        <f>'Open Int.'!O73</f>
        <v>0.9986295111923252</v>
      </c>
      <c r="J73" s="185">
        <f>IF(Volume!D73=0,0,Volume!F73/Volume!D73)</f>
        <v>0</v>
      </c>
      <c r="K73" s="187">
        <f>IF('Open Int.'!E73=0,0,'Open Int.'!H73/'Open Int.'!E73)</f>
        <v>0</v>
      </c>
    </row>
    <row r="74" spans="1:11" ht="15">
      <c r="A74" s="201" t="s">
        <v>195</v>
      </c>
      <c r="B74" s="287">
        <f>Margins!B74</f>
        <v>2062</v>
      </c>
      <c r="C74" s="287">
        <f>Volume!J74</f>
        <v>110.7</v>
      </c>
      <c r="D74" s="182">
        <f>Volume!M74</f>
        <v>-1.468624833110807</v>
      </c>
      <c r="E74" s="175">
        <f>Volume!C74*100</f>
        <v>-10</v>
      </c>
      <c r="F74" s="347">
        <f>'Open Int.'!D74*100</f>
        <v>0</v>
      </c>
      <c r="G74" s="176">
        <f>'Open Int.'!R74</f>
        <v>208.33600518</v>
      </c>
      <c r="H74" s="176">
        <f>'Open Int.'!Z74</f>
        <v>-2.3639489699999956</v>
      </c>
      <c r="I74" s="171">
        <f>'Open Int.'!O74</f>
        <v>0.999233044812096</v>
      </c>
      <c r="J74" s="185">
        <f>IF(Volume!D74=0,0,Volume!F74/Volume!D74)</f>
        <v>0.06349206349206349</v>
      </c>
      <c r="K74" s="187">
        <f>IF('Open Int.'!E74=0,0,'Open Int.'!H74/'Open Int.'!E74)</f>
        <v>0.05944055944055944</v>
      </c>
    </row>
    <row r="75" spans="1:11" ht="15">
      <c r="A75" s="201" t="s">
        <v>290</v>
      </c>
      <c r="B75" s="287">
        <f>Margins!B75</f>
        <v>1400</v>
      </c>
      <c r="C75" s="287">
        <f>Volume!J75</f>
        <v>99.6</v>
      </c>
      <c r="D75" s="182">
        <f>Volume!M75</f>
        <v>-1.8235584031542715</v>
      </c>
      <c r="E75" s="175">
        <f>Volume!C75*100</f>
        <v>18</v>
      </c>
      <c r="F75" s="347">
        <f>'Open Int.'!D75*100</f>
        <v>1</v>
      </c>
      <c r="G75" s="176">
        <f>'Open Int.'!R75</f>
        <v>72.78768</v>
      </c>
      <c r="H75" s="176">
        <f>'Open Int.'!Z75</f>
        <v>0.02571100000000115</v>
      </c>
      <c r="I75" s="171">
        <f>'Open Int.'!O75</f>
        <v>0.9957854406130269</v>
      </c>
      <c r="J75" s="185">
        <f>IF(Volume!D75=0,0,Volume!F75/Volume!D75)</f>
        <v>0.04597701149425287</v>
      </c>
      <c r="K75" s="187">
        <f>IF('Open Int.'!E75=0,0,'Open Int.'!H75/'Open Int.'!E75)</f>
        <v>0.031791907514450865</v>
      </c>
    </row>
    <row r="76" spans="1:11" ht="15">
      <c r="A76" s="201" t="s">
        <v>197</v>
      </c>
      <c r="B76" s="287">
        <f>Margins!B76</f>
        <v>650</v>
      </c>
      <c r="C76" s="287">
        <f>Volume!J76</f>
        <v>338.1</v>
      </c>
      <c r="D76" s="182">
        <f>Volume!M76</f>
        <v>-1.1836913634370758</v>
      </c>
      <c r="E76" s="175">
        <f>Volume!C76*100</f>
        <v>12</v>
      </c>
      <c r="F76" s="347">
        <f>'Open Int.'!D76*100</f>
        <v>-1</v>
      </c>
      <c r="G76" s="176">
        <f>'Open Int.'!R76</f>
        <v>93.88360800000001</v>
      </c>
      <c r="H76" s="176">
        <f>'Open Int.'!Z76</f>
        <v>-1.7695567499999783</v>
      </c>
      <c r="I76" s="171">
        <f>'Open Int.'!O76</f>
        <v>0.9983614232209738</v>
      </c>
      <c r="J76" s="185">
        <f>IF(Volume!D76=0,0,Volume!F76/Volume!D76)</f>
        <v>0</v>
      </c>
      <c r="K76" s="187">
        <f>IF('Open Int.'!E76=0,0,'Open Int.'!H76/'Open Int.'!E76)</f>
        <v>0</v>
      </c>
    </row>
    <row r="77" spans="1:11" ht="15">
      <c r="A77" s="201" t="s">
        <v>4</v>
      </c>
      <c r="B77" s="287">
        <f>Margins!B77</f>
        <v>150</v>
      </c>
      <c r="C77" s="287">
        <f>Volume!J77</f>
        <v>1833.1</v>
      </c>
      <c r="D77" s="182">
        <f>Volume!M77</f>
        <v>-3.401575633019797</v>
      </c>
      <c r="E77" s="175">
        <f>Volume!C77*100</f>
        <v>-1</v>
      </c>
      <c r="F77" s="347">
        <f>'Open Int.'!D77*100</f>
        <v>4</v>
      </c>
      <c r="G77" s="176">
        <f>'Open Int.'!R77</f>
        <v>170.863251</v>
      </c>
      <c r="H77" s="176">
        <f>'Open Int.'!Z77</f>
        <v>0.6155812499999911</v>
      </c>
      <c r="I77" s="171">
        <f>'Open Int.'!O77</f>
        <v>0.9991953653041519</v>
      </c>
      <c r="J77" s="185">
        <f>IF(Volume!D77=0,0,Volume!F77/Volume!D77)</f>
        <v>0</v>
      </c>
      <c r="K77" s="187">
        <f>IF('Open Int.'!E77=0,0,'Open Int.'!H77/'Open Int.'!E77)</f>
        <v>0</v>
      </c>
    </row>
    <row r="78" spans="1:11" ht="15">
      <c r="A78" s="201" t="s">
        <v>79</v>
      </c>
      <c r="B78" s="287">
        <f>Margins!B78</f>
        <v>200</v>
      </c>
      <c r="C78" s="287">
        <f>Volume!J78</f>
        <v>1127.2</v>
      </c>
      <c r="D78" s="182">
        <f>Volume!M78</f>
        <v>-2.794066919627446</v>
      </c>
      <c r="E78" s="175">
        <f>Volume!C78*100</f>
        <v>28.999999999999996</v>
      </c>
      <c r="F78" s="347">
        <f>'Open Int.'!D78*100</f>
        <v>-3</v>
      </c>
      <c r="G78" s="176">
        <f>'Open Int.'!R78</f>
        <v>164.886816</v>
      </c>
      <c r="H78" s="176">
        <f>'Open Int.'!Z78</f>
        <v>-10.444703999999973</v>
      </c>
      <c r="I78" s="171">
        <f>'Open Int.'!O78</f>
        <v>0.9991796554552912</v>
      </c>
      <c r="J78" s="185">
        <f>IF(Volume!D78=0,0,Volume!F78/Volume!D78)</f>
        <v>0</v>
      </c>
      <c r="K78" s="187">
        <f>IF('Open Int.'!E78=0,0,'Open Int.'!H78/'Open Int.'!E78)</f>
        <v>0</v>
      </c>
    </row>
    <row r="79" spans="1:11" ht="15">
      <c r="A79" s="201" t="s">
        <v>196</v>
      </c>
      <c r="B79" s="287">
        <f>Margins!B79</f>
        <v>400</v>
      </c>
      <c r="C79" s="287">
        <f>Volume!J79</f>
        <v>716.35</v>
      </c>
      <c r="D79" s="182">
        <f>Volume!M79</f>
        <v>0.03491132523390588</v>
      </c>
      <c r="E79" s="175">
        <f>Volume!C79*100</f>
        <v>9</v>
      </c>
      <c r="F79" s="347">
        <f>'Open Int.'!D79*100</f>
        <v>-2</v>
      </c>
      <c r="G79" s="176">
        <f>'Open Int.'!R79</f>
        <v>94.185698</v>
      </c>
      <c r="H79" s="176">
        <f>'Open Int.'!Z79</f>
        <v>-1.8289900000000046</v>
      </c>
      <c r="I79" s="171">
        <f>'Open Int.'!O79</f>
        <v>0.9908731365987222</v>
      </c>
      <c r="J79" s="185">
        <f>IF(Volume!D79=0,0,Volume!F79/Volume!D79)</f>
        <v>0</v>
      </c>
      <c r="K79" s="187">
        <f>IF('Open Int.'!E79=0,0,'Open Int.'!H79/'Open Int.'!E79)</f>
        <v>1</v>
      </c>
    </row>
    <row r="80" spans="1:11" ht="15">
      <c r="A80" s="201" t="s">
        <v>5</v>
      </c>
      <c r="B80" s="287">
        <f>Margins!B80</f>
        <v>1595</v>
      </c>
      <c r="C80" s="287">
        <f>Volume!J80</f>
        <v>148.85</v>
      </c>
      <c r="D80" s="182">
        <f>Volume!M80</f>
        <v>1.8474170372904473</v>
      </c>
      <c r="E80" s="175">
        <f>Volume!C80*100</f>
        <v>112.00000000000001</v>
      </c>
      <c r="F80" s="347">
        <f>'Open Int.'!D80*100</f>
        <v>-1</v>
      </c>
      <c r="G80" s="176">
        <f>'Open Int.'!R80</f>
        <v>500.401176275</v>
      </c>
      <c r="H80" s="176">
        <f>'Open Int.'!Z80</f>
        <v>8.65721339999999</v>
      </c>
      <c r="I80" s="171">
        <f>'Open Int.'!O80</f>
        <v>0.9951131565213266</v>
      </c>
      <c r="J80" s="185">
        <f>IF(Volume!D80=0,0,Volume!F80/Volume!D80)</f>
        <v>0.08519701810436635</v>
      </c>
      <c r="K80" s="187">
        <f>IF('Open Int.'!E80=0,0,'Open Int.'!H80/'Open Int.'!E80)</f>
        <v>0.19033078880407125</v>
      </c>
    </row>
    <row r="81" spans="1:11" ht="15">
      <c r="A81" s="201" t="s">
        <v>198</v>
      </c>
      <c r="B81" s="287">
        <f>Margins!B81</f>
        <v>1000</v>
      </c>
      <c r="C81" s="287">
        <f>Volume!J81</f>
        <v>195.6</v>
      </c>
      <c r="D81" s="182">
        <f>Volume!M81</f>
        <v>-0.10214504596527939</v>
      </c>
      <c r="E81" s="175">
        <f>Volume!C81*100</f>
        <v>1</v>
      </c>
      <c r="F81" s="347">
        <f>'Open Int.'!D81*100</f>
        <v>-1</v>
      </c>
      <c r="G81" s="176">
        <f>'Open Int.'!R81</f>
        <v>195.97164</v>
      </c>
      <c r="H81" s="176">
        <f>'Open Int.'!Z81</f>
        <v>1.6009800000000212</v>
      </c>
      <c r="I81" s="171">
        <f>'Open Int.'!O81</f>
        <v>0.9982034135143227</v>
      </c>
      <c r="J81" s="185">
        <f>IF(Volume!D81=0,0,Volume!F81/Volume!D81)</f>
        <v>0.09597523219814241</v>
      </c>
      <c r="K81" s="187">
        <f>IF('Open Int.'!E81=0,0,'Open Int.'!H81/'Open Int.'!E81)</f>
        <v>0.18160651920838183</v>
      </c>
    </row>
    <row r="82" spans="1:11" ht="15">
      <c r="A82" s="201" t="s">
        <v>199</v>
      </c>
      <c r="B82" s="287">
        <f>Margins!B82</f>
        <v>1300</v>
      </c>
      <c r="C82" s="287">
        <f>Volume!J82</f>
        <v>277</v>
      </c>
      <c r="D82" s="182">
        <f>Volume!M82</f>
        <v>-0.09017132551848511</v>
      </c>
      <c r="E82" s="175">
        <f>Volume!C82*100</f>
        <v>-8</v>
      </c>
      <c r="F82" s="347">
        <f>'Open Int.'!D82*100</f>
        <v>-2</v>
      </c>
      <c r="G82" s="176">
        <f>'Open Int.'!R82</f>
        <v>99.67568</v>
      </c>
      <c r="H82" s="176">
        <f>'Open Int.'!Z82</f>
        <v>-1.6758300000000048</v>
      </c>
      <c r="I82" s="171">
        <f>'Open Int.'!O82</f>
        <v>0.9898843930635838</v>
      </c>
      <c r="J82" s="185">
        <f>IF(Volume!D82=0,0,Volume!F82/Volume!D82)</f>
        <v>0.058823529411764705</v>
      </c>
      <c r="K82" s="187">
        <f>IF('Open Int.'!E82=0,0,'Open Int.'!H82/'Open Int.'!E82)</f>
        <v>0.18461538461538463</v>
      </c>
    </row>
    <row r="83" spans="1:11" ht="15">
      <c r="A83" s="201" t="s">
        <v>401</v>
      </c>
      <c r="B83" s="287">
        <f>Margins!B83</f>
        <v>250</v>
      </c>
      <c r="C83" s="287">
        <f>Volume!J83</f>
        <v>556.15</v>
      </c>
      <c r="D83" s="182">
        <f>Volume!M83</f>
        <v>-4.012771832930618</v>
      </c>
      <c r="E83" s="175">
        <f>Volume!C83*100</f>
        <v>170</v>
      </c>
      <c r="F83" s="347">
        <f>'Open Int.'!D83*100</f>
        <v>12</v>
      </c>
      <c r="G83" s="176">
        <f>'Open Int.'!R83</f>
        <v>15.44706625</v>
      </c>
      <c r="H83" s="176">
        <f>'Open Int.'!Z83</f>
        <v>1.0634612500000014</v>
      </c>
      <c r="I83" s="171">
        <f>'Open Int.'!O83</f>
        <v>0.9981998199819982</v>
      </c>
      <c r="J83" s="185">
        <f>IF(Volume!D83=0,0,Volume!F83/Volume!D83)</f>
        <v>0</v>
      </c>
      <c r="K83" s="187">
        <f>IF('Open Int.'!E83=0,0,'Open Int.'!H83/'Open Int.'!E83)</f>
        <v>0</v>
      </c>
    </row>
    <row r="84" spans="1:11" ht="15">
      <c r="A84" s="201" t="s">
        <v>417</v>
      </c>
      <c r="B84" s="287">
        <f>Margins!B84</f>
        <v>3750</v>
      </c>
      <c r="C84" s="287">
        <f>Volume!J84</f>
        <v>56.15</v>
      </c>
      <c r="D84" s="182">
        <f>Volume!M84</f>
        <v>-2.517361111111116</v>
      </c>
      <c r="E84" s="175">
        <f>Volume!C84*100</f>
        <v>28.000000000000004</v>
      </c>
      <c r="F84" s="347">
        <f>'Open Int.'!D84*100</f>
        <v>0</v>
      </c>
      <c r="G84" s="176">
        <f>'Open Int.'!R84</f>
        <v>55.98856875</v>
      </c>
      <c r="H84" s="176">
        <f>'Open Int.'!Z84</f>
        <v>-1.4674312500000042</v>
      </c>
      <c r="I84" s="171">
        <f>'Open Int.'!O84</f>
        <v>0.9898458066942459</v>
      </c>
      <c r="J84" s="185">
        <f>IF(Volume!D84=0,0,Volume!F84/Volume!D84)</f>
        <v>0</v>
      </c>
      <c r="K84" s="187">
        <f>IF('Open Int.'!E84=0,0,'Open Int.'!H84/'Open Int.'!E84)</f>
        <v>0.04504504504504504</v>
      </c>
    </row>
    <row r="85" spans="1:11" ht="15">
      <c r="A85" s="201" t="s">
        <v>43</v>
      </c>
      <c r="B85" s="287">
        <f>Margins!B85</f>
        <v>150</v>
      </c>
      <c r="C85" s="287">
        <f>Volume!J85</f>
        <v>2373.65</v>
      </c>
      <c r="D85" s="182">
        <f>Volume!M85</f>
        <v>-2.186096344830417</v>
      </c>
      <c r="E85" s="175">
        <f>Volume!C85*100</f>
        <v>-56.99999999999999</v>
      </c>
      <c r="F85" s="347">
        <f>'Open Int.'!D85*100</f>
        <v>-7.000000000000001</v>
      </c>
      <c r="G85" s="176">
        <f>'Open Int.'!R85</f>
        <v>147.36806025</v>
      </c>
      <c r="H85" s="176">
        <f>'Open Int.'!Z85</f>
        <v>-14.54136374999996</v>
      </c>
      <c r="I85" s="171">
        <f>'Open Int.'!O85</f>
        <v>0.9975839574776516</v>
      </c>
      <c r="J85" s="185">
        <f>IF(Volume!D85=0,0,Volume!F85/Volume!D85)</f>
        <v>0.5</v>
      </c>
      <c r="K85" s="187">
        <f>IF('Open Int.'!E85=0,0,'Open Int.'!H85/'Open Int.'!E85)</f>
        <v>0.3333333333333333</v>
      </c>
    </row>
    <row r="86" spans="1:11" ht="15">
      <c r="A86" s="201" t="s">
        <v>200</v>
      </c>
      <c r="B86" s="287">
        <f>Margins!B86</f>
        <v>350</v>
      </c>
      <c r="C86" s="287">
        <f>Volume!J86</f>
        <v>911.2</v>
      </c>
      <c r="D86" s="182">
        <f>Volume!M86</f>
        <v>-2.9657632713912903</v>
      </c>
      <c r="E86" s="175">
        <f>Volume!C86*100</f>
        <v>-25</v>
      </c>
      <c r="F86" s="347">
        <f>'Open Int.'!D86*100</f>
        <v>3</v>
      </c>
      <c r="G86" s="176">
        <f>'Open Int.'!R86</f>
        <v>741.999272</v>
      </c>
      <c r="H86" s="176">
        <f>'Open Int.'!Z86</f>
        <v>5.028136750000044</v>
      </c>
      <c r="I86" s="171">
        <f>'Open Int.'!O86</f>
        <v>0.9355282386314794</v>
      </c>
      <c r="J86" s="185">
        <f>IF(Volume!D86=0,0,Volume!F86/Volume!D86)</f>
        <v>0.12663755458515283</v>
      </c>
      <c r="K86" s="187">
        <f>IF('Open Int.'!E86=0,0,'Open Int.'!H86/'Open Int.'!E86)</f>
        <v>0.2482394366197183</v>
      </c>
    </row>
    <row r="87" spans="1:11" ht="15">
      <c r="A87" s="201" t="s">
        <v>141</v>
      </c>
      <c r="B87" s="287">
        <f>Margins!B87</f>
        <v>2400</v>
      </c>
      <c r="C87" s="287">
        <f>Volume!J87</f>
        <v>100.8</v>
      </c>
      <c r="D87" s="182">
        <f>Volume!M87</f>
        <v>-3.2165146423427826</v>
      </c>
      <c r="E87" s="175">
        <f>Volume!C87*100</f>
        <v>1</v>
      </c>
      <c r="F87" s="347">
        <f>'Open Int.'!D87*100</f>
        <v>0</v>
      </c>
      <c r="G87" s="176">
        <f>'Open Int.'!R87</f>
        <v>567.278208</v>
      </c>
      <c r="H87" s="176">
        <f>'Open Int.'!Z87</f>
        <v>-5.555124000000092</v>
      </c>
      <c r="I87" s="171">
        <f>'Open Int.'!O87</f>
        <v>0.9891253358352169</v>
      </c>
      <c r="J87" s="185">
        <f>IF(Volume!D87=0,0,Volume!F87/Volume!D87)</f>
        <v>0.16424294268605646</v>
      </c>
      <c r="K87" s="187">
        <f>IF('Open Int.'!E87=0,0,'Open Int.'!H87/'Open Int.'!E87)</f>
        <v>0.22030040964952208</v>
      </c>
    </row>
    <row r="88" spans="1:11" ht="15">
      <c r="A88" s="201" t="s">
        <v>398</v>
      </c>
      <c r="B88" s="287">
        <f>Margins!B88</f>
        <v>2700</v>
      </c>
      <c r="C88" s="287">
        <f>Volume!J88</f>
        <v>121.95</v>
      </c>
      <c r="D88" s="182">
        <f>Volume!M88</f>
        <v>-1.0948905109489004</v>
      </c>
      <c r="E88" s="175">
        <f>Volume!C88*100</f>
        <v>10</v>
      </c>
      <c r="F88" s="347">
        <f>'Open Int.'!D88*100</f>
        <v>-4</v>
      </c>
      <c r="G88" s="176">
        <f>'Open Int.'!R88</f>
        <v>458.99541</v>
      </c>
      <c r="H88" s="176">
        <f>'Open Int.'!Z88</f>
        <v>-13.770081000000005</v>
      </c>
      <c r="I88" s="171">
        <f>'Open Int.'!O88</f>
        <v>0.9888091822094691</v>
      </c>
      <c r="J88" s="185">
        <f>IF(Volume!D88=0,0,Volume!F88/Volume!D88)</f>
        <v>0.03783102143757881</v>
      </c>
      <c r="K88" s="187">
        <f>IF('Open Int.'!E88=0,0,'Open Int.'!H88/'Open Int.'!E88)</f>
        <v>0.0792416140009723</v>
      </c>
    </row>
    <row r="89" spans="1:11" ht="15">
      <c r="A89" s="201" t="s">
        <v>184</v>
      </c>
      <c r="B89" s="287">
        <f>Margins!B89</f>
        <v>2950</v>
      </c>
      <c r="C89" s="287">
        <f>Volume!J89</f>
        <v>114.9</v>
      </c>
      <c r="D89" s="182">
        <f>Volume!M89</f>
        <v>-1.2886597938144329</v>
      </c>
      <c r="E89" s="175">
        <f>Volume!C89*100</f>
        <v>233</v>
      </c>
      <c r="F89" s="347">
        <f>'Open Int.'!D89*100</f>
        <v>-17</v>
      </c>
      <c r="G89" s="176">
        <f>'Open Int.'!R89</f>
        <v>147.648798</v>
      </c>
      <c r="H89" s="176">
        <f>'Open Int.'!Z89</f>
        <v>-19.71461400000001</v>
      </c>
      <c r="I89" s="171">
        <f>'Open Int.'!O89</f>
        <v>0.987603305785124</v>
      </c>
      <c r="J89" s="185">
        <f>IF(Volume!D89=0,0,Volume!F89/Volume!D89)</f>
        <v>0.0984375</v>
      </c>
      <c r="K89" s="187">
        <f>IF('Open Int.'!E89=0,0,'Open Int.'!H89/'Open Int.'!E89)</f>
        <v>0.13321492007104796</v>
      </c>
    </row>
    <row r="90" spans="1:11" ht="15">
      <c r="A90" s="201" t="s">
        <v>175</v>
      </c>
      <c r="B90" s="287">
        <f>Margins!B90</f>
        <v>7875</v>
      </c>
      <c r="C90" s="287">
        <f>Volume!J90</f>
        <v>47.65</v>
      </c>
      <c r="D90" s="182">
        <f>Volume!M90</f>
        <v>0.4214963119072618</v>
      </c>
      <c r="E90" s="175">
        <f>Volume!C90*100</f>
        <v>107</v>
      </c>
      <c r="F90" s="347">
        <f>'Open Int.'!D90*100</f>
        <v>6</v>
      </c>
      <c r="G90" s="176">
        <f>'Open Int.'!R90</f>
        <v>551.6083125</v>
      </c>
      <c r="H90" s="176">
        <f>'Open Int.'!Z90</f>
        <v>53.881537500000036</v>
      </c>
      <c r="I90" s="171">
        <f>'Open Int.'!O90</f>
        <v>0.9953061224489796</v>
      </c>
      <c r="J90" s="185">
        <f>IF(Volume!D90=0,0,Volume!F90/Volume!D90)</f>
        <v>0.09572301425661914</v>
      </c>
      <c r="K90" s="187">
        <f>IF('Open Int.'!E90=0,0,'Open Int.'!H90/'Open Int.'!E90)</f>
        <v>0.17783251231527095</v>
      </c>
    </row>
    <row r="91" spans="1:11" ht="15">
      <c r="A91" s="201" t="s">
        <v>142</v>
      </c>
      <c r="B91" s="287">
        <f>Margins!B91</f>
        <v>1750</v>
      </c>
      <c r="C91" s="287">
        <f>Volume!J91</f>
        <v>144.2</v>
      </c>
      <c r="D91" s="182">
        <f>Volume!M91</f>
        <v>-2.699055330634278</v>
      </c>
      <c r="E91" s="175">
        <f>Volume!C91*100</f>
        <v>30</v>
      </c>
      <c r="F91" s="347">
        <f>'Open Int.'!D91*100</f>
        <v>-1</v>
      </c>
      <c r="G91" s="176">
        <f>'Open Int.'!R91</f>
        <v>167.13140499999997</v>
      </c>
      <c r="H91" s="176">
        <f>'Open Int.'!Z91</f>
        <v>-6.244069999999994</v>
      </c>
      <c r="I91" s="171">
        <f>'Open Int.'!O91</f>
        <v>0.9960742865770799</v>
      </c>
      <c r="J91" s="185">
        <f>IF(Volume!D91=0,0,Volume!F91/Volume!D91)</f>
        <v>0.0625</v>
      </c>
      <c r="K91" s="187">
        <f>IF('Open Int.'!E91=0,0,'Open Int.'!H91/'Open Int.'!E91)</f>
        <v>0.047619047619047616</v>
      </c>
    </row>
    <row r="92" spans="1:11" ht="15">
      <c r="A92" s="201" t="s">
        <v>176</v>
      </c>
      <c r="B92" s="287">
        <f>Margins!B92</f>
        <v>1450</v>
      </c>
      <c r="C92" s="287">
        <f>Volume!J92</f>
        <v>171.1</v>
      </c>
      <c r="D92" s="182">
        <f>Volume!M92</f>
        <v>-3.496897913141577</v>
      </c>
      <c r="E92" s="175">
        <f>Volume!C92*100</f>
        <v>97</v>
      </c>
      <c r="F92" s="347">
        <f>'Open Int.'!D92*100</f>
        <v>0</v>
      </c>
      <c r="G92" s="176">
        <f>'Open Int.'!R92</f>
        <v>179.0005425</v>
      </c>
      <c r="H92" s="176">
        <f>'Open Int.'!Z92</f>
        <v>-5.715030000000013</v>
      </c>
      <c r="I92" s="171">
        <f>'Open Int.'!O92</f>
        <v>0.9987525987525988</v>
      </c>
      <c r="J92" s="185">
        <f>IF(Volume!D92=0,0,Volume!F92/Volume!D92)</f>
        <v>0.1728395061728395</v>
      </c>
      <c r="K92" s="187">
        <f>IF('Open Int.'!E92=0,0,'Open Int.'!H92/'Open Int.'!E92)</f>
        <v>0.14410480349344978</v>
      </c>
    </row>
    <row r="93" spans="1:11" ht="15">
      <c r="A93" s="201" t="s">
        <v>418</v>
      </c>
      <c r="B93" s="287">
        <f>Margins!B93</f>
        <v>500</v>
      </c>
      <c r="C93" s="287">
        <f>Volume!J93</f>
        <v>593.3</v>
      </c>
      <c r="D93" s="182">
        <f>Volume!M93</f>
        <v>-4.236946170607699</v>
      </c>
      <c r="E93" s="175">
        <f>Volume!C93*100</f>
        <v>-3</v>
      </c>
      <c r="F93" s="347">
        <f>'Open Int.'!D93*100</f>
        <v>4</v>
      </c>
      <c r="G93" s="176">
        <f>'Open Int.'!R93</f>
        <v>72.768245</v>
      </c>
      <c r="H93" s="176">
        <f>'Open Int.'!Z93</f>
        <v>-0.09083500000001266</v>
      </c>
      <c r="I93" s="171">
        <f>'Open Int.'!O93</f>
        <v>0.990623726049735</v>
      </c>
      <c r="J93" s="185">
        <f>IF(Volume!D93=0,0,Volume!F93/Volume!D93)</f>
        <v>0</v>
      </c>
      <c r="K93" s="187">
        <f>IF('Open Int.'!E93=0,0,'Open Int.'!H93/'Open Int.'!E93)</f>
        <v>0</v>
      </c>
    </row>
    <row r="94" spans="1:11" ht="15">
      <c r="A94" s="201" t="s">
        <v>397</v>
      </c>
      <c r="B94" s="287">
        <f>Margins!B94</f>
        <v>2200</v>
      </c>
      <c r="C94" s="287">
        <f>Volume!J94</f>
        <v>123.85</v>
      </c>
      <c r="D94" s="182">
        <f>Volume!M94</f>
        <v>-1.9009900990099053</v>
      </c>
      <c r="E94" s="175">
        <f>Volume!C94*100</f>
        <v>-34</v>
      </c>
      <c r="F94" s="347">
        <f>'Open Int.'!D94*100</f>
        <v>-7.000000000000001</v>
      </c>
      <c r="G94" s="176">
        <f>'Open Int.'!R94</f>
        <v>24.277077</v>
      </c>
      <c r="H94" s="176">
        <f>'Open Int.'!Z94</f>
        <v>-2.2202730000000024</v>
      </c>
      <c r="I94" s="171">
        <f>'Open Int.'!O94</f>
        <v>0.9988776655443322</v>
      </c>
      <c r="J94" s="185">
        <f>IF(Volume!D94=0,0,Volume!F94/Volume!D94)</f>
        <v>0</v>
      </c>
      <c r="K94" s="187">
        <f>IF('Open Int.'!E94=0,0,'Open Int.'!H94/'Open Int.'!E94)</f>
        <v>0</v>
      </c>
    </row>
    <row r="95" spans="1:11" ht="15">
      <c r="A95" s="201" t="s">
        <v>167</v>
      </c>
      <c r="B95" s="287">
        <f>Margins!B95</f>
        <v>3850</v>
      </c>
      <c r="C95" s="287">
        <f>Volume!J95</f>
        <v>46.45</v>
      </c>
      <c r="D95" s="182">
        <f>Volume!M95</f>
        <v>-1.9007391763463537</v>
      </c>
      <c r="E95" s="175">
        <f>Volume!C95*100</f>
        <v>8</v>
      </c>
      <c r="F95" s="347">
        <f>'Open Int.'!D95*100</f>
        <v>-1</v>
      </c>
      <c r="G95" s="176">
        <f>'Open Int.'!R95</f>
        <v>55.509608</v>
      </c>
      <c r="H95" s="176">
        <f>'Open Int.'!Z95</f>
        <v>-1.440131000000001</v>
      </c>
      <c r="I95" s="171">
        <f>'Open Int.'!O95</f>
        <v>0.9990335051546392</v>
      </c>
      <c r="J95" s="185">
        <f>IF(Volume!D95=0,0,Volume!F95/Volume!D95)</f>
        <v>0.043478260869565216</v>
      </c>
      <c r="K95" s="187">
        <f>IF('Open Int.'!E95=0,0,'Open Int.'!H95/'Open Int.'!E95)</f>
        <v>0.02127659574468085</v>
      </c>
    </row>
    <row r="96" spans="1:11" ht="15">
      <c r="A96" s="201" t="s">
        <v>201</v>
      </c>
      <c r="B96" s="287">
        <f>Margins!B96</f>
        <v>100</v>
      </c>
      <c r="C96" s="287">
        <f>Volume!J96</f>
        <v>1938.35</v>
      </c>
      <c r="D96" s="182">
        <f>Volume!M96</f>
        <v>-0.24958830794566367</v>
      </c>
      <c r="E96" s="175">
        <f>Volume!C96*100</f>
        <v>48</v>
      </c>
      <c r="F96" s="347">
        <f>'Open Int.'!D96*100</f>
        <v>-4</v>
      </c>
      <c r="G96" s="176">
        <f>'Open Int.'!R96</f>
        <v>1391.3282465</v>
      </c>
      <c r="H96" s="176">
        <f>'Open Int.'!Z96</f>
        <v>-45.02689750000013</v>
      </c>
      <c r="I96" s="171">
        <f>'Open Int.'!O96</f>
        <v>0.9529528134969838</v>
      </c>
      <c r="J96" s="185">
        <f>IF(Volume!D96=0,0,Volume!F96/Volume!D96)</f>
        <v>0.1544821583986075</v>
      </c>
      <c r="K96" s="187">
        <f>IF('Open Int.'!E96=0,0,'Open Int.'!H96/'Open Int.'!E96)</f>
        <v>0.24564685566268527</v>
      </c>
    </row>
    <row r="97" spans="1:11" ht="15">
      <c r="A97" s="201" t="s">
        <v>143</v>
      </c>
      <c r="B97" s="287">
        <f>Margins!B97</f>
        <v>2950</v>
      </c>
      <c r="C97" s="287">
        <f>Volume!J97</f>
        <v>114.1</v>
      </c>
      <c r="D97" s="182">
        <f>Volume!M97</f>
        <v>-2.8109028960817812</v>
      </c>
      <c r="E97" s="175">
        <f>Volume!C97*100</f>
        <v>-40</v>
      </c>
      <c r="F97" s="347">
        <f>'Open Int.'!D97*100</f>
        <v>-5</v>
      </c>
      <c r="G97" s="176">
        <f>'Open Int.'!R97</f>
        <v>24.0665425</v>
      </c>
      <c r="H97" s="176">
        <f>'Open Int.'!Z97</f>
        <v>-2.012106499999998</v>
      </c>
      <c r="I97" s="171">
        <f>'Open Int.'!O97</f>
        <v>1</v>
      </c>
      <c r="J97" s="185">
        <f>IF(Volume!D97=0,0,Volume!F97/Volume!D97)</f>
        <v>0</v>
      </c>
      <c r="K97" s="187">
        <f>IF('Open Int.'!E97=0,0,'Open Int.'!H97/'Open Int.'!E97)</f>
        <v>0</v>
      </c>
    </row>
    <row r="98" spans="1:11" ht="15">
      <c r="A98" s="201" t="s">
        <v>90</v>
      </c>
      <c r="B98" s="287">
        <f>Margins!B98</f>
        <v>600</v>
      </c>
      <c r="C98" s="287">
        <f>Volume!J98</f>
        <v>444.85</v>
      </c>
      <c r="D98" s="182">
        <f>Volume!M98</f>
        <v>-2.144742630884294</v>
      </c>
      <c r="E98" s="175">
        <f>Volume!C98*100</f>
        <v>-52</v>
      </c>
      <c r="F98" s="347">
        <f>'Open Int.'!D98*100</f>
        <v>-2</v>
      </c>
      <c r="G98" s="176">
        <f>'Open Int.'!R98</f>
        <v>72.839739</v>
      </c>
      <c r="H98" s="176">
        <f>'Open Int.'!Z98</f>
        <v>-3.233025000000012</v>
      </c>
      <c r="I98" s="171">
        <f>'Open Int.'!O98</f>
        <v>0.997434957860022</v>
      </c>
      <c r="J98" s="185">
        <f>IF(Volume!D98=0,0,Volume!F98/Volume!D98)</f>
        <v>0</v>
      </c>
      <c r="K98" s="187">
        <f>IF('Open Int.'!E98=0,0,'Open Int.'!H98/'Open Int.'!E98)</f>
        <v>0</v>
      </c>
    </row>
    <row r="99" spans="1:11" ht="15">
      <c r="A99" s="201" t="s">
        <v>35</v>
      </c>
      <c r="B99" s="287">
        <f>Margins!B99</f>
        <v>1100</v>
      </c>
      <c r="C99" s="287">
        <f>Volume!J99</f>
        <v>338.9</v>
      </c>
      <c r="D99" s="182">
        <f>Volume!M99</f>
        <v>-2.4186582205586045</v>
      </c>
      <c r="E99" s="175">
        <f>Volume!C99*100</f>
        <v>102</v>
      </c>
      <c r="F99" s="347">
        <f>'Open Int.'!D99*100</f>
        <v>11</v>
      </c>
      <c r="G99" s="176">
        <f>'Open Int.'!R99</f>
        <v>58.006124</v>
      </c>
      <c r="H99" s="176">
        <f>'Open Int.'!Z99</f>
        <v>4.712938999999999</v>
      </c>
      <c r="I99" s="171">
        <f>'Open Int.'!O99</f>
        <v>0.9967866323907455</v>
      </c>
      <c r="J99" s="185">
        <f>IF(Volume!D99=0,0,Volume!F99/Volume!D99)</f>
        <v>0</v>
      </c>
      <c r="K99" s="187">
        <f>IF('Open Int.'!E99=0,0,'Open Int.'!H99/'Open Int.'!E99)</f>
        <v>2</v>
      </c>
    </row>
    <row r="100" spans="1:11" ht="15">
      <c r="A100" s="201" t="s">
        <v>6</v>
      </c>
      <c r="B100" s="287">
        <f>Margins!B100</f>
        <v>2250</v>
      </c>
      <c r="C100" s="287">
        <f>Volume!J100</f>
        <v>157.85</v>
      </c>
      <c r="D100" s="182">
        <f>Volume!M100</f>
        <v>-2.4714241581711462</v>
      </c>
      <c r="E100" s="175">
        <f>Volume!C100*100</f>
        <v>27</v>
      </c>
      <c r="F100" s="347">
        <f>'Open Int.'!D100*100</f>
        <v>17</v>
      </c>
      <c r="G100" s="176">
        <f>'Open Int.'!R100</f>
        <v>234.549315</v>
      </c>
      <c r="H100" s="176">
        <f>'Open Int.'!Z100</f>
        <v>31.23739125</v>
      </c>
      <c r="I100" s="171">
        <f>'Open Int.'!O100</f>
        <v>0.9603270745003029</v>
      </c>
      <c r="J100" s="185">
        <f>IF(Volume!D100=0,0,Volume!F100/Volume!D100)</f>
        <v>0.21176470588235294</v>
      </c>
      <c r="K100" s="187">
        <f>IF('Open Int.'!E100=0,0,'Open Int.'!H100/'Open Int.'!E100)</f>
        <v>0.20224719101123595</v>
      </c>
    </row>
    <row r="101" spans="1:11" ht="15">
      <c r="A101" s="201" t="s">
        <v>177</v>
      </c>
      <c r="B101" s="287">
        <f>Margins!B101</f>
        <v>500</v>
      </c>
      <c r="C101" s="287">
        <f>Volume!J101</f>
        <v>340.4</v>
      </c>
      <c r="D101" s="182">
        <f>Volume!M101</f>
        <v>-2.254127781765979</v>
      </c>
      <c r="E101" s="175">
        <f>Volume!C101*100</f>
        <v>6</v>
      </c>
      <c r="F101" s="347">
        <f>'Open Int.'!D101*100</f>
        <v>0</v>
      </c>
      <c r="G101" s="176">
        <f>'Open Int.'!R101</f>
        <v>189.68789999999998</v>
      </c>
      <c r="H101" s="176">
        <f>'Open Int.'!Z101</f>
        <v>-4.30476250000001</v>
      </c>
      <c r="I101" s="171">
        <f>'Open Int.'!O101</f>
        <v>0.9973082099596231</v>
      </c>
      <c r="J101" s="185">
        <f>IF(Volume!D101=0,0,Volume!F101/Volume!D101)</f>
        <v>0.14545454545454545</v>
      </c>
      <c r="K101" s="187">
        <f>IF('Open Int.'!E101=0,0,'Open Int.'!H101/'Open Int.'!E101)</f>
        <v>0.16</v>
      </c>
    </row>
    <row r="102" spans="1:11" ht="15">
      <c r="A102" s="201" t="s">
        <v>168</v>
      </c>
      <c r="B102" s="287">
        <f>Margins!B102</f>
        <v>300</v>
      </c>
      <c r="C102" s="287">
        <f>Volume!J102</f>
        <v>650.1</v>
      </c>
      <c r="D102" s="182">
        <f>Volume!M102</f>
        <v>-0.7329363261566582</v>
      </c>
      <c r="E102" s="175">
        <f>Volume!C102*100</f>
        <v>-25</v>
      </c>
      <c r="F102" s="347">
        <f>'Open Int.'!D102*100</f>
        <v>-2</v>
      </c>
      <c r="G102" s="176">
        <f>'Open Int.'!R102</f>
        <v>10.746153</v>
      </c>
      <c r="H102" s="176">
        <f>'Open Int.'!Z102</f>
        <v>-0.3151080000000004</v>
      </c>
      <c r="I102" s="171">
        <f>'Open Int.'!O102</f>
        <v>0.9981851179673321</v>
      </c>
      <c r="J102" s="185">
        <f>IF(Volume!D102=0,0,Volume!F102/Volume!D102)</f>
        <v>0</v>
      </c>
      <c r="K102" s="187">
        <f>IF('Open Int.'!E102=0,0,'Open Int.'!H102/'Open Int.'!E102)</f>
        <v>0</v>
      </c>
    </row>
    <row r="103" spans="1:11" ht="15">
      <c r="A103" s="201" t="s">
        <v>132</v>
      </c>
      <c r="B103" s="287">
        <f>Margins!B103</f>
        <v>400</v>
      </c>
      <c r="C103" s="287">
        <f>Volume!J103</f>
        <v>783.9</v>
      </c>
      <c r="D103" s="182">
        <f>Volume!M103</f>
        <v>-0.6022950611804984</v>
      </c>
      <c r="E103" s="175">
        <f>Volume!C103*100</f>
        <v>5</v>
      </c>
      <c r="F103" s="347">
        <f>'Open Int.'!D103*100</f>
        <v>-4</v>
      </c>
      <c r="G103" s="176">
        <f>'Open Int.'!R103</f>
        <v>124.95366</v>
      </c>
      <c r="H103" s="176">
        <f>'Open Int.'!Z103</f>
        <v>-5.394412000000003</v>
      </c>
      <c r="I103" s="171">
        <f>'Open Int.'!O103</f>
        <v>0.9984943538268507</v>
      </c>
      <c r="J103" s="185">
        <f>IF(Volume!D103=0,0,Volume!F103/Volume!D103)</f>
        <v>0</v>
      </c>
      <c r="K103" s="187">
        <f>IF('Open Int.'!E103=0,0,'Open Int.'!H103/'Open Int.'!E103)</f>
        <v>0.14285714285714285</v>
      </c>
    </row>
    <row r="104" spans="1:11" ht="15">
      <c r="A104" s="201" t="s">
        <v>144</v>
      </c>
      <c r="B104" s="287">
        <f>Margins!B104</f>
        <v>125</v>
      </c>
      <c r="C104" s="287">
        <f>Volume!J104</f>
        <v>3535.9</v>
      </c>
      <c r="D104" s="182">
        <f>Volume!M104</f>
        <v>-1.1973454418442169</v>
      </c>
      <c r="E104" s="175">
        <f>Volume!C104*100</f>
        <v>-52</v>
      </c>
      <c r="F104" s="347">
        <f>'Open Int.'!D104*100</f>
        <v>-1</v>
      </c>
      <c r="G104" s="176">
        <f>'Open Int.'!R104</f>
        <v>93.12676625</v>
      </c>
      <c r="H104" s="176">
        <f>'Open Int.'!Z104</f>
        <v>-1.9337806249999971</v>
      </c>
      <c r="I104" s="171">
        <f>'Open Int.'!O104</f>
        <v>0.9981015662078785</v>
      </c>
      <c r="J104" s="185">
        <f>IF(Volume!D104=0,0,Volume!F104/Volume!D104)</f>
        <v>0</v>
      </c>
      <c r="K104" s="187">
        <f>IF('Open Int.'!E104=0,0,'Open Int.'!H104/'Open Int.'!E104)</f>
        <v>0</v>
      </c>
    </row>
    <row r="105" spans="1:11" ht="15">
      <c r="A105" s="201" t="s">
        <v>291</v>
      </c>
      <c r="B105" s="287">
        <f>Margins!B105</f>
        <v>300</v>
      </c>
      <c r="C105" s="287">
        <f>Volume!J105</f>
        <v>675.5</v>
      </c>
      <c r="D105" s="182">
        <f>Volume!M105</f>
        <v>-1.444412022176828</v>
      </c>
      <c r="E105" s="175">
        <f>Volume!C105*100</f>
        <v>-26</v>
      </c>
      <c r="F105" s="347">
        <f>'Open Int.'!D105*100</f>
        <v>-9</v>
      </c>
      <c r="G105" s="176">
        <f>'Open Int.'!R105</f>
        <v>75.487125</v>
      </c>
      <c r="H105" s="176">
        <f>'Open Int.'!Z105</f>
        <v>-8.837637</v>
      </c>
      <c r="I105" s="171">
        <f>'Open Int.'!O105</f>
        <v>0.9991946308724832</v>
      </c>
      <c r="J105" s="185">
        <f>IF(Volume!D105=0,0,Volume!F105/Volume!D105)</f>
        <v>0</v>
      </c>
      <c r="K105" s="187">
        <f>IF('Open Int.'!E105=0,0,'Open Int.'!H105/'Open Int.'!E105)</f>
        <v>0</v>
      </c>
    </row>
    <row r="106" spans="1:11" ht="15">
      <c r="A106" s="201" t="s">
        <v>133</v>
      </c>
      <c r="B106" s="287">
        <f>Margins!B106</f>
        <v>6250</v>
      </c>
      <c r="C106" s="287">
        <f>Volume!J106</f>
        <v>34.8</v>
      </c>
      <c r="D106" s="182">
        <f>Volume!M106</f>
        <v>-3.1988873435326997</v>
      </c>
      <c r="E106" s="175">
        <f>Volume!C106*100</f>
        <v>61</v>
      </c>
      <c r="F106" s="347">
        <f>'Open Int.'!D106*100</f>
        <v>-1</v>
      </c>
      <c r="G106" s="176">
        <f>'Open Int.'!R106</f>
        <v>102.39899999999999</v>
      </c>
      <c r="H106" s="176">
        <f>'Open Int.'!Z106</f>
        <v>-2.5974687500000186</v>
      </c>
      <c r="I106" s="171">
        <f>'Open Int.'!O106</f>
        <v>0.9832200509770603</v>
      </c>
      <c r="J106" s="185">
        <f>IF(Volume!D106=0,0,Volume!F106/Volume!D106)</f>
        <v>0.040160642570281124</v>
      </c>
      <c r="K106" s="187">
        <f>IF('Open Int.'!E106=0,0,'Open Int.'!H106/'Open Int.'!E106)</f>
        <v>0.09090909090909091</v>
      </c>
    </row>
    <row r="107" spans="1:11" ht="15">
      <c r="A107" s="201" t="s">
        <v>169</v>
      </c>
      <c r="B107" s="287">
        <f>Margins!B107</f>
        <v>2000</v>
      </c>
      <c r="C107" s="287">
        <f>Volume!J107</f>
        <v>149.55</v>
      </c>
      <c r="D107" s="182">
        <f>Volume!M107</f>
        <v>-2.3187459177008383</v>
      </c>
      <c r="E107" s="175">
        <f>Volume!C107*100</f>
        <v>145</v>
      </c>
      <c r="F107" s="347">
        <f>'Open Int.'!D107*100</f>
        <v>-1</v>
      </c>
      <c r="G107" s="176">
        <f>'Open Int.'!R107</f>
        <v>154.24587</v>
      </c>
      <c r="H107" s="176">
        <f>'Open Int.'!Z107</f>
        <v>-4.641310000000004</v>
      </c>
      <c r="I107" s="171">
        <f>'Open Int.'!O107</f>
        <v>0.9998060888113244</v>
      </c>
      <c r="J107" s="185">
        <f>IF(Volume!D107=0,0,Volume!F107/Volume!D107)</f>
        <v>0</v>
      </c>
      <c r="K107" s="187">
        <f>IF('Open Int.'!E107=0,0,'Open Int.'!H107/'Open Int.'!E107)</f>
        <v>0</v>
      </c>
    </row>
    <row r="108" spans="1:11" ht="15">
      <c r="A108" s="201" t="s">
        <v>292</v>
      </c>
      <c r="B108" s="287">
        <f>Margins!B108</f>
        <v>550</v>
      </c>
      <c r="C108" s="287">
        <f>Volume!J108</f>
        <v>577.7</v>
      </c>
      <c r="D108" s="182">
        <f>Volume!M108</f>
        <v>-3.748750416527824</v>
      </c>
      <c r="E108" s="175">
        <f>Volume!C108*100</f>
        <v>-20</v>
      </c>
      <c r="F108" s="347">
        <f>'Open Int.'!D108*100</f>
        <v>4</v>
      </c>
      <c r="G108" s="176">
        <f>'Open Int.'!R108</f>
        <v>178.88480500000003</v>
      </c>
      <c r="H108" s="176">
        <f>'Open Int.'!Z108</f>
        <v>-0.4969690000000071</v>
      </c>
      <c r="I108" s="171">
        <f>'Open Int.'!O108</f>
        <v>0.9978685612788633</v>
      </c>
      <c r="J108" s="185">
        <f>IF(Volume!D108=0,0,Volume!F108/Volume!D108)</f>
        <v>0</v>
      </c>
      <c r="K108" s="187">
        <f>IF('Open Int.'!E108=0,0,'Open Int.'!H108/'Open Int.'!E108)</f>
        <v>0</v>
      </c>
    </row>
    <row r="109" spans="1:11" ht="15">
      <c r="A109" s="201" t="s">
        <v>419</v>
      </c>
      <c r="B109" s="287">
        <f>Margins!B109</f>
        <v>500</v>
      </c>
      <c r="C109" s="287">
        <f>Volume!J109</f>
        <v>405.4</v>
      </c>
      <c r="D109" s="182">
        <f>Volume!M109</f>
        <v>-3.476190476190481</v>
      </c>
      <c r="E109" s="175">
        <f>Volume!C109*100</f>
        <v>-53</v>
      </c>
      <c r="F109" s="347">
        <f>'Open Int.'!D109*100</f>
        <v>0</v>
      </c>
      <c r="G109" s="176">
        <f>'Open Int.'!R109</f>
        <v>26.02668</v>
      </c>
      <c r="H109" s="176">
        <f>'Open Int.'!Z109</f>
        <v>-0.9583200000000005</v>
      </c>
      <c r="I109" s="171">
        <f>'Open Int.'!O109</f>
        <v>1</v>
      </c>
      <c r="J109" s="185">
        <f>IF(Volume!D109=0,0,Volume!F109/Volume!D109)</f>
        <v>0</v>
      </c>
      <c r="K109" s="187">
        <f>IF('Open Int.'!E109=0,0,'Open Int.'!H109/'Open Int.'!E109)</f>
        <v>0</v>
      </c>
    </row>
    <row r="110" spans="1:11" ht="15">
      <c r="A110" s="201" t="s">
        <v>293</v>
      </c>
      <c r="B110" s="287">
        <f>Margins!B110</f>
        <v>550</v>
      </c>
      <c r="C110" s="287">
        <f>Volume!J110</f>
        <v>590.5</v>
      </c>
      <c r="D110" s="182">
        <f>Volume!M110</f>
        <v>-2.7022573735376465</v>
      </c>
      <c r="E110" s="175">
        <f>Volume!C110*100</f>
        <v>16</v>
      </c>
      <c r="F110" s="347">
        <f>'Open Int.'!D110*100</f>
        <v>2</v>
      </c>
      <c r="G110" s="176">
        <f>'Open Int.'!R110</f>
        <v>93.0480375</v>
      </c>
      <c r="H110" s="176">
        <f>'Open Int.'!Z110</f>
        <v>-1.048772999999997</v>
      </c>
      <c r="I110" s="171">
        <f>'Open Int.'!O110</f>
        <v>0.9926701570680628</v>
      </c>
      <c r="J110" s="185">
        <f>IF(Volume!D110=0,0,Volume!F110/Volume!D110)</f>
        <v>0</v>
      </c>
      <c r="K110" s="187">
        <f>IF('Open Int.'!E110=0,0,'Open Int.'!H110/'Open Int.'!E110)</f>
        <v>0</v>
      </c>
    </row>
    <row r="111" spans="1:11" ht="15">
      <c r="A111" s="201" t="s">
        <v>178</v>
      </c>
      <c r="B111" s="287">
        <f>Margins!B111</f>
        <v>1250</v>
      </c>
      <c r="C111" s="287">
        <f>Volume!J111</f>
        <v>168.35</v>
      </c>
      <c r="D111" s="182">
        <f>Volume!M111</f>
        <v>-3.024193548387097</v>
      </c>
      <c r="E111" s="175">
        <f>Volume!C111*100</f>
        <v>-14.000000000000002</v>
      </c>
      <c r="F111" s="347">
        <f>'Open Int.'!D111*100</f>
        <v>1</v>
      </c>
      <c r="G111" s="176">
        <f>'Open Int.'!R111</f>
        <v>41.94019375</v>
      </c>
      <c r="H111" s="176">
        <f>'Open Int.'!Z111</f>
        <v>-1.0041062499999995</v>
      </c>
      <c r="I111" s="171">
        <f>'Open Int.'!O111</f>
        <v>1</v>
      </c>
      <c r="J111" s="185">
        <f>IF(Volume!D111=0,0,Volume!F111/Volume!D111)</f>
        <v>0</v>
      </c>
      <c r="K111" s="187">
        <f>IF('Open Int.'!E111=0,0,'Open Int.'!H111/'Open Int.'!E111)</f>
        <v>0</v>
      </c>
    </row>
    <row r="112" spans="1:11" ht="15">
      <c r="A112" s="201" t="s">
        <v>145</v>
      </c>
      <c r="B112" s="287">
        <f>Margins!B112</f>
        <v>1700</v>
      </c>
      <c r="C112" s="287">
        <f>Volume!J112</f>
        <v>171.75</v>
      </c>
      <c r="D112" s="182">
        <f>Volume!M112</f>
        <v>-0.11631288165163632</v>
      </c>
      <c r="E112" s="175">
        <f>Volume!C112*100</f>
        <v>171</v>
      </c>
      <c r="F112" s="347">
        <f>'Open Int.'!D112*100</f>
        <v>-8</v>
      </c>
      <c r="G112" s="176">
        <f>'Open Int.'!R112</f>
        <v>24.8470725</v>
      </c>
      <c r="H112" s="176">
        <f>'Open Int.'!Z112</f>
        <v>-1.8997499999999974</v>
      </c>
      <c r="I112" s="171">
        <f>'Open Int.'!O112</f>
        <v>0.954171562867215</v>
      </c>
      <c r="J112" s="185">
        <f>IF(Volume!D112=0,0,Volume!F112/Volume!D112)</f>
        <v>0</v>
      </c>
      <c r="K112" s="187">
        <f>IF('Open Int.'!E112=0,0,'Open Int.'!H112/'Open Int.'!E112)</f>
        <v>0</v>
      </c>
    </row>
    <row r="113" spans="1:11" ht="15">
      <c r="A113" s="201" t="s">
        <v>272</v>
      </c>
      <c r="B113" s="287">
        <f>Margins!B113</f>
        <v>850</v>
      </c>
      <c r="C113" s="287">
        <f>Volume!J113</f>
        <v>175.7</v>
      </c>
      <c r="D113" s="182">
        <f>Volume!M113</f>
        <v>-4.146208401527563</v>
      </c>
      <c r="E113" s="175">
        <f>Volume!C113*100</f>
        <v>-30</v>
      </c>
      <c r="F113" s="347">
        <f>'Open Int.'!D113*100</f>
        <v>-5</v>
      </c>
      <c r="G113" s="176">
        <f>'Open Int.'!R113</f>
        <v>59.5438515</v>
      </c>
      <c r="H113" s="176">
        <f>'Open Int.'!Z113</f>
        <v>-5.956570499999998</v>
      </c>
      <c r="I113" s="171">
        <f>'Open Int.'!O113</f>
        <v>0.9952345121645347</v>
      </c>
      <c r="J113" s="185">
        <f>IF(Volume!D113=0,0,Volume!F113/Volume!D113)</f>
        <v>0</v>
      </c>
      <c r="K113" s="187">
        <f>IF('Open Int.'!E113=0,0,'Open Int.'!H113/'Open Int.'!E113)</f>
        <v>0.1206896551724138</v>
      </c>
    </row>
    <row r="114" spans="1:11" ht="15">
      <c r="A114" s="201" t="s">
        <v>210</v>
      </c>
      <c r="B114" s="287">
        <f>Margins!B114</f>
        <v>200</v>
      </c>
      <c r="C114" s="287">
        <f>Volume!J114</f>
        <v>1921.15</v>
      </c>
      <c r="D114" s="182">
        <f>Volume!M114</f>
        <v>-1.2135235891502716</v>
      </c>
      <c r="E114" s="175">
        <f>Volume!C114*100</f>
        <v>17</v>
      </c>
      <c r="F114" s="347">
        <f>'Open Int.'!D114*100</f>
        <v>3</v>
      </c>
      <c r="G114" s="176">
        <f>'Open Int.'!R114</f>
        <v>404.632613</v>
      </c>
      <c r="H114" s="176">
        <f>'Open Int.'!Z114</f>
        <v>8.914882999999975</v>
      </c>
      <c r="I114" s="171">
        <f>'Open Int.'!O114</f>
        <v>0.9974361409172918</v>
      </c>
      <c r="J114" s="185">
        <f>IF(Volume!D114=0,0,Volume!F114/Volume!D114)</f>
        <v>0.5555555555555556</v>
      </c>
      <c r="K114" s="187">
        <f>IF('Open Int.'!E114=0,0,'Open Int.'!H114/'Open Int.'!E114)</f>
        <v>0.34459459459459457</v>
      </c>
    </row>
    <row r="115" spans="1:11" ht="15">
      <c r="A115" s="201" t="s">
        <v>294</v>
      </c>
      <c r="B115" s="287">
        <f>Margins!B115</f>
        <v>350</v>
      </c>
      <c r="C115" s="287">
        <f>Volume!J115</f>
        <v>705.55</v>
      </c>
      <c r="D115" s="182">
        <f>Volume!M115</f>
        <v>-2.7297166884952184</v>
      </c>
      <c r="E115" s="175">
        <f>Volume!C115*100</f>
        <v>40</v>
      </c>
      <c r="F115" s="347">
        <f>'Open Int.'!D115*100</f>
        <v>-3</v>
      </c>
      <c r="G115" s="176">
        <f>'Open Int.'!R115</f>
        <v>325.0257185</v>
      </c>
      <c r="H115" s="176">
        <f>'Open Int.'!Z115</f>
        <v>-20.164719750000017</v>
      </c>
      <c r="I115" s="171">
        <f>'Open Int.'!O115</f>
        <v>0.998632426682875</v>
      </c>
      <c r="J115" s="185">
        <f>IF(Volume!D115=0,0,Volume!F115/Volume!D115)</f>
        <v>0</v>
      </c>
      <c r="K115" s="187">
        <f>IF('Open Int.'!E115=0,0,'Open Int.'!H115/'Open Int.'!E115)</f>
        <v>0</v>
      </c>
    </row>
    <row r="116" spans="1:11" ht="15">
      <c r="A116" s="201" t="s">
        <v>7</v>
      </c>
      <c r="B116" s="287">
        <f>Margins!B116</f>
        <v>312</v>
      </c>
      <c r="C116" s="287">
        <f>Volume!J116</f>
        <v>745.9</v>
      </c>
      <c r="D116" s="182">
        <f>Volume!M116</f>
        <v>-0.8770764119601359</v>
      </c>
      <c r="E116" s="175">
        <f>Volume!C116*100</f>
        <v>13</v>
      </c>
      <c r="F116" s="347">
        <f>'Open Int.'!D116*100</f>
        <v>-4</v>
      </c>
      <c r="G116" s="176">
        <f>'Open Int.'!R116</f>
        <v>192.29719704</v>
      </c>
      <c r="H116" s="176">
        <f>'Open Int.'!Z116</f>
        <v>-8.60404896</v>
      </c>
      <c r="I116" s="171">
        <f>'Open Int.'!O116</f>
        <v>0.9952801645891323</v>
      </c>
      <c r="J116" s="185">
        <f>IF(Volume!D116=0,0,Volume!F116/Volume!D116)</f>
        <v>0.625</v>
      </c>
      <c r="K116" s="187">
        <f>IF('Open Int.'!E116=0,0,'Open Int.'!H116/'Open Int.'!E116)</f>
        <v>0.12269938650306748</v>
      </c>
    </row>
    <row r="117" spans="1:11" ht="15">
      <c r="A117" s="201" t="s">
        <v>170</v>
      </c>
      <c r="B117" s="287">
        <f>Margins!B117</f>
        <v>600</v>
      </c>
      <c r="C117" s="287">
        <f>Volume!J117</f>
        <v>595.1</v>
      </c>
      <c r="D117" s="182">
        <f>Volume!M117</f>
        <v>-1.8958127266732607</v>
      </c>
      <c r="E117" s="175">
        <f>Volume!C117*100</f>
        <v>-34</v>
      </c>
      <c r="F117" s="347">
        <f>'Open Int.'!D117*100</f>
        <v>-4</v>
      </c>
      <c r="G117" s="176">
        <f>'Open Int.'!R117</f>
        <v>97.405968</v>
      </c>
      <c r="H117" s="176">
        <f>'Open Int.'!Z117</f>
        <v>-5.995068000000003</v>
      </c>
      <c r="I117" s="171">
        <f>'Open Int.'!O117</f>
        <v>0.9978005865102639</v>
      </c>
      <c r="J117" s="185">
        <f>IF(Volume!D117=0,0,Volume!F117/Volume!D117)</f>
        <v>0</v>
      </c>
      <c r="K117" s="187">
        <f>IF('Open Int.'!E117=0,0,'Open Int.'!H117/'Open Int.'!E117)</f>
        <v>0.16666666666666666</v>
      </c>
    </row>
    <row r="118" spans="1:11" ht="15">
      <c r="A118" s="201" t="s">
        <v>223</v>
      </c>
      <c r="B118" s="287">
        <f>Margins!B118</f>
        <v>400</v>
      </c>
      <c r="C118" s="287">
        <f>Volume!J118</f>
        <v>776.6</v>
      </c>
      <c r="D118" s="182">
        <f>Volume!M118</f>
        <v>-2.900725181295315</v>
      </c>
      <c r="E118" s="175">
        <f>Volume!C118*100</f>
        <v>56.00000000000001</v>
      </c>
      <c r="F118" s="347">
        <f>'Open Int.'!D118*100</f>
        <v>7.000000000000001</v>
      </c>
      <c r="G118" s="176">
        <f>'Open Int.'!R118</f>
        <v>174.859256</v>
      </c>
      <c r="H118" s="176">
        <f>'Open Int.'!Z118</f>
        <v>7.029223999999999</v>
      </c>
      <c r="I118" s="171">
        <f>'Open Int.'!O118</f>
        <v>0.9975128797299698</v>
      </c>
      <c r="J118" s="185">
        <f>IF(Volume!D118=0,0,Volume!F118/Volume!D118)</f>
        <v>0.27586206896551724</v>
      </c>
      <c r="K118" s="187">
        <f>IF('Open Int.'!E118=0,0,'Open Int.'!H118/'Open Int.'!E118)</f>
        <v>0.2926829268292683</v>
      </c>
    </row>
    <row r="119" spans="1:11" ht="15">
      <c r="A119" s="201" t="s">
        <v>207</v>
      </c>
      <c r="B119" s="287">
        <f>Margins!B119</f>
        <v>1250</v>
      </c>
      <c r="C119" s="287">
        <f>Volume!J119</f>
        <v>233.95</v>
      </c>
      <c r="D119" s="182">
        <f>Volume!M119</f>
        <v>-0.5526036131774756</v>
      </c>
      <c r="E119" s="175">
        <f>Volume!C119*100</f>
        <v>250</v>
      </c>
      <c r="F119" s="347">
        <f>'Open Int.'!D119*100</f>
        <v>-2</v>
      </c>
      <c r="G119" s="176">
        <f>'Open Int.'!R119</f>
        <v>33.13316875</v>
      </c>
      <c r="H119" s="176">
        <f>'Open Int.'!Z119</f>
        <v>0.051137500000002944</v>
      </c>
      <c r="I119" s="171">
        <f>'Open Int.'!O119</f>
        <v>0.9955869373345102</v>
      </c>
      <c r="J119" s="185">
        <f>IF(Volume!D119=0,0,Volume!F119/Volume!D119)</f>
        <v>0.0625</v>
      </c>
      <c r="K119" s="187">
        <f>IF('Open Int.'!E119=0,0,'Open Int.'!H119/'Open Int.'!E119)</f>
        <v>0.05</v>
      </c>
    </row>
    <row r="120" spans="1:11" ht="15">
      <c r="A120" s="201" t="s">
        <v>295</v>
      </c>
      <c r="B120" s="287">
        <f>Margins!B120</f>
        <v>250</v>
      </c>
      <c r="C120" s="287">
        <f>Volume!J120</f>
        <v>1155.5</v>
      </c>
      <c r="D120" s="182">
        <f>Volume!M120</f>
        <v>-0.5935994494150112</v>
      </c>
      <c r="E120" s="175">
        <f>Volume!C120*100</f>
        <v>111.00000000000001</v>
      </c>
      <c r="F120" s="347">
        <f>'Open Int.'!D120*100</f>
        <v>1</v>
      </c>
      <c r="G120" s="176">
        <f>'Open Int.'!R120</f>
        <v>124.851775</v>
      </c>
      <c r="H120" s="176">
        <f>'Open Int.'!Z120</f>
        <v>0.6202750000000066</v>
      </c>
      <c r="I120" s="171">
        <f>'Open Int.'!O120</f>
        <v>0.9972235076353541</v>
      </c>
      <c r="J120" s="185">
        <f>IF(Volume!D120=0,0,Volume!F120/Volume!D120)</f>
        <v>0</v>
      </c>
      <c r="K120" s="187">
        <f>IF('Open Int.'!E120=0,0,'Open Int.'!H120/'Open Int.'!E120)</f>
        <v>0</v>
      </c>
    </row>
    <row r="121" spans="1:11" ht="15">
      <c r="A121" s="201" t="s">
        <v>420</v>
      </c>
      <c r="B121" s="287">
        <f>Margins!B121</f>
        <v>550</v>
      </c>
      <c r="C121" s="287">
        <f>Volume!J121</f>
        <v>423.75</v>
      </c>
      <c r="D121" s="182">
        <f>Volume!M121</f>
        <v>-0.8307980341680345</v>
      </c>
      <c r="E121" s="175">
        <f>Volume!C121*100</f>
        <v>-21</v>
      </c>
      <c r="F121" s="347">
        <f>'Open Int.'!D121*100</f>
        <v>-6</v>
      </c>
      <c r="G121" s="176">
        <f>'Open Int.'!R121</f>
        <v>54.350175</v>
      </c>
      <c r="H121" s="176">
        <f>'Open Int.'!Z121</f>
        <v>-3.7455330000000018</v>
      </c>
      <c r="I121" s="171">
        <f>'Open Int.'!O121</f>
        <v>0.9991423670668954</v>
      </c>
      <c r="J121" s="185">
        <f>IF(Volume!D121=0,0,Volume!F121/Volume!D121)</f>
        <v>0</v>
      </c>
      <c r="K121" s="187">
        <f>IF('Open Int.'!E121=0,0,'Open Int.'!H121/'Open Int.'!E121)</f>
        <v>0</v>
      </c>
    </row>
    <row r="122" spans="1:11" ht="15">
      <c r="A122" s="201" t="s">
        <v>277</v>
      </c>
      <c r="B122" s="287">
        <f>Margins!B122</f>
        <v>800</v>
      </c>
      <c r="C122" s="287">
        <f>Volume!J122</f>
        <v>311.5</v>
      </c>
      <c r="D122" s="182">
        <f>Volume!M122</f>
        <v>1.5484922575387123</v>
      </c>
      <c r="E122" s="175">
        <f>Volume!C122*100</f>
        <v>941</v>
      </c>
      <c r="F122" s="347">
        <f>'Open Int.'!D122*100</f>
        <v>2</v>
      </c>
      <c r="G122" s="176">
        <f>'Open Int.'!R122</f>
        <v>119.56616</v>
      </c>
      <c r="H122" s="176">
        <f>'Open Int.'!Z122</f>
        <v>4.1299999999999955</v>
      </c>
      <c r="I122" s="171">
        <f>'Open Int.'!O122</f>
        <v>0.9993747394747812</v>
      </c>
      <c r="J122" s="185">
        <f>IF(Volume!D122=0,0,Volume!F122/Volume!D122)</f>
        <v>0</v>
      </c>
      <c r="K122" s="187">
        <f>IF('Open Int.'!E122=0,0,'Open Int.'!H122/'Open Int.'!E122)</f>
        <v>0</v>
      </c>
    </row>
    <row r="123" spans="1:11" ht="15">
      <c r="A123" s="201" t="s">
        <v>146</v>
      </c>
      <c r="B123" s="287">
        <f>Margins!B123</f>
        <v>8900</v>
      </c>
      <c r="C123" s="287">
        <f>Volume!J123</f>
        <v>40.35</v>
      </c>
      <c r="D123" s="182">
        <f>Volume!M123</f>
        <v>-3.8140643623361177</v>
      </c>
      <c r="E123" s="175">
        <f>Volume!C123*100</f>
        <v>-32</v>
      </c>
      <c r="F123" s="347">
        <f>'Open Int.'!D123*100</f>
        <v>1</v>
      </c>
      <c r="G123" s="176">
        <f>'Open Int.'!R123</f>
        <v>48.4446135</v>
      </c>
      <c r="H123" s="176">
        <f>'Open Int.'!Z123</f>
        <v>-1.174266000000003</v>
      </c>
      <c r="I123" s="171">
        <f>'Open Int.'!O123</f>
        <v>0.994069681245367</v>
      </c>
      <c r="J123" s="185">
        <f>IF(Volume!D123=0,0,Volume!F123/Volume!D123)</f>
        <v>0</v>
      </c>
      <c r="K123" s="187">
        <f>IF('Open Int.'!E123=0,0,'Open Int.'!H123/'Open Int.'!E123)</f>
        <v>0</v>
      </c>
    </row>
    <row r="124" spans="1:11" ht="15">
      <c r="A124" s="201" t="s">
        <v>8</v>
      </c>
      <c r="B124" s="287">
        <f>Margins!B124</f>
        <v>1600</v>
      </c>
      <c r="C124" s="287">
        <f>Volume!J124</f>
        <v>160.05</v>
      </c>
      <c r="D124" s="182">
        <f>Volume!M124</f>
        <v>-3.5262206148282065</v>
      </c>
      <c r="E124" s="175">
        <f>Volume!C124*100</f>
        <v>-48</v>
      </c>
      <c r="F124" s="347">
        <f>'Open Int.'!D124*100</f>
        <v>-2</v>
      </c>
      <c r="G124" s="176">
        <f>'Open Int.'!R124</f>
        <v>409.44631200000003</v>
      </c>
      <c r="H124" s="176">
        <f>'Open Int.'!Z124</f>
        <v>-15.655847999999992</v>
      </c>
      <c r="I124" s="171">
        <f>'Open Int.'!O124</f>
        <v>0.9943085871536681</v>
      </c>
      <c r="J124" s="185">
        <f>IF(Volume!D124=0,0,Volume!F124/Volume!D124)</f>
        <v>0.1882793017456359</v>
      </c>
      <c r="K124" s="187">
        <f>IF('Open Int.'!E124=0,0,'Open Int.'!H124/'Open Int.'!E124)</f>
        <v>0.17672413793103448</v>
      </c>
    </row>
    <row r="125" spans="1:11" ht="15">
      <c r="A125" s="201" t="s">
        <v>296</v>
      </c>
      <c r="B125" s="287">
        <f>Margins!B125</f>
        <v>1000</v>
      </c>
      <c r="C125" s="287">
        <f>Volume!J125</f>
        <v>171.45</v>
      </c>
      <c r="D125" s="182">
        <f>Volume!M125</f>
        <v>-0.8673026886383349</v>
      </c>
      <c r="E125" s="175">
        <f>Volume!C125*100</f>
        <v>130</v>
      </c>
      <c r="F125" s="347">
        <f>'Open Int.'!D125*100</f>
        <v>3</v>
      </c>
      <c r="G125" s="176">
        <f>'Open Int.'!R125</f>
        <v>58.104405</v>
      </c>
      <c r="H125" s="176">
        <f>'Open Int.'!Z125</f>
        <v>1.4632799999999975</v>
      </c>
      <c r="I125" s="171">
        <f>'Open Int.'!O125</f>
        <v>0.9982295662437297</v>
      </c>
      <c r="J125" s="185">
        <f>IF(Volume!D125=0,0,Volume!F125/Volume!D125)</f>
        <v>0</v>
      </c>
      <c r="K125" s="187">
        <f>IF('Open Int.'!E125=0,0,'Open Int.'!H125/'Open Int.'!E125)</f>
        <v>0</v>
      </c>
    </row>
    <row r="126" spans="1:11" ht="15">
      <c r="A126" s="201" t="s">
        <v>179</v>
      </c>
      <c r="B126" s="287">
        <f>Margins!B126</f>
        <v>14000</v>
      </c>
      <c r="C126" s="287">
        <f>Volume!J126</f>
        <v>21.85</v>
      </c>
      <c r="D126" s="182">
        <f>Volume!M126</f>
        <v>-4.585152838427935</v>
      </c>
      <c r="E126" s="175">
        <f>Volume!C126*100</f>
        <v>-17</v>
      </c>
      <c r="F126" s="347">
        <f>'Open Int.'!D126*100</f>
        <v>3</v>
      </c>
      <c r="G126" s="176">
        <f>'Open Int.'!R126</f>
        <v>102.04824</v>
      </c>
      <c r="H126" s="176">
        <f>'Open Int.'!Z126</f>
        <v>-0.31933999999998264</v>
      </c>
      <c r="I126" s="171">
        <f>'Open Int.'!O126</f>
        <v>0.9964028776978417</v>
      </c>
      <c r="J126" s="185">
        <f>IF(Volume!D126=0,0,Volume!F126/Volume!D126)</f>
        <v>0.09166666666666666</v>
      </c>
      <c r="K126" s="187">
        <f>IF('Open Int.'!E126=0,0,'Open Int.'!H126/'Open Int.'!E126)</f>
        <v>0.12466124661246612</v>
      </c>
    </row>
    <row r="127" spans="1:11" ht="15">
      <c r="A127" s="201" t="s">
        <v>202</v>
      </c>
      <c r="B127" s="287">
        <f>Margins!B127</f>
        <v>1150</v>
      </c>
      <c r="C127" s="287">
        <f>Volume!J127</f>
        <v>258.2</v>
      </c>
      <c r="D127" s="182">
        <f>Volume!M127</f>
        <v>0.05812826971516266</v>
      </c>
      <c r="E127" s="175">
        <f>Volume!C127*100</f>
        <v>18</v>
      </c>
      <c r="F127" s="347">
        <f>'Open Int.'!D127*100</f>
        <v>8</v>
      </c>
      <c r="G127" s="176">
        <f>'Open Int.'!R127</f>
        <v>68.204821</v>
      </c>
      <c r="H127" s="176">
        <f>'Open Int.'!Z127</f>
        <v>4.965797749999993</v>
      </c>
      <c r="I127" s="171">
        <f>'Open Int.'!O127</f>
        <v>0.9460165433173705</v>
      </c>
      <c r="J127" s="185">
        <f>IF(Volume!D127=0,0,Volume!F127/Volume!D127)</f>
        <v>0</v>
      </c>
      <c r="K127" s="187">
        <f>IF('Open Int.'!E127=0,0,'Open Int.'!H127/'Open Int.'!E127)</f>
        <v>0.13636363636363635</v>
      </c>
    </row>
    <row r="128" spans="1:11" ht="15">
      <c r="A128" s="201" t="s">
        <v>171</v>
      </c>
      <c r="B128" s="287">
        <f>Margins!B128</f>
        <v>1100</v>
      </c>
      <c r="C128" s="287">
        <f>Volume!J128</f>
        <v>389.55</v>
      </c>
      <c r="D128" s="182">
        <f>Volume!M128</f>
        <v>-2.5881470367591817</v>
      </c>
      <c r="E128" s="175">
        <f>Volume!C128*100</f>
        <v>46</v>
      </c>
      <c r="F128" s="347">
        <f>'Open Int.'!D128*100</f>
        <v>-3</v>
      </c>
      <c r="G128" s="176">
        <f>'Open Int.'!R128</f>
        <v>169.945083</v>
      </c>
      <c r="H128" s="176">
        <f>'Open Int.'!Z128</f>
        <v>-8.958179999999999</v>
      </c>
      <c r="I128" s="171">
        <f>'Open Int.'!O128</f>
        <v>0.997226424609178</v>
      </c>
      <c r="J128" s="185">
        <f>IF(Volume!D128=0,0,Volume!F128/Volume!D128)</f>
        <v>0</v>
      </c>
      <c r="K128" s="187">
        <f>IF('Open Int.'!E128=0,0,'Open Int.'!H128/'Open Int.'!E128)</f>
        <v>0</v>
      </c>
    </row>
    <row r="129" spans="1:11" ht="15">
      <c r="A129" s="201" t="s">
        <v>147</v>
      </c>
      <c r="B129" s="287">
        <f>Margins!B129</f>
        <v>5900</v>
      </c>
      <c r="C129" s="287">
        <f>Volume!J129</f>
        <v>64.45</v>
      </c>
      <c r="D129" s="182">
        <f>Volume!M129</f>
        <v>-3.6621823617339353</v>
      </c>
      <c r="E129" s="175">
        <f>Volume!C129*100</f>
        <v>-51</v>
      </c>
      <c r="F129" s="347">
        <f>'Open Int.'!D129*100</f>
        <v>-3</v>
      </c>
      <c r="G129" s="176">
        <f>'Open Int.'!R129</f>
        <v>37.1509135</v>
      </c>
      <c r="H129" s="176">
        <f>'Open Int.'!Z129</f>
        <v>-2.359557500000001</v>
      </c>
      <c r="I129" s="171">
        <f>'Open Int.'!O129</f>
        <v>0.9928352098259979</v>
      </c>
      <c r="J129" s="185">
        <f>IF(Volume!D129=0,0,Volume!F129/Volume!D129)</f>
        <v>0</v>
      </c>
      <c r="K129" s="187">
        <f>IF('Open Int.'!E129=0,0,'Open Int.'!H129/'Open Int.'!E129)</f>
        <v>0.12195121951219512</v>
      </c>
    </row>
    <row r="130" spans="1:11" ht="15">
      <c r="A130" s="201" t="s">
        <v>148</v>
      </c>
      <c r="B130" s="287">
        <f>Margins!B130</f>
        <v>1045</v>
      </c>
      <c r="C130" s="287">
        <f>Volume!J130</f>
        <v>266.4</v>
      </c>
      <c r="D130" s="182">
        <f>Volume!M130</f>
        <v>-1.8422991893883567</v>
      </c>
      <c r="E130" s="175">
        <f>Volume!C130*100</f>
        <v>-64</v>
      </c>
      <c r="F130" s="347">
        <f>'Open Int.'!D130*100</f>
        <v>-4</v>
      </c>
      <c r="G130" s="176">
        <f>'Open Int.'!R130</f>
        <v>26.725247999999997</v>
      </c>
      <c r="H130" s="176">
        <f>'Open Int.'!Z130</f>
        <v>-1.5509681000000022</v>
      </c>
      <c r="I130" s="171">
        <f>'Open Int.'!O130</f>
        <v>0.9989583333333333</v>
      </c>
      <c r="J130" s="185">
        <f>IF(Volume!D130=0,0,Volume!F130/Volume!D130)</f>
        <v>0</v>
      </c>
      <c r="K130" s="187">
        <f>IF('Open Int.'!E130=0,0,'Open Int.'!H130/'Open Int.'!E130)</f>
        <v>0</v>
      </c>
    </row>
    <row r="131" spans="1:11" ht="15">
      <c r="A131" s="201" t="s">
        <v>122</v>
      </c>
      <c r="B131" s="287">
        <f>Margins!B131</f>
        <v>1625</v>
      </c>
      <c r="C131" s="287">
        <f>Volume!J131</f>
        <v>155.75</v>
      </c>
      <c r="D131" s="182">
        <f>Volume!M131</f>
        <v>-2.4122807017543826</v>
      </c>
      <c r="E131" s="175">
        <f>Volume!C131*100</f>
        <v>288</v>
      </c>
      <c r="F131" s="347">
        <f>'Open Int.'!D131*100</f>
        <v>12</v>
      </c>
      <c r="G131" s="176">
        <f>'Open Int.'!R131</f>
        <v>161.62566875</v>
      </c>
      <c r="H131" s="176">
        <f>'Open Int.'!Z131</f>
        <v>16.07844874999998</v>
      </c>
      <c r="I131" s="171">
        <f>'Open Int.'!O131</f>
        <v>0.992953335421234</v>
      </c>
      <c r="J131" s="185">
        <f>IF(Volume!D131=0,0,Volume!F131/Volume!D131)</f>
        <v>0.10256410256410256</v>
      </c>
      <c r="K131" s="187">
        <f>IF('Open Int.'!E131=0,0,'Open Int.'!H131/'Open Int.'!E131)</f>
        <v>0.08859357696567</v>
      </c>
    </row>
    <row r="132" spans="1:11" ht="15">
      <c r="A132" s="201" t="s">
        <v>36</v>
      </c>
      <c r="B132" s="287">
        <f>Margins!B132</f>
        <v>225</v>
      </c>
      <c r="C132" s="287">
        <f>Volume!J132</f>
        <v>864.1</v>
      </c>
      <c r="D132" s="182">
        <f>Volume!M132</f>
        <v>-3.398546674119617</v>
      </c>
      <c r="E132" s="175">
        <f>Volume!C132*100</f>
        <v>54</v>
      </c>
      <c r="F132" s="347">
        <f>'Open Int.'!D132*100</f>
        <v>8</v>
      </c>
      <c r="G132" s="176">
        <f>'Open Int.'!R132</f>
        <v>616.45542075</v>
      </c>
      <c r="H132" s="176">
        <f>'Open Int.'!Z132</f>
        <v>25.14619575000006</v>
      </c>
      <c r="I132" s="171">
        <f>'Open Int.'!O132</f>
        <v>0.9938183997224588</v>
      </c>
      <c r="J132" s="185">
        <f>IF(Volume!D132=0,0,Volume!F132/Volume!D132)</f>
        <v>0.045714285714285714</v>
      </c>
      <c r="K132" s="187">
        <f>IF('Open Int.'!E132=0,0,'Open Int.'!H132/'Open Int.'!E132)</f>
        <v>0.06501547987616099</v>
      </c>
    </row>
    <row r="133" spans="1:11" ht="15">
      <c r="A133" s="201" t="s">
        <v>172</v>
      </c>
      <c r="B133" s="287">
        <f>Margins!B133</f>
        <v>1050</v>
      </c>
      <c r="C133" s="287">
        <f>Volume!J133</f>
        <v>254.25</v>
      </c>
      <c r="D133" s="182">
        <f>Volume!M133</f>
        <v>-1.5869943874588823</v>
      </c>
      <c r="E133" s="175">
        <f>Volume!C133*100</f>
        <v>99</v>
      </c>
      <c r="F133" s="347">
        <f>'Open Int.'!D133*100</f>
        <v>0</v>
      </c>
      <c r="G133" s="176">
        <f>'Open Int.'!R133</f>
        <v>192.8003175</v>
      </c>
      <c r="H133" s="176">
        <f>'Open Int.'!Z133</f>
        <v>-1.861240500000008</v>
      </c>
      <c r="I133" s="171">
        <f>'Open Int.'!O133</f>
        <v>0.9988922736084187</v>
      </c>
      <c r="J133" s="185">
        <f>IF(Volume!D133=0,0,Volume!F133/Volume!D133)</f>
        <v>0</v>
      </c>
      <c r="K133" s="187">
        <f>IF('Open Int.'!E133=0,0,'Open Int.'!H133/'Open Int.'!E133)</f>
        <v>0</v>
      </c>
    </row>
    <row r="134" spans="1:11" ht="15">
      <c r="A134" s="201" t="s">
        <v>80</v>
      </c>
      <c r="B134" s="287">
        <f>Margins!B134</f>
        <v>1200</v>
      </c>
      <c r="C134" s="287">
        <f>Volume!J134</f>
        <v>229.1</v>
      </c>
      <c r="D134" s="182">
        <f>Volume!M134</f>
        <v>-5.875102711585871</v>
      </c>
      <c r="E134" s="175">
        <f>Volume!C134*100</f>
        <v>-36</v>
      </c>
      <c r="F134" s="347">
        <f>'Open Int.'!D134*100</f>
        <v>-4</v>
      </c>
      <c r="G134" s="176">
        <f>'Open Int.'!R134</f>
        <v>42.722568</v>
      </c>
      <c r="H134" s="176">
        <f>'Open Int.'!Z134</f>
        <v>-4.682015999999997</v>
      </c>
      <c r="I134" s="171">
        <f>'Open Int.'!O134</f>
        <v>0.9987129987129987</v>
      </c>
      <c r="J134" s="185">
        <f>IF(Volume!D134=0,0,Volume!F134/Volume!D134)</f>
        <v>0</v>
      </c>
      <c r="K134" s="187">
        <f>IF('Open Int.'!E134=0,0,'Open Int.'!H134/'Open Int.'!E134)</f>
        <v>0</v>
      </c>
    </row>
    <row r="135" spans="1:11" ht="15">
      <c r="A135" s="201" t="s">
        <v>421</v>
      </c>
      <c r="B135" s="287">
        <f>Margins!B135</f>
        <v>500</v>
      </c>
      <c r="C135" s="287">
        <f>Volume!J135</f>
        <v>436.55</v>
      </c>
      <c r="D135" s="182">
        <f>Volume!M135</f>
        <v>-0.34242666362287405</v>
      </c>
      <c r="E135" s="175">
        <f>Volume!C135*100</f>
        <v>256</v>
      </c>
      <c r="F135" s="347">
        <f>'Open Int.'!D135*100</f>
        <v>-1</v>
      </c>
      <c r="G135" s="176">
        <f>'Open Int.'!R135</f>
        <v>20.4960225</v>
      </c>
      <c r="H135" s="176">
        <f>'Open Int.'!Z135</f>
        <v>-0.22374250000000018</v>
      </c>
      <c r="I135" s="171">
        <f>'Open Int.'!O135</f>
        <v>1</v>
      </c>
      <c r="J135" s="185">
        <f>IF(Volume!D135=0,0,Volume!F135/Volume!D135)</f>
        <v>0</v>
      </c>
      <c r="K135" s="187">
        <f>IF('Open Int.'!E135=0,0,'Open Int.'!H135/'Open Int.'!E135)</f>
        <v>0</v>
      </c>
    </row>
    <row r="136" spans="1:11" ht="15">
      <c r="A136" s="201" t="s">
        <v>274</v>
      </c>
      <c r="B136" s="287">
        <f>Margins!B136</f>
        <v>700</v>
      </c>
      <c r="C136" s="287">
        <f>Volume!J136</f>
        <v>318.25</v>
      </c>
      <c r="D136" s="182">
        <f>Volume!M136</f>
        <v>-2.765047357164684</v>
      </c>
      <c r="E136" s="175">
        <f>Volume!C136*100</f>
        <v>61</v>
      </c>
      <c r="F136" s="347">
        <f>'Open Int.'!D136*100</f>
        <v>2</v>
      </c>
      <c r="G136" s="176">
        <f>'Open Int.'!R136</f>
        <v>207.44808</v>
      </c>
      <c r="H136" s="176">
        <f>'Open Int.'!Z136</f>
        <v>-1.0878419999999949</v>
      </c>
      <c r="I136" s="171">
        <f>'Open Int.'!O136</f>
        <v>0.998389175257732</v>
      </c>
      <c r="J136" s="185">
        <f>IF(Volume!D136=0,0,Volume!F136/Volume!D136)</f>
        <v>0.08108108108108109</v>
      </c>
      <c r="K136" s="187">
        <f>IF('Open Int.'!E136=0,0,'Open Int.'!H136/'Open Int.'!E136)</f>
        <v>0.029411764705882353</v>
      </c>
    </row>
    <row r="137" spans="1:11" ht="15">
      <c r="A137" s="201" t="s">
        <v>422</v>
      </c>
      <c r="B137" s="287">
        <f>Margins!B137</f>
        <v>500</v>
      </c>
      <c r="C137" s="287">
        <f>Volume!J137</f>
        <v>418.25</v>
      </c>
      <c r="D137" s="182">
        <f>Volume!M137</f>
        <v>-0.9824810606060552</v>
      </c>
      <c r="E137" s="175">
        <f>Volume!C137*100</f>
        <v>259</v>
      </c>
      <c r="F137" s="347">
        <f>'Open Int.'!D137*100</f>
        <v>12</v>
      </c>
      <c r="G137" s="176">
        <f>'Open Int.'!R137</f>
        <v>26.6007</v>
      </c>
      <c r="H137" s="176">
        <f>'Open Int.'!Z137</f>
        <v>2.6295</v>
      </c>
      <c r="I137" s="171">
        <f>'Open Int.'!O137</f>
        <v>1</v>
      </c>
      <c r="J137" s="185">
        <f>IF(Volume!D137=0,0,Volume!F137/Volume!D137)</f>
        <v>0</v>
      </c>
      <c r="K137" s="187">
        <f>IF('Open Int.'!E137=0,0,'Open Int.'!H137/'Open Int.'!E137)</f>
        <v>0</v>
      </c>
    </row>
    <row r="138" spans="1:11" ht="15">
      <c r="A138" s="201" t="s">
        <v>224</v>
      </c>
      <c r="B138" s="287">
        <f>Margins!B138</f>
        <v>650</v>
      </c>
      <c r="C138" s="287">
        <f>Volume!J138</f>
        <v>539.8</v>
      </c>
      <c r="D138" s="182">
        <f>Volume!M138</f>
        <v>-0.2678983833718329</v>
      </c>
      <c r="E138" s="175">
        <f>Volume!C138*100</f>
        <v>236</v>
      </c>
      <c r="F138" s="347">
        <f>'Open Int.'!D138*100</f>
        <v>5</v>
      </c>
      <c r="G138" s="176">
        <f>'Open Int.'!R138</f>
        <v>172.87364899999997</v>
      </c>
      <c r="H138" s="176">
        <f>'Open Int.'!Z138</f>
        <v>7.416230249999984</v>
      </c>
      <c r="I138" s="171">
        <f>'Open Int.'!O138</f>
        <v>0.9985792571544551</v>
      </c>
      <c r="J138" s="185">
        <f>IF(Volume!D138=0,0,Volume!F138/Volume!D138)</f>
        <v>0</v>
      </c>
      <c r="K138" s="187">
        <f>IF('Open Int.'!E138=0,0,'Open Int.'!H138/'Open Int.'!E138)</f>
        <v>0</v>
      </c>
    </row>
    <row r="139" spans="1:11" ht="15">
      <c r="A139" s="201" t="s">
        <v>423</v>
      </c>
      <c r="B139" s="287">
        <f>Margins!B139</f>
        <v>550</v>
      </c>
      <c r="C139" s="287">
        <f>Volume!J139</f>
        <v>539.45</v>
      </c>
      <c r="D139" s="182">
        <f>Volume!M139</f>
        <v>6.452886038480522</v>
      </c>
      <c r="E139" s="175">
        <f>Volume!C139*100</f>
        <v>617</v>
      </c>
      <c r="F139" s="347">
        <f>'Open Int.'!D139*100</f>
        <v>52</v>
      </c>
      <c r="G139" s="176">
        <f>'Open Int.'!R139</f>
        <v>32.8147435</v>
      </c>
      <c r="H139" s="176">
        <f>'Open Int.'!Z139</f>
        <v>12.608087249999997</v>
      </c>
      <c r="I139" s="171">
        <f>'Open Int.'!O139</f>
        <v>0.9801084990958409</v>
      </c>
      <c r="J139" s="185">
        <f>IF(Volume!D139=0,0,Volume!F139/Volume!D139)</f>
        <v>0</v>
      </c>
      <c r="K139" s="187">
        <f>IF('Open Int.'!E139=0,0,'Open Int.'!H139/'Open Int.'!E139)</f>
        <v>0</v>
      </c>
    </row>
    <row r="140" spans="1:11" ht="15">
      <c r="A140" s="201" t="s">
        <v>424</v>
      </c>
      <c r="B140" s="287">
        <f>Margins!B140</f>
        <v>4400</v>
      </c>
      <c r="C140" s="287">
        <f>Volume!J140</f>
        <v>55.5</v>
      </c>
      <c r="D140" s="182">
        <f>Volume!M140</f>
        <v>-3.729401561144837</v>
      </c>
      <c r="E140" s="175">
        <f>Volume!C140*100</f>
        <v>-24</v>
      </c>
      <c r="F140" s="347">
        <f>'Open Int.'!D140*100</f>
        <v>-5</v>
      </c>
      <c r="G140" s="176">
        <f>'Open Int.'!R140</f>
        <v>156.72756</v>
      </c>
      <c r="H140" s="176">
        <f>'Open Int.'!Z140</f>
        <v>-7.365093999999999</v>
      </c>
      <c r="I140" s="171">
        <f>'Open Int.'!O140</f>
        <v>0.9933000934870676</v>
      </c>
      <c r="J140" s="185">
        <f>IF(Volume!D140=0,0,Volume!F140/Volume!D140)</f>
        <v>0.15789473684210525</v>
      </c>
      <c r="K140" s="187">
        <f>IF('Open Int.'!E140=0,0,'Open Int.'!H140/'Open Int.'!E140)</f>
        <v>0.17830731306491374</v>
      </c>
    </row>
    <row r="141" spans="1:11" ht="15">
      <c r="A141" s="201" t="s">
        <v>393</v>
      </c>
      <c r="B141" s="287">
        <f>Margins!B141</f>
        <v>2400</v>
      </c>
      <c r="C141" s="287">
        <f>Volume!J141</f>
        <v>154.25</v>
      </c>
      <c r="D141" s="182">
        <f>Volume!M141</f>
        <v>-2.280646183085204</v>
      </c>
      <c r="E141" s="175">
        <f>Volume!C141*100</f>
        <v>168</v>
      </c>
      <c r="F141" s="347">
        <f>'Open Int.'!D141*100</f>
        <v>4</v>
      </c>
      <c r="G141" s="176">
        <f>'Open Int.'!R141</f>
        <v>160.92594</v>
      </c>
      <c r="H141" s="176">
        <f>'Open Int.'!Z141</f>
        <v>3.8209919999999897</v>
      </c>
      <c r="I141" s="171">
        <f>'Open Int.'!O141</f>
        <v>0.9967793880837359</v>
      </c>
      <c r="J141" s="185">
        <f>IF(Volume!D141=0,0,Volume!F141/Volume!D141)</f>
        <v>0</v>
      </c>
      <c r="K141" s="187">
        <f>IF('Open Int.'!E141=0,0,'Open Int.'!H141/'Open Int.'!E141)</f>
        <v>0.0084985835694051</v>
      </c>
    </row>
    <row r="142" spans="1:11" ht="15">
      <c r="A142" s="201" t="s">
        <v>81</v>
      </c>
      <c r="B142" s="287">
        <f>Margins!B142</f>
        <v>600</v>
      </c>
      <c r="C142" s="287">
        <f>Volume!J142</f>
        <v>509.8</v>
      </c>
      <c r="D142" s="182">
        <f>Volume!M142</f>
        <v>-5.144664619964654</v>
      </c>
      <c r="E142" s="175">
        <f>Volume!C142*100</f>
        <v>125</v>
      </c>
      <c r="F142" s="347">
        <f>'Open Int.'!D142*100</f>
        <v>10</v>
      </c>
      <c r="G142" s="176">
        <f>'Open Int.'!R142</f>
        <v>287.22132</v>
      </c>
      <c r="H142" s="176">
        <f>'Open Int.'!Z142</f>
        <v>11.831939999999975</v>
      </c>
      <c r="I142" s="171">
        <f>'Open Int.'!O142</f>
        <v>0.9993610223642172</v>
      </c>
      <c r="J142" s="185">
        <f>IF(Volume!D142=0,0,Volume!F142/Volume!D142)</f>
        <v>1</v>
      </c>
      <c r="K142" s="187">
        <f>IF('Open Int.'!E142=0,0,'Open Int.'!H142/'Open Int.'!E142)</f>
        <v>0.5</v>
      </c>
    </row>
    <row r="143" spans="1:11" ht="15">
      <c r="A143" s="201" t="s">
        <v>225</v>
      </c>
      <c r="B143" s="287">
        <f>Margins!B143</f>
        <v>1400</v>
      </c>
      <c r="C143" s="287">
        <f>Volume!J143</f>
        <v>160.6</v>
      </c>
      <c r="D143" s="182">
        <f>Volume!M143</f>
        <v>0.031142946122692586</v>
      </c>
      <c r="E143" s="175">
        <f>Volume!C143*100</f>
        <v>345</v>
      </c>
      <c r="F143" s="347">
        <f>'Open Int.'!D143*100</f>
        <v>5</v>
      </c>
      <c r="G143" s="176">
        <f>'Open Int.'!R143</f>
        <v>108.03562</v>
      </c>
      <c r="H143" s="176">
        <f>'Open Int.'!Z143</f>
        <v>6.169855999999982</v>
      </c>
      <c r="I143" s="171">
        <f>'Open Int.'!O143</f>
        <v>0.9914672216441207</v>
      </c>
      <c r="J143" s="185">
        <f>IF(Volume!D143=0,0,Volume!F143/Volume!D143)</f>
        <v>0.06666666666666667</v>
      </c>
      <c r="K143" s="187">
        <f>IF('Open Int.'!E143=0,0,'Open Int.'!H143/'Open Int.'!E143)</f>
        <v>0.1</v>
      </c>
    </row>
    <row r="144" spans="1:11" ht="15">
      <c r="A144" s="201" t="s">
        <v>297</v>
      </c>
      <c r="B144" s="287">
        <f>Margins!B144</f>
        <v>1100</v>
      </c>
      <c r="C144" s="287">
        <f>Volume!J144</f>
        <v>499.85</v>
      </c>
      <c r="D144" s="182">
        <f>Volume!M144</f>
        <v>1.3894523326572055</v>
      </c>
      <c r="E144" s="175">
        <f>Volume!C144*100</f>
        <v>176</v>
      </c>
      <c r="F144" s="347">
        <f>'Open Int.'!D144*100</f>
        <v>-1</v>
      </c>
      <c r="G144" s="176">
        <f>'Open Int.'!R144</f>
        <v>281.7904375</v>
      </c>
      <c r="H144" s="176">
        <f>'Open Int.'!Z144</f>
        <v>1.5840274999999906</v>
      </c>
      <c r="I144" s="171">
        <f>'Open Int.'!O144</f>
        <v>0.9939512195121951</v>
      </c>
      <c r="J144" s="185">
        <f>IF(Volume!D144=0,0,Volume!F144/Volume!D144)</f>
        <v>0.06451612903225806</v>
      </c>
      <c r="K144" s="187">
        <f>IF('Open Int.'!E144=0,0,'Open Int.'!H144/'Open Int.'!E144)</f>
        <v>0.09302325581395349</v>
      </c>
    </row>
    <row r="145" spans="1:11" ht="15">
      <c r="A145" s="201" t="s">
        <v>226</v>
      </c>
      <c r="B145" s="287">
        <f>Margins!B145</f>
        <v>1500</v>
      </c>
      <c r="C145" s="287">
        <f>Volume!J145</f>
        <v>237.05</v>
      </c>
      <c r="D145" s="182">
        <f>Volume!M145</f>
        <v>0.8079948968743379</v>
      </c>
      <c r="E145" s="175">
        <f>Volume!C145*100</f>
        <v>-7.000000000000001</v>
      </c>
      <c r="F145" s="347">
        <f>'Open Int.'!D145*100</f>
        <v>-11</v>
      </c>
      <c r="G145" s="176">
        <f>'Open Int.'!R145</f>
        <v>191.0504475</v>
      </c>
      <c r="H145" s="176">
        <f>'Open Int.'!Z145</f>
        <v>-20.866732500000012</v>
      </c>
      <c r="I145" s="171">
        <f>'Open Int.'!O145</f>
        <v>0.9890191699236925</v>
      </c>
      <c r="J145" s="185">
        <f>IF(Volume!D145=0,0,Volume!F145/Volume!D145)</f>
        <v>0.12857142857142856</v>
      </c>
      <c r="K145" s="187">
        <f>IF('Open Int.'!E145=0,0,'Open Int.'!H145/'Open Int.'!E145)</f>
        <v>0.24390243902439024</v>
      </c>
    </row>
    <row r="146" spans="1:11" ht="15">
      <c r="A146" s="201" t="s">
        <v>425</v>
      </c>
      <c r="B146" s="287">
        <f>Margins!B146</f>
        <v>550</v>
      </c>
      <c r="C146" s="287">
        <f>Volume!J146</f>
        <v>504.5</v>
      </c>
      <c r="D146" s="182">
        <f>Volume!M146</f>
        <v>-1.445594842742719</v>
      </c>
      <c r="E146" s="175">
        <f>Volume!C146*100</f>
        <v>-31</v>
      </c>
      <c r="F146" s="347">
        <f>'Open Int.'!D146*100</f>
        <v>0</v>
      </c>
      <c r="G146" s="176">
        <f>'Open Int.'!R146</f>
        <v>28.2747025</v>
      </c>
      <c r="H146" s="176">
        <f>'Open Int.'!Z146</f>
        <v>-0.5555054999999989</v>
      </c>
      <c r="I146" s="171">
        <f>'Open Int.'!O146</f>
        <v>1</v>
      </c>
      <c r="J146" s="185">
        <f>IF(Volume!D146=0,0,Volume!F146/Volume!D146)</f>
        <v>0</v>
      </c>
      <c r="K146" s="187">
        <f>IF('Open Int.'!E146=0,0,'Open Int.'!H146/'Open Int.'!E146)</f>
        <v>0</v>
      </c>
    </row>
    <row r="147" spans="1:11" ht="15">
      <c r="A147" s="201" t="s">
        <v>227</v>
      </c>
      <c r="B147" s="287">
        <f>Margins!B147</f>
        <v>800</v>
      </c>
      <c r="C147" s="287">
        <f>Volume!J147</f>
        <v>380.95</v>
      </c>
      <c r="D147" s="182">
        <f>Volume!M147</f>
        <v>-2.7816766619880138</v>
      </c>
      <c r="E147" s="175">
        <f>Volume!C147*100</f>
        <v>129</v>
      </c>
      <c r="F147" s="347">
        <f>'Open Int.'!D147*100</f>
        <v>-1</v>
      </c>
      <c r="G147" s="176">
        <f>'Open Int.'!R147</f>
        <v>149.576208</v>
      </c>
      <c r="H147" s="176">
        <f>'Open Int.'!Z147</f>
        <v>-5.251564000000002</v>
      </c>
      <c r="I147" s="171">
        <f>'Open Int.'!O147</f>
        <v>0.9975550122249389</v>
      </c>
      <c r="J147" s="185">
        <f>IF(Volume!D147=0,0,Volume!F147/Volume!D147)</f>
        <v>0.04</v>
      </c>
      <c r="K147" s="187">
        <f>IF('Open Int.'!E147=0,0,'Open Int.'!H147/'Open Int.'!E147)</f>
        <v>0.021929824561403508</v>
      </c>
    </row>
    <row r="148" spans="1:11" ht="15">
      <c r="A148" s="201" t="s">
        <v>234</v>
      </c>
      <c r="B148" s="287">
        <f>Margins!B148</f>
        <v>700</v>
      </c>
      <c r="C148" s="287">
        <f>Volume!J148</f>
        <v>515.9</v>
      </c>
      <c r="D148" s="182">
        <f>Volume!M148</f>
        <v>0.8405003909304055</v>
      </c>
      <c r="E148" s="175">
        <f>Volume!C148*100</f>
        <v>88</v>
      </c>
      <c r="F148" s="347">
        <f>'Open Int.'!D148*100</f>
        <v>-2</v>
      </c>
      <c r="G148" s="176">
        <f>'Open Int.'!R148</f>
        <v>889.390964</v>
      </c>
      <c r="H148" s="176">
        <f>'Open Int.'!Z148</f>
        <v>-5.443479999999909</v>
      </c>
      <c r="I148" s="171">
        <f>'Open Int.'!O148</f>
        <v>0.9942342049699529</v>
      </c>
      <c r="J148" s="185">
        <f>IF(Volume!D148=0,0,Volume!F148/Volume!D148)</f>
        <v>0.07219917012448132</v>
      </c>
      <c r="K148" s="187">
        <f>IF('Open Int.'!E148=0,0,'Open Int.'!H148/'Open Int.'!E148)</f>
        <v>0.1202365308804205</v>
      </c>
    </row>
    <row r="149" spans="1:11" ht="15">
      <c r="A149" s="201" t="s">
        <v>98</v>
      </c>
      <c r="B149" s="287">
        <f>Margins!B149</f>
        <v>550</v>
      </c>
      <c r="C149" s="287">
        <f>Volume!J149</f>
        <v>536.05</v>
      </c>
      <c r="D149" s="182">
        <f>Volume!M149</f>
        <v>-2.6160414206558436</v>
      </c>
      <c r="E149" s="175">
        <f>Volume!C149*100</f>
        <v>-35</v>
      </c>
      <c r="F149" s="347">
        <f>'Open Int.'!D149*100</f>
        <v>-2</v>
      </c>
      <c r="G149" s="176">
        <f>'Open Int.'!R149</f>
        <v>262.95664725</v>
      </c>
      <c r="H149" s="176">
        <f>'Open Int.'!Z149</f>
        <v>-12.271104999999977</v>
      </c>
      <c r="I149" s="171">
        <f>'Open Int.'!O149</f>
        <v>0.9977575961430654</v>
      </c>
      <c r="J149" s="185">
        <f>IF(Volume!D149=0,0,Volume!F149/Volume!D149)</f>
        <v>0.03773584905660377</v>
      </c>
      <c r="K149" s="187">
        <f>IF('Open Int.'!E149=0,0,'Open Int.'!H149/'Open Int.'!E149)</f>
        <v>0.08421052631578947</v>
      </c>
    </row>
    <row r="150" spans="1:11" ht="15">
      <c r="A150" s="201" t="s">
        <v>149</v>
      </c>
      <c r="B150" s="287">
        <f>Margins!B150</f>
        <v>550</v>
      </c>
      <c r="C150" s="287">
        <f>Volume!J150</f>
        <v>977.55</v>
      </c>
      <c r="D150" s="182">
        <f>Volume!M150</f>
        <v>-3.198494825964259</v>
      </c>
      <c r="E150" s="175">
        <f>Volume!C150*100</f>
        <v>7.000000000000001</v>
      </c>
      <c r="F150" s="347">
        <f>'Open Int.'!D150*100</f>
        <v>-9</v>
      </c>
      <c r="G150" s="176">
        <f>'Open Int.'!R150</f>
        <v>525.609084</v>
      </c>
      <c r="H150" s="176">
        <f>'Open Int.'!Z150</f>
        <v>-56.91278999999997</v>
      </c>
      <c r="I150" s="171">
        <f>'Open Int.'!O150</f>
        <v>0.9953968903436988</v>
      </c>
      <c r="J150" s="185">
        <f>IF(Volume!D150=0,0,Volume!F150/Volume!D150)</f>
        <v>0.10619469026548672</v>
      </c>
      <c r="K150" s="187">
        <f>IF('Open Int.'!E150=0,0,'Open Int.'!H150/'Open Int.'!E150)</f>
        <v>0.1732186732186732</v>
      </c>
    </row>
    <row r="151" spans="1:11" ht="15">
      <c r="A151" s="201" t="s">
        <v>203</v>
      </c>
      <c r="B151" s="287">
        <f>Margins!B151</f>
        <v>150</v>
      </c>
      <c r="C151" s="287">
        <f>Volume!J151</f>
        <v>1691.3</v>
      </c>
      <c r="D151" s="182">
        <f>Volume!M151</f>
        <v>-3.0995760284175624</v>
      </c>
      <c r="E151" s="175">
        <f>Volume!C151*100</f>
        <v>44</v>
      </c>
      <c r="F151" s="347">
        <f>'Open Int.'!D151*100</f>
        <v>0</v>
      </c>
      <c r="G151" s="176">
        <f>'Open Int.'!R151</f>
        <v>1236.357213</v>
      </c>
      <c r="H151" s="176">
        <f>'Open Int.'!Z151</f>
        <v>13.913960999999972</v>
      </c>
      <c r="I151" s="171">
        <f>'Open Int.'!O151</f>
        <v>0.9952805023187097</v>
      </c>
      <c r="J151" s="185">
        <f>IF(Volume!D151=0,0,Volume!F151/Volume!D151)</f>
        <v>0.34879227053140094</v>
      </c>
      <c r="K151" s="187">
        <f>IF('Open Int.'!E151=0,0,'Open Int.'!H151/'Open Int.'!E151)</f>
        <v>0.2652400394199634</v>
      </c>
    </row>
    <row r="152" spans="1:11" ht="15">
      <c r="A152" s="201" t="s">
        <v>298</v>
      </c>
      <c r="B152" s="287">
        <f>Margins!B152</f>
        <v>1000</v>
      </c>
      <c r="C152" s="287">
        <f>Volume!J152</f>
        <v>634.1</v>
      </c>
      <c r="D152" s="182">
        <f>Volume!M152</f>
        <v>-2.160160469063416</v>
      </c>
      <c r="E152" s="175">
        <f>Volume!C152*100</f>
        <v>-12</v>
      </c>
      <c r="F152" s="347">
        <f>'Open Int.'!D152*100</f>
        <v>-7.000000000000001</v>
      </c>
      <c r="G152" s="176">
        <f>'Open Int.'!R152</f>
        <v>77.80407</v>
      </c>
      <c r="H152" s="176">
        <f>'Open Int.'!Z152</f>
        <v>-7.550700000000006</v>
      </c>
      <c r="I152" s="171">
        <f>'Open Int.'!O152</f>
        <v>0.9592502037489813</v>
      </c>
      <c r="J152" s="185">
        <f>IF(Volume!D152=0,0,Volume!F152/Volume!D152)</f>
        <v>0</v>
      </c>
      <c r="K152" s="187">
        <f>IF('Open Int.'!E152=0,0,'Open Int.'!H152/'Open Int.'!E152)</f>
        <v>0.07142857142857142</v>
      </c>
    </row>
    <row r="153" spans="1:11" ht="15">
      <c r="A153" s="201" t="s">
        <v>426</v>
      </c>
      <c r="B153" s="287">
        <f>Margins!B153</f>
        <v>7150</v>
      </c>
      <c r="C153" s="287">
        <f>Volume!J153</f>
        <v>34.4</v>
      </c>
      <c r="D153" s="182">
        <f>Volume!M153</f>
        <v>-4.311543810848413</v>
      </c>
      <c r="E153" s="175">
        <f>Volume!C153*100</f>
        <v>14.000000000000002</v>
      </c>
      <c r="F153" s="347">
        <f>'Open Int.'!D153*100</f>
        <v>0</v>
      </c>
      <c r="G153" s="176">
        <f>'Open Int.'!R153</f>
        <v>304.449288</v>
      </c>
      <c r="H153" s="176">
        <f>'Open Int.'!Z153</f>
        <v>-5.518262750000019</v>
      </c>
      <c r="I153" s="171">
        <f>'Open Int.'!O153</f>
        <v>0.9882048796251414</v>
      </c>
      <c r="J153" s="185">
        <f>IF(Volume!D153=0,0,Volume!F153/Volume!D153)</f>
        <v>0.12327188940092165</v>
      </c>
      <c r="K153" s="187">
        <f>IF('Open Int.'!E153=0,0,'Open Int.'!H153/'Open Int.'!E153)</f>
        <v>0.13756855575868374</v>
      </c>
    </row>
    <row r="154" spans="1:11" ht="15">
      <c r="A154" s="201" t="s">
        <v>427</v>
      </c>
      <c r="B154" s="287">
        <f>Margins!B154</f>
        <v>450</v>
      </c>
      <c r="C154" s="287">
        <f>Volume!J154</f>
        <v>446.95</v>
      </c>
      <c r="D154" s="182">
        <f>Volume!M154</f>
        <v>-2.984588669416106</v>
      </c>
      <c r="E154" s="175">
        <f>Volume!C154*100</f>
        <v>87</v>
      </c>
      <c r="F154" s="347">
        <f>'Open Int.'!D154*100</f>
        <v>8</v>
      </c>
      <c r="G154" s="176">
        <f>'Open Int.'!R154</f>
        <v>44.6100795</v>
      </c>
      <c r="H154" s="176">
        <f>'Open Int.'!Z154</f>
        <v>1.9653840000000002</v>
      </c>
      <c r="I154" s="171">
        <f>'Open Int.'!O154</f>
        <v>0.9977457168620378</v>
      </c>
      <c r="J154" s="185">
        <f>IF(Volume!D154=0,0,Volume!F154/Volume!D154)</f>
        <v>0</v>
      </c>
      <c r="K154" s="187">
        <f>IF('Open Int.'!E154=0,0,'Open Int.'!H154/'Open Int.'!E154)</f>
        <v>0</v>
      </c>
    </row>
    <row r="155" spans="1:11" ht="15">
      <c r="A155" s="201" t="s">
        <v>216</v>
      </c>
      <c r="B155" s="287">
        <f>Margins!B155</f>
        <v>3350</v>
      </c>
      <c r="C155" s="287">
        <f>Volume!J155</f>
        <v>98.45</v>
      </c>
      <c r="D155" s="182">
        <f>Volume!M155</f>
        <v>-3.1003937007873934</v>
      </c>
      <c r="E155" s="175">
        <f>Volume!C155*100</f>
        <v>-12</v>
      </c>
      <c r="F155" s="347">
        <f>'Open Int.'!D155*100</f>
        <v>3</v>
      </c>
      <c r="G155" s="176">
        <f>'Open Int.'!R155</f>
        <v>716.44083225</v>
      </c>
      <c r="H155" s="176">
        <f>'Open Int.'!Z155</f>
        <v>21.11938824999993</v>
      </c>
      <c r="I155" s="171">
        <f>'Open Int.'!O155</f>
        <v>0.9626662983934079</v>
      </c>
      <c r="J155" s="185">
        <f>IF(Volume!D155=0,0,Volume!F155/Volume!D155)</f>
        <v>0.11289602855867917</v>
      </c>
      <c r="K155" s="187">
        <f>IF('Open Int.'!E155=0,0,'Open Int.'!H155/'Open Int.'!E155)</f>
        <v>0.16530093246679853</v>
      </c>
    </row>
    <row r="156" spans="1:11" ht="15">
      <c r="A156" s="201" t="s">
        <v>235</v>
      </c>
      <c r="B156" s="287">
        <f>Margins!B156</f>
        <v>2700</v>
      </c>
      <c r="C156" s="287">
        <f>Volume!J156</f>
        <v>132.45</v>
      </c>
      <c r="D156" s="182">
        <f>Volume!M156</f>
        <v>-4.6779417056495145</v>
      </c>
      <c r="E156" s="175">
        <f>Volume!C156*100</f>
        <v>59</v>
      </c>
      <c r="F156" s="347">
        <f>'Open Int.'!D156*100</f>
        <v>16</v>
      </c>
      <c r="G156" s="176">
        <f>'Open Int.'!R156</f>
        <v>461.32335</v>
      </c>
      <c r="H156" s="176">
        <f>'Open Int.'!Z156</f>
        <v>56.22018300000008</v>
      </c>
      <c r="I156" s="171">
        <f>'Open Int.'!O156</f>
        <v>0.9904651162790697</v>
      </c>
      <c r="J156" s="185">
        <f>IF(Volume!D156=0,0,Volume!F156/Volume!D156)</f>
        <v>0.422680412371134</v>
      </c>
      <c r="K156" s="187">
        <f>IF('Open Int.'!E156=0,0,'Open Int.'!H156/'Open Int.'!E156)</f>
        <v>0.33721727210418095</v>
      </c>
    </row>
    <row r="157" spans="1:11" ht="15">
      <c r="A157" s="201" t="s">
        <v>204</v>
      </c>
      <c r="B157" s="287">
        <f>Margins!B157</f>
        <v>600</v>
      </c>
      <c r="C157" s="287">
        <f>Volume!J157</f>
        <v>464.1</v>
      </c>
      <c r="D157" s="182">
        <f>Volume!M157</f>
        <v>0.10785159620362382</v>
      </c>
      <c r="E157" s="175">
        <f>Volume!C157*100</f>
        <v>63</v>
      </c>
      <c r="F157" s="347">
        <f>'Open Int.'!D157*100</f>
        <v>0</v>
      </c>
      <c r="G157" s="176">
        <f>'Open Int.'!R157</f>
        <v>544.027302</v>
      </c>
      <c r="H157" s="176">
        <f>'Open Int.'!Z157</f>
        <v>12.074117999999999</v>
      </c>
      <c r="I157" s="171">
        <f>'Open Int.'!O157</f>
        <v>0.9943184726416543</v>
      </c>
      <c r="J157" s="185">
        <f>IF(Volume!D157=0,0,Volume!F157/Volume!D157)</f>
        <v>0.1216867469879518</v>
      </c>
      <c r="K157" s="187">
        <f>IF('Open Int.'!E157=0,0,'Open Int.'!H157/'Open Int.'!E157)</f>
        <v>0.15009940357852883</v>
      </c>
    </row>
    <row r="158" spans="1:11" ht="15">
      <c r="A158" s="201" t="s">
        <v>205</v>
      </c>
      <c r="B158" s="287">
        <f>Margins!B158</f>
        <v>250</v>
      </c>
      <c r="C158" s="287">
        <f>Volume!J158</f>
        <v>1389.5</v>
      </c>
      <c r="D158" s="182">
        <f>Volume!M158</f>
        <v>-3.2718412808910546</v>
      </c>
      <c r="E158" s="175">
        <f>Volume!C158*100</f>
        <v>11</v>
      </c>
      <c r="F158" s="347">
        <f>'Open Int.'!D158*100</f>
        <v>-3</v>
      </c>
      <c r="G158" s="176">
        <f>'Open Int.'!R158</f>
        <v>1273.3378</v>
      </c>
      <c r="H158" s="176">
        <f>'Open Int.'!Z158</f>
        <v>-67.34764999999993</v>
      </c>
      <c r="I158" s="171">
        <f>'Open Int.'!O158</f>
        <v>0.996180707114797</v>
      </c>
      <c r="J158" s="185">
        <f>IF(Volume!D158=0,0,Volume!F158/Volume!D158)</f>
        <v>0.6675126903553299</v>
      </c>
      <c r="K158" s="187">
        <f>IF('Open Int.'!E158=0,0,'Open Int.'!H158/'Open Int.'!E158)</f>
        <v>0.5802126675913084</v>
      </c>
    </row>
    <row r="159" spans="1:11" ht="15">
      <c r="A159" s="201" t="s">
        <v>37</v>
      </c>
      <c r="B159" s="287">
        <f>Margins!B159</f>
        <v>1600</v>
      </c>
      <c r="C159" s="287">
        <f>Volume!J159</f>
        <v>197.6</v>
      </c>
      <c r="D159" s="182">
        <f>Volume!M159</f>
        <v>-3.2084251775655206</v>
      </c>
      <c r="E159" s="175">
        <f>Volume!C159*100</f>
        <v>3</v>
      </c>
      <c r="F159" s="347">
        <f>'Open Int.'!D159*100</f>
        <v>0</v>
      </c>
      <c r="G159" s="176">
        <f>'Open Int.'!R159</f>
        <v>53.683968</v>
      </c>
      <c r="H159" s="176">
        <f>'Open Int.'!Z159</f>
        <v>-1.3875359999999972</v>
      </c>
      <c r="I159" s="171">
        <f>'Open Int.'!O159</f>
        <v>0.9994110718492344</v>
      </c>
      <c r="J159" s="185">
        <f>IF(Volume!D159=0,0,Volume!F159/Volume!D159)</f>
        <v>0</v>
      </c>
      <c r="K159" s="187">
        <f>IF('Open Int.'!E159=0,0,'Open Int.'!H159/'Open Int.'!E159)</f>
        <v>0</v>
      </c>
    </row>
    <row r="160" spans="1:11" ht="15">
      <c r="A160" s="201" t="s">
        <v>299</v>
      </c>
      <c r="B160" s="287">
        <f>Margins!B160</f>
        <v>150</v>
      </c>
      <c r="C160" s="287">
        <f>Volume!J160</f>
        <v>1647.5</v>
      </c>
      <c r="D160" s="182">
        <f>Volume!M160</f>
        <v>-0.8157490743806601</v>
      </c>
      <c r="E160" s="175">
        <f>Volume!C160*100</f>
        <v>-3</v>
      </c>
      <c r="F160" s="347">
        <f>'Open Int.'!D160*100</f>
        <v>1</v>
      </c>
      <c r="G160" s="176">
        <f>'Open Int.'!R160</f>
        <v>280.684575</v>
      </c>
      <c r="H160" s="176">
        <f>'Open Int.'!Z160</f>
        <v>1.6530907499999898</v>
      </c>
      <c r="I160" s="171">
        <f>'Open Int.'!O160</f>
        <v>0.7827082232787462</v>
      </c>
      <c r="J160" s="185">
        <f>IF(Volume!D160=0,0,Volume!F160/Volume!D160)</f>
        <v>0</v>
      </c>
      <c r="K160" s="187">
        <f>IF('Open Int.'!E160=0,0,'Open Int.'!H160/'Open Int.'!E160)</f>
        <v>0</v>
      </c>
    </row>
    <row r="161" spans="1:11" ht="15">
      <c r="A161" s="201" t="s">
        <v>428</v>
      </c>
      <c r="B161" s="287">
        <f>Margins!B161</f>
        <v>200</v>
      </c>
      <c r="C161" s="287">
        <f>Volume!J161</f>
        <v>1160.85</v>
      </c>
      <c r="D161" s="182">
        <f>Volume!M161</f>
        <v>-1.1579888458427465</v>
      </c>
      <c r="E161" s="175">
        <f>Volume!C161*100</f>
        <v>47</v>
      </c>
      <c r="F161" s="347">
        <f>'Open Int.'!D161*100</f>
        <v>-23</v>
      </c>
      <c r="G161" s="176">
        <f>'Open Int.'!R161</f>
        <v>3.25038</v>
      </c>
      <c r="H161" s="176">
        <f>'Open Int.'!Z161</f>
        <v>-1.0011290000000006</v>
      </c>
      <c r="I161" s="171">
        <f>'Open Int.'!O161</f>
        <v>1</v>
      </c>
      <c r="J161" s="185">
        <f>IF(Volume!D161=0,0,Volume!F161/Volume!D161)</f>
        <v>0</v>
      </c>
      <c r="K161" s="187">
        <f>IF('Open Int.'!E161=0,0,'Open Int.'!H161/'Open Int.'!E161)</f>
        <v>0</v>
      </c>
    </row>
    <row r="162" spans="1:11" ht="15">
      <c r="A162" s="201" t="s">
        <v>228</v>
      </c>
      <c r="B162" s="287">
        <f>Margins!B162</f>
        <v>188</v>
      </c>
      <c r="C162" s="287">
        <f>Volume!J162</f>
        <v>1310.6</v>
      </c>
      <c r="D162" s="182">
        <f>Volume!M162</f>
        <v>0.3176547131539564</v>
      </c>
      <c r="E162" s="175">
        <f>Volume!C162*100</f>
        <v>24</v>
      </c>
      <c r="F162" s="347">
        <f>'Open Int.'!D162*100</f>
        <v>-6</v>
      </c>
      <c r="G162" s="176">
        <f>'Open Int.'!R162</f>
        <v>126.10383503999999</v>
      </c>
      <c r="H162" s="176">
        <f>'Open Int.'!Z162</f>
        <v>-8.270818420000026</v>
      </c>
      <c r="I162" s="171">
        <f>'Open Int.'!O162</f>
        <v>0.9970691676436108</v>
      </c>
      <c r="J162" s="185">
        <f>IF(Volume!D162=0,0,Volume!F162/Volume!D162)</f>
        <v>0</v>
      </c>
      <c r="K162" s="187">
        <f>IF('Open Int.'!E162=0,0,'Open Int.'!H162/'Open Int.'!E162)</f>
        <v>0.16666666666666666</v>
      </c>
    </row>
    <row r="163" spans="1:11" ht="15">
      <c r="A163" s="201" t="s">
        <v>429</v>
      </c>
      <c r="B163" s="287">
        <f>Margins!B163</f>
        <v>2600</v>
      </c>
      <c r="C163" s="287">
        <f>Volume!J163</f>
        <v>85.55</v>
      </c>
      <c r="D163" s="182">
        <f>Volume!M163</f>
        <v>3.446191051995156</v>
      </c>
      <c r="E163" s="175">
        <f>Volume!C163*100</f>
        <v>270</v>
      </c>
      <c r="F163" s="347">
        <f>'Open Int.'!D163*100</f>
        <v>6</v>
      </c>
      <c r="G163" s="176">
        <f>'Open Int.'!R163</f>
        <v>59.878156</v>
      </c>
      <c r="H163" s="176">
        <f>'Open Int.'!Z163</f>
        <v>5.499597999999999</v>
      </c>
      <c r="I163" s="171">
        <f>'Open Int.'!O163</f>
        <v>1</v>
      </c>
      <c r="J163" s="185">
        <f>IF(Volume!D163=0,0,Volume!F163/Volume!D163)</f>
        <v>0</v>
      </c>
      <c r="K163" s="187">
        <f>IF('Open Int.'!E163=0,0,'Open Int.'!H163/'Open Int.'!E163)</f>
        <v>0</v>
      </c>
    </row>
    <row r="164" spans="1:11" ht="15">
      <c r="A164" s="201" t="s">
        <v>276</v>
      </c>
      <c r="B164" s="287">
        <f>Margins!B164</f>
        <v>350</v>
      </c>
      <c r="C164" s="287">
        <f>Volume!J164</f>
        <v>917.75</v>
      </c>
      <c r="D164" s="182">
        <f>Volume!M164</f>
        <v>-0.8213108553520313</v>
      </c>
      <c r="E164" s="175">
        <f>Volume!C164*100</f>
        <v>782</v>
      </c>
      <c r="F164" s="347">
        <f>'Open Int.'!D164*100</f>
        <v>25</v>
      </c>
      <c r="G164" s="176">
        <f>'Open Int.'!R164</f>
        <v>41.34004875</v>
      </c>
      <c r="H164" s="176">
        <f>'Open Int.'!Z164</f>
        <v>8.078343000000004</v>
      </c>
      <c r="I164" s="171">
        <f>'Open Int.'!O164</f>
        <v>0.9961149961149961</v>
      </c>
      <c r="J164" s="185">
        <f>IF(Volume!D164=0,0,Volume!F164/Volume!D164)</f>
        <v>0</v>
      </c>
      <c r="K164" s="187">
        <f>IF('Open Int.'!E164=0,0,'Open Int.'!H164/'Open Int.'!E164)</f>
        <v>0</v>
      </c>
    </row>
    <row r="165" spans="1:11" ht="15">
      <c r="A165" s="201" t="s">
        <v>180</v>
      </c>
      <c r="B165" s="287">
        <f>Margins!B165</f>
        <v>1500</v>
      </c>
      <c r="C165" s="287">
        <f>Volume!J165</f>
        <v>170.75</v>
      </c>
      <c r="D165" s="182">
        <f>Volume!M165</f>
        <v>4.8510899600859725</v>
      </c>
      <c r="E165" s="175">
        <f>Volume!C165*100</f>
        <v>999</v>
      </c>
      <c r="F165" s="347">
        <f>'Open Int.'!D165*100</f>
        <v>11</v>
      </c>
      <c r="G165" s="176">
        <f>'Open Int.'!R165</f>
        <v>114.23175</v>
      </c>
      <c r="H165" s="176">
        <f>'Open Int.'!Z165</f>
        <v>17.20572</v>
      </c>
      <c r="I165" s="171">
        <f>'Open Int.'!O165</f>
        <v>0.9894618834080717</v>
      </c>
      <c r="J165" s="185">
        <f>IF(Volume!D165=0,0,Volume!F165/Volume!D165)</f>
        <v>0.06329113924050633</v>
      </c>
      <c r="K165" s="187">
        <f>IF('Open Int.'!E165=0,0,'Open Int.'!H165/'Open Int.'!E165)</f>
        <v>0.1292517006802721</v>
      </c>
    </row>
    <row r="166" spans="1:11" ht="15">
      <c r="A166" s="201" t="s">
        <v>181</v>
      </c>
      <c r="B166" s="287">
        <f>Margins!B166</f>
        <v>850</v>
      </c>
      <c r="C166" s="287">
        <f>Volume!J166</f>
        <v>353.5</v>
      </c>
      <c r="D166" s="182">
        <f>Volume!M166</f>
        <v>0.09910802775025421</v>
      </c>
      <c r="E166" s="175">
        <f>Volume!C166*100</f>
        <v>-82</v>
      </c>
      <c r="F166" s="347">
        <f>'Open Int.'!D166*100</f>
        <v>10</v>
      </c>
      <c r="G166" s="176">
        <f>'Open Int.'!R166</f>
        <v>13.040615</v>
      </c>
      <c r="H166" s="176">
        <f>'Open Int.'!Z166</f>
        <v>1.2436392500000029</v>
      </c>
      <c r="I166" s="171">
        <f>'Open Int.'!O166</f>
        <v>1</v>
      </c>
      <c r="J166" s="185">
        <f>IF(Volume!D166=0,0,Volume!F166/Volume!D166)</f>
        <v>0</v>
      </c>
      <c r="K166" s="187">
        <f>IF('Open Int.'!E166=0,0,'Open Int.'!H166/'Open Int.'!E166)</f>
        <v>0</v>
      </c>
    </row>
    <row r="167" spans="1:11" ht="15">
      <c r="A167" s="201" t="s">
        <v>150</v>
      </c>
      <c r="B167" s="287">
        <f>Margins!B167</f>
        <v>438</v>
      </c>
      <c r="C167" s="287">
        <f>Volume!J167</f>
        <v>542.35</v>
      </c>
      <c r="D167" s="182">
        <f>Volume!M167</f>
        <v>-2.568939189796094</v>
      </c>
      <c r="E167" s="175">
        <f>Volume!C167*100</f>
        <v>-14.000000000000002</v>
      </c>
      <c r="F167" s="347">
        <f>'Open Int.'!D167*100</f>
        <v>6</v>
      </c>
      <c r="G167" s="176">
        <f>'Open Int.'!R167</f>
        <v>242.08649163</v>
      </c>
      <c r="H167" s="176">
        <f>'Open Int.'!Z167</f>
        <v>7.416767880000009</v>
      </c>
      <c r="I167" s="171">
        <f>'Open Int.'!O167</f>
        <v>0.9993131194190953</v>
      </c>
      <c r="J167" s="185">
        <f>IF(Volume!D167=0,0,Volume!F167/Volume!D167)</f>
        <v>0</v>
      </c>
      <c r="K167" s="187">
        <f>IF('Open Int.'!E167=0,0,'Open Int.'!H167/'Open Int.'!E167)</f>
        <v>0</v>
      </c>
    </row>
    <row r="168" spans="1:11" ht="15">
      <c r="A168" s="201" t="s">
        <v>430</v>
      </c>
      <c r="B168" s="287">
        <f>Margins!B168</f>
        <v>1250</v>
      </c>
      <c r="C168" s="287">
        <f>Volume!J168</f>
        <v>162.2</v>
      </c>
      <c r="D168" s="182">
        <f>Volume!M168</f>
        <v>-1.637355973317172</v>
      </c>
      <c r="E168" s="175">
        <f>Volume!C168*100</f>
        <v>-11</v>
      </c>
      <c r="F168" s="347">
        <f>'Open Int.'!D168*100</f>
        <v>4</v>
      </c>
      <c r="G168" s="176">
        <f>'Open Int.'!R168</f>
        <v>61.777925</v>
      </c>
      <c r="H168" s="176">
        <f>'Open Int.'!Z168</f>
        <v>1.2596249999999998</v>
      </c>
      <c r="I168" s="171">
        <f>'Open Int.'!O168</f>
        <v>0.9898260584181162</v>
      </c>
      <c r="J168" s="185">
        <f>IF(Volume!D168=0,0,Volume!F168/Volume!D168)</f>
        <v>0</v>
      </c>
      <c r="K168" s="187">
        <f>IF('Open Int.'!E168=0,0,'Open Int.'!H168/'Open Int.'!E168)</f>
        <v>0</v>
      </c>
    </row>
    <row r="169" spans="1:11" ht="15">
      <c r="A169" s="201" t="s">
        <v>431</v>
      </c>
      <c r="B169" s="287">
        <f>Margins!B169</f>
        <v>1050</v>
      </c>
      <c r="C169" s="287">
        <f>Volume!J169</f>
        <v>212.5</v>
      </c>
      <c r="D169" s="182">
        <f>Volume!M169</f>
        <v>1.1423131841980037</v>
      </c>
      <c r="E169" s="175">
        <f>Volume!C169*100</f>
        <v>1197</v>
      </c>
      <c r="F169" s="347">
        <f>'Open Int.'!D169*100</f>
        <v>16</v>
      </c>
      <c r="G169" s="176">
        <f>'Open Int.'!R169</f>
        <v>36.7933125</v>
      </c>
      <c r="H169" s="176">
        <f>'Open Int.'!Z169</f>
        <v>5.489463000000001</v>
      </c>
      <c r="I169" s="171">
        <f>'Open Int.'!O169</f>
        <v>0.9969678593086719</v>
      </c>
      <c r="J169" s="185">
        <f>IF(Volume!D169=0,0,Volume!F169/Volume!D169)</f>
        <v>0</v>
      </c>
      <c r="K169" s="187">
        <f>IF('Open Int.'!E169=0,0,'Open Int.'!H169/'Open Int.'!E169)</f>
        <v>0</v>
      </c>
    </row>
    <row r="170" spans="1:11" ht="15">
      <c r="A170" s="201" t="s">
        <v>151</v>
      </c>
      <c r="B170" s="287">
        <f>Margins!B170</f>
        <v>225</v>
      </c>
      <c r="C170" s="287">
        <f>Volume!J170</f>
        <v>1075.1</v>
      </c>
      <c r="D170" s="182">
        <f>Volume!M170</f>
        <v>-1.6151910318005118</v>
      </c>
      <c r="E170" s="175">
        <f>Volume!C170*100</f>
        <v>14.000000000000002</v>
      </c>
      <c r="F170" s="347">
        <f>'Open Int.'!D170*100</f>
        <v>1</v>
      </c>
      <c r="G170" s="176">
        <f>'Open Int.'!R170</f>
        <v>169.35243974999997</v>
      </c>
      <c r="H170" s="176">
        <f>'Open Int.'!Z170</f>
        <v>-1.3788202500000182</v>
      </c>
      <c r="I170" s="171">
        <f>'Open Int.'!O170</f>
        <v>0.9977146121982574</v>
      </c>
      <c r="J170" s="185">
        <f>IF(Volume!D170=0,0,Volume!F170/Volume!D170)</f>
        <v>0</v>
      </c>
      <c r="K170" s="187">
        <f>IF('Open Int.'!E170=0,0,'Open Int.'!H170/'Open Int.'!E170)</f>
        <v>0</v>
      </c>
    </row>
    <row r="171" spans="1:11" ht="15">
      <c r="A171" s="201" t="s">
        <v>214</v>
      </c>
      <c r="B171" s="287">
        <f>Margins!B171</f>
        <v>125</v>
      </c>
      <c r="C171" s="287">
        <f>Volume!J171</f>
        <v>1371.9</v>
      </c>
      <c r="D171" s="182">
        <f>Volume!M171</f>
        <v>-3.3090178665820784</v>
      </c>
      <c r="E171" s="175">
        <f>Volume!C171*100</f>
        <v>-30</v>
      </c>
      <c r="F171" s="347">
        <f>'Open Int.'!D171*100</f>
        <v>2</v>
      </c>
      <c r="G171" s="176">
        <f>'Open Int.'!R171</f>
        <v>43.8665025</v>
      </c>
      <c r="H171" s="176">
        <f>'Open Int.'!Z171</f>
        <v>-0.6499162499999969</v>
      </c>
      <c r="I171" s="171">
        <f>'Open Int.'!O171</f>
        <v>0.9921813917122753</v>
      </c>
      <c r="J171" s="185">
        <f>IF(Volume!D171=0,0,Volume!F171/Volume!D171)</f>
        <v>0</v>
      </c>
      <c r="K171" s="187">
        <f>IF('Open Int.'!E171=0,0,'Open Int.'!H171/'Open Int.'!E171)</f>
        <v>0</v>
      </c>
    </row>
    <row r="172" spans="1:11" ht="15">
      <c r="A172" s="201" t="s">
        <v>229</v>
      </c>
      <c r="B172" s="287">
        <f>Margins!B172</f>
        <v>200</v>
      </c>
      <c r="C172" s="287">
        <f>Volume!J172</f>
        <v>1310.9</v>
      </c>
      <c r="D172" s="182">
        <f>Volume!M172</f>
        <v>-3.161704956785104</v>
      </c>
      <c r="E172" s="175">
        <f>Volume!C172*100</f>
        <v>-62</v>
      </c>
      <c r="F172" s="347">
        <f>'Open Int.'!D172*100</f>
        <v>1</v>
      </c>
      <c r="G172" s="176">
        <f>'Open Int.'!R172</f>
        <v>201.09206000000003</v>
      </c>
      <c r="H172" s="176">
        <f>'Open Int.'!Z172</f>
        <v>-5.022301999999968</v>
      </c>
      <c r="I172" s="171">
        <f>'Open Int.'!O172</f>
        <v>0.9967405475880052</v>
      </c>
      <c r="J172" s="185">
        <f>IF(Volume!D172=0,0,Volume!F172/Volume!D172)</f>
        <v>0.3333333333333333</v>
      </c>
      <c r="K172" s="187">
        <f>IF('Open Int.'!E172=0,0,'Open Int.'!H172/'Open Int.'!E172)</f>
        <v>0.09090909090909091</v>
      </c>
    </row>
    <row r="173" spans="1:11" ht="15">
      <c r="A173" s="201" t="s">
        <v>91</v>
      </c>
      <c r="B173" s="287">
        <f>Margins!B173</f>
        <v>3800</v>
      </c>
      <c r="C173" s="287">
        <f>Volume!J173</f>
        <v>77.1</v>
      </c>
      <c r="D173" s="182">
        <f>Volume!M173</f>
        <v>-2.77427490542245</v>
      </c>
      <c r="E173" s="175">
        <f>Volume!C173*100</f>
        <v>-26</v>
      </c>
      <c r="F173" s="347">
        <f>'Open Int.'!D173*100</f>
        <v>-5</v>
      </c>
      <c r="G173" s="176">
        <f>'Open Int.'!R173</f>
        <v>51.945353999999995</v>
      </c>
      <c r="H173" s="176">
        <f>'Open Int.'!Z173</f>
        <v>-3.8025460000000066</v>
      </c>
      <c r="I173" s="171">
        <f>'Open Int.'!O173</f>
        <v>0.9994359842075579</v>
      </c>
      <c r="J173" s="185">
        <f>IF(Volume!D173=0,0,Volume!F173/Volume!D173)</f>
        <v>0</v>
      </c>
      <c r="K173" s="187">
        <f>IF('Open Int.'!E173=0,0,'Open Int.'!H173/'Open Int.'!E173)</f>
        <v>0</v>
      </c>
    </row>
    <row r="174" spans="1:14" ht="15">
      <c r="A174" s="201" t="s">
        <v>152</v>
      </c>
      <c r="B174" s="287">
        <f>Margins!B174</f>
        <v>1350</v>
      </c>
      <c r="C174" s="287">
        <f>Volume!J174</f>
        <v>240.2</v>
      </c>
      <c r="D174" s="182">
        <f>Volume!M174</f>
        <v>-1.597705858254816</v>
      </c>
      <c r="E174" s="175">
        <f>Volume!C174*100</f>
        <v>-22</v>
      </c>
      <c r="F174" s="347">
        <f>'Open Int.'!D174*100</f>
        <v>0</v>
      </c>
      <c r="G174" s="176">
        <f>'Open Int.'!R174</f>
        <v>91.508994</v>
      </c>
      <c r="H174" s="176">
        <f>'Open Int.'!Z174</f>
        <v>-1.7164575000000042</v>
      </c>
      <c r="I174" s="171">
        <f>'Open Int.'!O174</f>
        <v>0.9659815733522324</v>
      </c>
      <c r="J174" s="185">
        <f>IF(Volume!D174=0,0,Volume!F174/Volume!D174)</f>
        <v>0</v>
      </c>
      <c r="K174" s="187">
        <f>IF('Open Int.'!E174=0,0,'Open Int.'!H174/'Open Int.'!E174)</f>
        <v>0.13725490196078433</v>
      </c>
      <c r="N174" s="96"/>
    </row>
    <row r="175" spans="1:14" ht="15">
      <c r="A175" s="201" t="s">
        <v>208</v>
      </c>
      <c r="B175" s="287">
        <f>Margins!B175</f>
        <v>412</v>
      </c>
      <c r="C175" s="287">
        <f>Volume!J175</f>
        <v>688</v>
      </c>
      <c r="D175" s="182">
        <f>Volume!M175</f>
        <v>-3.166783954961295</v>
      </c>
      <c r="E175" s="175">
        <f>Volume!C175*100</f>
        <v>106</v>
      </c>
      <c r="F175" s="347">
        <f>'Open Int.'!D175*100</f>
        <v>18</v>
      </c>
      <c r="G175" s="176">
        <f>'Open Int.'!R175</f>
        <v>430.2578624</v>
      </c>
      <c r="H175" s="176">
        <f>'Open Int.'!Z175</f>
        <v>59.139839600000016</v>
      </c>
      <c r="I175" s="171">
        <f>'Open Int.'!O175</f>
        <v>0.993873114170894</v>
      </c>
      <c r="J175" s="185">
        <f>IF(Volume!D175=0,0,Volume!F175/Volume!D175)</f>
        <v>0.13626373626373625</v>
      </c>
      <c r="K175" s="187">
        <f>IF('Open Int.'!E175=0,0,'Open Int.'!H175/'Open Int.'!E175)</f>
        <v>0.18421052631578946</v>
      </c>
      <c r="N175" s="96"/>
    </row>
    <row r="176" spans="1:14" ht="15">
      <c r="A176" s="177" t="s">
        <v>230</v>
      </c>
      <c r="B176" s="287">
        <f>Margins!B176</f>
        <v>400</v>
      </c>
      <c r="C176" s="287">
        <f>Volume!J176</f>
        <v>592.2</v>
      </c>
      <c r="D176" s="182">
        <f>Volume!M176</f>
        <v>-1.9455252918287937</v>
      </c>
      <c r="E176" s="175">
        <f>Volume!C176*100</f>
        <v>-39</v>
      </c>
      <c r="F176" s="347">
        <f>'Open Int.'!D176*100</f>
        <v>2</v>
      </c>
      <c r="G176" s="176">
        <f>'Open Int.'!R176</f>
        <v>88.806312</v>
      </c>
      <c r="H176" s="176">
        <f>'Open Int.'!Z176</f>
        <v>-0.16760200000000225</v>
      </c>
      <c r="I176" s="171">
        <f>'Open Int.'!O176</f>
        <v>0.9874633235529474</v>
      </c>
      <c r="J176" s="185">
        <f>IF(Volume!D176=0,0,Volume!F176/Volume!D176)</f>
        <v>0</v>
      </c>
      <c r="K176" s="187">
        <f>IF('Open Int.'!E176=0,0,'Open Int.'!H176/'Open Int.'!E176)</f>
        <v>0.05</v>
      </c>
      <c r="N176" s="96"/>
    </row>
    <row r="177" spans="1:14" ht="15">
      <c r="A177" s="177" t="s">
        <v>185</v>
      </c>
      <c r="B177" s="287">
        <f>Margins!B177</f>
        <v>675</v>
      </c>
      <c r="C177" s="287">
        <f>Volume!J177</f>
        <v>618.3</v>
      </c>
      <c r="D177" s="182">
        <f>Volume!M177</f>
        <v>-3.646563814866774</v>
      </c>
      <c r="E177" s="175">
        <f>Volume!C177*100</f>
        <v>2</v>
      </c>
      <c r="F177" s="347">
        <f>'Open Int.'!D177*100</f>
        <v>1</v>
      </c>
      <c r="G177" s="176">
        <f>'Open Int.'!R177</f>
        <v>790.2152234999999</v>
      </c>
      <c r="H177" s="176">
        <f>'Open Int.'!Z177</f>
        <v>-6.169770000000199</v>
      </c>
      <c r="I177" s="171">
        <f>'Open Int.'!O177</f>
        <v>0.9958276117038133</v>
      </c>
      <c r="J177" s="185">
        <f>IF(Volume!D177=0,0,Volume!F177/Volume!D177)</f>
        <v>0.25185735512630014</v>
      </c>
      <c r="K177" s="187">
        <f>IF('Open Int.'!E177=0,0,'Open Int.'!H177/'Open Int.'!E177)</f>
        <v>0.3559390048154093</v>
      </c>
      <c r="N177" s="96"/>
    </row>
    <row r="178" spans="1:14" ht="15">
      <c r="A178" s="177" t="s">
        <v>206</v>
      </c>
      <c r="B178" s="287">
        <f>Margins!B178</f>
        <v>550</v>
      </c>
      <c r="C178" s="287">
        <f>Volume!J178</f>
        <v>851.55</v>
      </c>
      <c r="D178" s="182">
        <f>Volume!M178</f>
        <v>-4.71101661724389</v>
      </c>
      <c r="E178" s="175">
        <f>Volume!C178*100</f>
        <v>139</v>
      </c>
      <c r="F178" s="347">
        <f>'Open Int.'!D178*100</f>
        <v>14.000000000000002</v>
      </c>
      <c r="G178" s="176">
        <f>'Open Int.'!R178</f>
        <v>214.83329175</v>
      </c>
      <c r="H178" s="176">
        <f>'Open Int.'!Z178</f>
        <v>17.148975250000007</v>
      </c>
      <c r="I178" s="171">
        <f>'Open Int.'!O178</f>
        <v>0.9886636145628951</v>
      </c>
      <c r="J178" s="185">
        <f>IF(Volume!D178=0,0,Volume!F178/Volume!D178)</f>
        <v>1.5384615384615385</v>
      </c>
      <c r="K178" s="187">
        <f>IF('Open Int.'!E178=0,0,'Open Int.'!H178/'Open Int.'!E178)</f>
        <v>0.4634146341463415</v>
      </c>
      <c r="N178" s="96"/>
    </row>
    <row r="179" spans="1:14" ht="15">
      <c r="A179" s="177" t="s">
        <v>118</v>
      </c>
      <c r="B179" s="287">
        <f>Margins!B179</f>
        <v>250</v>
      </c>
      <c r="C179" s="287">
        <f>Volume!J179</f>
        <v>1200.35</v>
      </c>
      <c r="D179" s="182">
        <f>Volume!M179</f>
        <v>-0.6373908364720041</v>
      </c>
      <c r="E179" s="175">
        <f>Volume!C179*100</f>
        <v>102</v>
      </c>
      <c r="F179" s="347">
        <f>'Open Int.'!D179*100</f>
        <v>7.000000000000001</v>
      </c>
      <c r="G179" s="176">
        <f>'Open Int.'!R179</f>
        <v>556.33221625</v>
      </c>
      <c r="H179" s="176">
        <f>'Open Int.'!Z179</f>
        <v>38.471382500000004</v>
      </c>
      <c r="I179" s="171">
        <f>'Open Int.'!O179</f>
        <v>0.9910459032310265</v>
      </c>
      <c r="J179" s="185">
        <f>IF(Volume!D179=0,0,Volume!F179/Volume!D179)</f>
        <v>0.04435483870967742</v>
      </c>
      <c r="K179" s="187">
        <f>IF('Open Int.'!E179=0,0,'Open Int.'!H179/'Open Int.'!E179)</f>
        <v>0.04</v>
      </c>
      <c r="N179" s="96"/>
    </row>
    <row r="180" spans="1:14" ht="15">
      <c r="A180" s="177" t="s">
        <v>231</v>
      </c>
      <c r="B180" s="287">
        <f>Margins!B180</f>
        <v>206</v>
      </c>
      <c r="C180" s="287">
        <f>Volume!J180</f>
        <v>1094.25</v>
      </c>
      <c r="D180" s="182">
        <f>Volume!M180</f>
        <v>-3.8444639718804923</v>
      </c>
      <c r="E180" s="175">
        <f>Volume!C180*100</f>
        <v>5</v>
      </c>
      <c r="F180" s="347">
        <f>'Open Int.'!D180*100</f>
        <v>-8</v>
      </c>
      <c r="G180" s="176">
        <f>'Open Int.'!R180</f>
        <v>102.00051375</v>
      </c>
      <c r="H180" s="176">
        <f>'Open Int.'!Z180</f>
        <v>-13.103634249999999</v>
      </c>
      <c r="I180" s="171">
        <f>'Open Int.'!O180</f>
        <v>0.9984530386740331</v>
      </c>
      <c r="J180" s="185">
        <f>IF(Volume!D180=0,0,Volume!F180/Volume!D180)</f>
        <v>0</v>
      </c>
      <c r="K180" s="187">
        <f>IF('Open Int.'!E180=0,0,'Open Int.'!H180/'Open Int.'!E180)</f>
        <v>0</v>
      </c>
      <c r="N180" s="96"/>
    </row>
    <row r="181" spans="1:14" ht="15">
      <c r="A181" s="177" t="s">
        <v>300</v>
      </c>
      <c r="B181" s="287">
        <f>Margins!B181</f>
        <v>7700</v>
      </c>
      <c r="C181" s="287">
        <f>Volume!J181</f>
        <v>52.9</v>
      </c>
      <c r="D181" s="182">
        <f>Volume!M181</f>
        <v>-1.4897579143389277</v>
      </c>
      <c r="E181" s="175">
        <f>Volume!C181*100</f>
        <v>-36</v>
      </c>
      <c r="F181" s="347">
        <f>'Open Int.'!D181*100</f>
        <v>-11</v>
      </c>
      <c r="G181" s="176">
        <f>'Open Int.'!R181</f>
        <v>11.364507</v>
      </c>
      <c r="H181" s="176">
        <f>'Open Int.'!Z181</f>
        <v>-1.619079000000001</v>
      </c>
      <c r="I181" s="171">
        <f>'Open Int.'!O181</f>
        <v>0.996415770609319</v>
      </c>
      <c r="J181" s="185">
        <f>IF(Volume!D181=0,0,Volume!F181/Volume!D181)</f>
        <v>0</v>
      </c>
      <c r="K181" s="187">
        <f>IF('Open Int.'!E181=0,0,'Open Int.'!H181/'Open Int.'!E181)</f>
        <v>0</v>
      </c>
      <c r="N181" s="96"/>
    </row>
    <row r="182" spans="1:14" ht="15">
      <c r="A182" s="177" t="s">
        <v>301</v>
      </c>
      <c r="B182" s="287">
        <f>Margins!B182</f>
        <v>10450</v>
      </c>
      <c r="C182" s="287">
        <f>Volume!J182</f>
        <v>27.4</v>
      </c>
      <c r="D182" s="182">
        <f>Volume!M182</f>
        <v>-0.5444646098003707</v>
      </c>
      <c r="E182" s="175">
        <f>Volume!C182*100</f>
        <v>103</v>
      </c>
      <c r="F182" s="347">
        <f>'Open Int.'!D182*100</f>
        <v>2</v>
      </c>
      <c r="G182" s="176">
        <f>'Open Int.'!R182</f>
        <v>227.91868</v>
      </c>
      <c r="H182" s="176">
        <f>'Open Int.'!Z182</f>
        <v>9.836323749999991</v>
      </c>
      <c r="I182" s="171">
        <f>'Open Int.'!O182</f>
        <v>0.9962311557788944</v>
      </c>
      <c r="J182" s="185">
        <f>IF(Volume!D182=0,0,Volume!F182/Volume!D182)</f>
        <v>0.08754863813229571</v>
      </c>
      <c r="K182" s="187">
        <f>IF('Open Int.'!E182=0,0,'Open Int.'!H182/'Open Int.'!E182)</f>
        <v>0.18005540166204986</v>
      </c>
      <c r="N182" s="96"/>
    </row>
    <row r="183" spans="1:14" ht="15">
      <c r="A183" s="177" t="s">
        <v>173</v>
      </c>
      <c r="B183" s="287">
        <f>Margins!B183</f>
        <v>2950</v>
      </c>
      <c r="C183" s="287">
        <f>Volume!J183</f>
        <v>68.25</v>
      </c>
      <c r="D183" s="182">
        <f>Volume!M183</f>
        <v>-3.1914893617021276</v>
      </c>
      <c r="E183" s="175">
        <f>Volume!C183*100</f>
        <v>-55.00000000000001</v>
      </c>
      <c r="F183" s="347">
        <f>'Open Int.'!D183*100</f>
        <v>-8</v>
      </c>
      <c r="G183" s="176">
        <f>'Open Int.'!R183</f>
        <v>39.30108</v>
      </c>
      <c r="H183" s="176">
        <f>'Open Int.'!Z183</f>
        <v>-4.5192525</v>
      </c>
      <c r="I183" s="171">
        <f>'Open Int.'!O183</f>
        <v>0.992827868852459</v>
      </c>
      <c r="J183" s="185">
        <f>IF(Volume!D183=0,0,Volume!F183/Volume!D183)</f>
        <v>0.07142857142857142</v>
      </c>
      <c r="K183" s="187">
        <f>IF('Open Int.'!E183=0,0,'Open Int.'!H183/'Open Int.'!E183)</f>
        <v>0.09259259259259259</v>
      </c>
      <c r="N183" s="96"/>
    </row>
    <row r="184" spans="1:14" ht="15">
      <c r="A184" s="177" t="s">
        <v>302</v>
      </c>
      <c r="B184" s="287">
        <f>Margins!B184</f>
        <v>200</v>
      </c>
      <c r="C184" s="287">
        <f>Volume!J184</f>
        <v>820.35</v>
      </c>
      <c r="D184" s="182">
        <f>Volume!M184</f>
        <v>-2.036064007642698</v>
      </c>
      <c r="E184" s="175">
        <f>Volume!C184*100</f>
        <v>13</v>
      </c>
      <c r="F184" s="347">
        <f>'Open Int.'!D184*100</f>
        <v>-2</v>
      </c>
      <c r="G184" s="176">
        <f>'Open Int.'!R184</f>
        <v>65.923326</v>
      </c>
      <c r="H184" s="176">
        <f>'Open Int.'!Z184</f>
        <v>-3.0784340000000014</v>
      </c>
      <c r="I184" s="171">
        <f>'Open Int.'!O184</f>
        <v>1</v>
      </c>
      <c r="J184" s="185">
        <f>IF(Volume!D184=0,0,Volume!F184/Volume!D184)</f>
        <v>0</v>
      </c>
      <c r="K184" s="187">
        <f>IF('Open Int.'!E184=0,0,'Open Int.'!H184/'Open Int.'!E184)</f>
        <v>0</v>
      </c>
      <c r="N184" s="96"/>
    </row>
    <row r="185" spans="1:14" ht="15">
      <c r="A185" s="177" t="s">
        <v>82</v>
      </c>
      <c r="B185" s="287">
        <f>Margins!B185</f>
        <v>2100</v>
      </c>
      <c r="C185" s="287">
        <f>Volume!J185</f>
        <v>121.5</v>
      </c>
      <c r="D185" s="182">
        <f>Volume!M185</f>
        <v>-4.518664047151278</v>
      </c>
      <c r="E185" s="175">
        <f>Volume!C185*100</f>
        <v>-38</v>
      </c>
      <c r="F185" s="347">
        <f>'Open Int.'!D185*100</f>
        <v>-1</v>
      </c>
      <c r="G185" s="176">
        <f>'Open Int.'!R185</f>
        <v>99.45747</v>
      </c>
      <c r="H185" s="176">
        <f>'Open Int.'!Z185</f>
        <v>-5.588677500000003</v>
      </c>
      <c r="I185" s="171">
        <f>'Open Int.'!O185</f>
        <v>0.9994869163673679</v>
      </c>
      <c r="J185" s="185">
        <f>IF(Volume!D185=0,0,Volume!F185/Volume!D185)</f>
        <v>0.25</v>
      </c>
      <c r="K185" s="187">
        <f>IF('Open Int.'!E185=0,0,'Open Int.'!H185/'Open Int.'!E185)</f>
        <v>0</v>
      </c>
      <c r="N185" s="96"/>
    </row>
    <row r="186" spans="1:14" ht="15">
      <c r="A186" s="177" t="s">
        <v>432</v>
      </c>
      <c r="B186" s="287">
        <f>Margins!B186</f>
        <v>700</v>
      </c>
      <c r="C186" s="287">
        <f>Volume!J186</f>
        <v>275.8</v>
      </c>
      <c r="D186" s="182">
        <f>Volume!M186</f>
        <v>-3.4482758620689538</v>
      </c>
      <c r="E186" s="175">
        <f>Volume!C186*100</f>
        <v>133</v>
      </c>
      <c r="F186" s="347">
        <f>'Open Int.'!D186*100</f>
        <v>12</v>
      </c>
      <c r="G186" s="176">
        <f>'Open Int.'!R186</f>
        <v>29.113448</v>
      </c>
      <c r="H186" s="176">
        <f>'Open Int.'!Z186</f>
        <v>2.1795095000000018</v>
      </c>
      <c r="I186" s="171">
        <f>'Open Int.'!O186</f>
        <v>0.9993368700265252</v>
      </c>
      <c r="J186" s="185">
        <f>IF(Volume!D186=0,0,Volume!F186/Volume!D186)</f>
        <v>0</v>
      </c>
      <c r="K186" s="187">
        <f>IF('Open Int.'!E186=0,0,'Open Int.'!H186/'Open Int.'!E186)</f>
        <v>0</v>
      </c>
      <c r="N186" s="96"/>
    </row>
    <row r="187" spans="1:14" ht="15">
      <c r="A187" s="177" t="s">
        <v>433</v>
      </c>
      <c r="B187" s="287">
        <f>Margins!B187</f>
        <v>450</v>
      </c>
      <c r="C187" s="287">
        <f>Volume!J187</f>
        <v>545.55</v>
      </c>
      <c r="D187" s="182">
        <f>Volume!M187</f>
        <v>-2.589054548701009</v>
      </c>
      <c r="E187" s="175">
        <f>Volume!C187*100</f>
        <v>28.000000000000004</v>
      </c>
      <c r="F187" s="347">
        <f>'Open Int.'!D187*100</f>
        <v>0</v>
      </c>
      <c r="G187" s="176">
        <f>'Open Int.'!R187</f>
        <v>239.38461225</v>
      </c>
      <c r="H187" s="176">
        <f>'Open Int.'!Z187</f>
        <v>-3.489471000000009</v>
      </c>
      <c r="I187" s="171">
        <f>'Open Int.'!O187</f>
        <v>0.9954876422930982</v>
      </c>
      <c r="J187" s="185">
        <f>IF(Volume!D187=0,0,Volume!F187/Volume!D187)</f>
        <v>0.0078125</v>
      </c>
      <c r="K187" s="187">
        <f>IF('Open Int.'!E187=0,0,'Open Int.'!H187/'Open Int.'!E187)</f>
        <v>0.03257328990228013</v>
      </c>
      <c r="N187" s="96"/>
    </row>
    <row r="188" spans="1:14" ht="15">
      <c r="A188" s="177" t="s">
        <v>153</v>
      </c>
      <c r="B188" s="287">
        <f>Margins!B188</f>
        <v>450</v>
      </c>
      <c r="C188" s="287">
        <f>Volume!J188</f>
        <v>575.55</v>
      </c>
      <c r="D188" s="182">
        <f>Volume!M188</f>
        <v>-0.5443234836703111</v>
      </c>
      <c r="E188" s="175">
        <f>Volume!C188*100</f>
        <v>-37</v>
      </c>
      <c r="F188" s="347">
        <f>'Open Int.'!D188*100</f>
        <v>-17</v>
      </c>
      <c r="G188" s="176">
        <f>'Open Int.'!R188</f>
        <v>45.01376549999999</v>
      </c>
      <c r="H188" s="176">
        <f>'Open Int.'!Z188</f>
        <v>-9.204637500000011</v>
      </c>
      <c r="I188" s="171">
        <f>'Open Int.'!O188</f>
        <v>0.9982738780207134</v>
      </c>
      <c r="J188" s="185">
        <f>IF(Volume!D188=0,0,Volume!F188/Volume!D188)</f>
        <v>0</v>
      </c>
      <c r="K188" s="187">
        <f>IF('Open Int.'!E188=0,0,'Open Int.'!H188/'Open Int.'!E188)</f>
        <v>0</v>
      </c>
      <c r="N188" s="96"/>
    </row>
    <row r="189" spans="1:14" ht="15">
      <c r="A189" s="177" t="s">
        <v>154</v>
      </c>
      <c r="B189" s="287">
        <f>Margins!B189</f>
        <v>6900</v>
      </c>
      <c r="C189" s="287">
        <f>Volume!J189</f>
        <v>48.25</v>
      </c>
      <c r="D189" s="182">
        <f>Volume!M189</f>
        <v>-4.455445544554455</v>
      </c>
      <c r="E189" s="175">
        <f>Volume!C189*100</f>
        <v>-69</v>
      </c>
      <c r="F189" s="347">
        <f>'Open Int.'!D189*100</f>
        <v>-7.000000000000001</v>
      </c>
      <c r="G189" s="176">
        <f>'Open Int.'!R189</f>
        <v>35.223465</v>
      </c>
      <c r="H189" s="176">
        <f>'Open Int.'!Z189</f>
        <v>-4.012005000000002</v>
      </c>
      <c r="I189" s="171">
        <f>'Open Int.'!O189</f>
        <v>0.9924385633270322</v>
      </c>
      <c r="J189" s="185">
        <f>IF(Volume!D189=0,0,Volume!F189/Volume!D189)</f>
        <v>0</v>
      </c>
      <c r="K189" s="187">
        <f>IF('Open Int.'!E189=0,0,'Open Int.'!H189/'Open Int.'!E189)</f>
        <v>0</v>
      </c>
      <c r="N189" s="96"/>
    </row>
    <row r="190" spans="1:14" ht="15">
      <c r="A190" s="177" t="s">
        <v>303</v>
      </c>
      <c r="B190" s="287">
        <f>Margins!B190</f>
        <v>3600</v>
      </c>
      <c r="C190" s="287">
        <f>Volume!J190</f>
        <v>94.05</v>
      </c>
      <c r="D190" s="182">
        <f>Volume!M190</f>
        <v>-2.488335925349928</v>
      </c>
      <c r="E190" s="175">
        <f>Volume!C190*100</f>
        <v>194</v>
      </c>
      <c r="F190" s="347">
        <f>'Open Int.'!D190*100</f>
        <v>8</v>
      </c>
      <c r="G190" s="176">
        <f>'Open Int.'!R190</f>
        <v>54.138942</v>
      </c>
      <c r="H190" s="176">
        <f>'Open Int.'!Z190</f>
        <v>2.507328000000001</v>
      </c>
      <c r="I190" s="171">
        <f>'Open Int.'!O190</f>
        <v>0.9993746091307066</v>
      </c>
      <c r="J190" s="185">
        <f>IF(Volume!D190=0,0,Volume!F190/Volume!D190)</f>
        <v>0</v>
      </c>
      <c r="K190" s="187">
        <f>IF('Open Int.'!E190=0,0,'Open Int.'!H190/'Open Int.'!E190)</f>
        <v>0</v>
      </c>
      <c r="N190" s="96"/>
    </row>
    <row r="191" spans="1:14" ht="15">
      <c r="A191" s="177" t="s">
        <v>155</v>
      </c>
      <c r="B191" s="287">
        <f>Margins!B191</f>
        <v>525</v>
      </c>
      <c r="C191" s="287">
        <f>Volume!J191</f>
        <v>480</v>
      </c>
      <c r="D191" s="182">
        <f>Volume!M191</f>
        <v>0.1564945226917058</v>
      </c>
      <c r="E191" s="175">
        <f>Volume!C191*100</f>
        <v>-36</v>
      </c>
      <c r="F191" s="347">
        <f>'Open Int.'!D191*100</f>
        <v>0</v>
      </c>
      <c r="G191" s="176">
        <f>'Open Int.'!R191</f>
        <v>64.2096</v>
      </c>
      <c r="H191" s="176">
        <f>'Open Int.'!Z191</f>
        <v>-0.02547562499999856</v>
      </c>
      <c r="I191" s="171">
        <f>'Open Int.'!O191</f>
        <v>0.9984301412872841</v>
      </c>
      <c r="J191" s="185">
        <f>IF(Volume!D191=0,0,Volume!F191/Volume!D191)</f>
        <v>0.8</v>
      </c>
      <c r="K191" s="187">
        <f>IF('Open Int.'!E191=0,0,'Open Int.'!H191/'Open Int.'!E191)</f>
        <v>0.23529411764705882</v>
      </c>
      <c r="N191" s="96"/>
    </row>
    <row r="192" spans="1:14" ht="15">
      <c r="A192" s="177" t="s">
        <v>38</v>
      </c>
      <c r="B192" s="287">
        <f>Margins!B192</f>
        <v>600</v>
      </c>
      <c r="C192" s="287">
        <f>Volume!J192</f>
        <v>532.25</v>
      </c>
      <c r="D192" s="182">
        <f>Volume!M192</f>
        <v>-0.560485754320411</v>
      </c>
      <c r="E192" s="175">
        <f>Volume!C192*100</f>
        <v>38</v>
      </c>
      <c r="F192" s="347">
        <f>'Open Int.'!D192*100</f>
        <v>7.000000000000001</v>
      </c>
      <c r="G192" s="176">
        <f>'Open Int.'!R192</f>
        <v>290.80011</v>
      </c>
      <c r="H192" s="176">
        <f>'Open Int.'!Z192</f>
        <v>17.951070000000016</v>
      </c>
      <c r="I192" s="171">
        <f>'Open Int.'!O192</f>
        <v>0.9945091148693169</v>
      </c>
      <c r="J192" s="185">
        <f>IF(Volume!D192=0,0,Volume!F192/Volume!D192)</f>
        <v>0.23076923076923078</v>
      </c>
      <c r="K192" s="187">
        <f>IF('Open Int.'!E192=0,0,'Open Int.'!H192/'Open Int.'!E192)</f>
        <v>0.08620689655172414</v>
      </c>
      <c r="N192" s="96"/>
    </row>
    <row r="193" spans="1:14" ht="15">
      <c r="A193" s="177" t="s">
        <v>156</v>
      </c>
      <c r="B193" s="287">
        <f>Margins!B193</f>
        <v>600</v>
      </c>
      <c r="C193" s="287">
        <f>Volume!J193</f>
        <v>421.15</v>
      </c>
      <c r="D193" s="182">
        <f>Volume!M193</f>
        <v>1.1164465786314473</v>
      </c>
      <c r="E193" s="175">
        <f>Volume!C193*100</f>
        <v>200.99999999999997</v>
      </c>
      <c r="F193" s="347">
        <f>'Open Int.'!D193*100</f>
        <v>-15</v>
      </c>
      <c r="G193" s="176">
        <f>'Open Int.'!R193</f>
        <v>25.597497</v>
      </c>
      <c r="H193" s="176">
        <f>'Open Int.'!Z193</f>
        <v>-4.265553000000001</v>
      </c>
      <c r="I193" s="171">
        <f>'Open Int.'!O193</f>
        <v>1</v>
      </c>
      <c r="J193" s="185">
        <f>IF(Volume!D193=0,0,Volume!F193/Volume!D193)</f>
        <v>0</v>
      </c>
      <c r="K193" s="187">
        <f>IF('Open Int.'!E193=0,0,'Open Int.'!H193/'Open Int.'!E193)</f>
        <v>0</v>
      </c>
      <c r="N193" s="96"/>
    </row>
    <row r="194" spans="1:14" ht="15">
      <c r="A194" s="177" t="s">
        <v>395</v>
      </c>
      <c r="B194" s="287">
        <f>Margins!B194</f>
        <v>700</v>
      </c>
      <c r="C194" s="287">
        <f>Volume!J194</f>
        <v>291.6</v>
      </c>
      <c r="D194" s="182">
        <f>Volume!M194</f>
        <v>-4.2678923177938275</v>
      </c>
      <c r="E194" s="175">
        <f>Volume!C194*100</f>
        <v>49</v>
      </c>
      <c r="F194" s="347">
        <f>'Open Int.'!D194*100</f>
        <v>9</v>
      </c>
      <c r="G194" s="176">
        <f>'Open Int.'!R194</f>
        <v>72.176832</v>
      </c>
      <c r="H194" s="176">
        <f>'Open Int.'!Z194</f>
        <v>3.2854500000000115</v>
      </c>
      <c r="I194" s="171">
        <f>'Open Int.'!O194</f>
        <v>0.9974547511312217</v>
      </c>
      <c r="J194" s="185">
        <f>IF(Volume!D194=0,0,Volume!F194/Volume!D194)</f>
        <v>0</v>
      </c>
      <c r="K194" s="187">
        <f>IF('Open Int.'!E194=0,0,'Open Int.'!H194/'Open Int.'!E194)</f>
        <v>0</v>
      </c>
      <c r="N194" s="96"/>
    </row>
    <row r="195" spans="6:9" ht="15" hidden="1">
      <c r="F195" s="10"/>
      <c r="G195" s="174">
        <f>'Open Int.'!R195</f>
        <v>57111.86697302001</v>
      </c>
      <c r="H195" s="131">
        <f>'Open Int.'!Z195</f>
        <v>542.3770724300033</v>
      </c>
      <c r="I195" s="100"/>
    </row>
    <row r="196" spans="6:9" ht="15">
      <c r="F196" s="10"/>
      <c r="I196" s="100"/>
    </row>
    <row r="197" spans="6:9" ht="15">
      <c r="F197" s="10"/>
      <c r="I197" s="100"/>
    </row>
    <row r="198" spans="6:9" ht="15">
      <c r="F198" s="10"/>
      <c r="I198" s="100"/>
    </row>
    <row r="199" spans="1:8" ht="15.75">
      <c r="A199" s="13"/>
      <c r="B199" s="13"/>
      <c r="C199" s="13"/>
      <c r="D199" s="14"/>
      <c r="E199" s="15"/>
      <c r="F199" s="8"/>
      <c r="G199" s="73"/>
      <c r="H199" s="73"/>
    </row>
    <row r="200" spans="2:10" ht="15.75" thickBot="1">
      <c r="B200" s="40" t="s">
        <v>53</v>
      </c>
      <c r="C200" s="41"/>
      <c r="D200" s="16"/>
      <c r="E200" s="11"/>
      <c r="F200" s="11"/>
      <c r="G200" s="12"/>
      <c r="H200" s="17"/>
      <c r="I200" s="17"/>
      <c r="J200" s="7"/>
    </row>
    <row r="201" spans="1:11" ht="15.75" thickBot="1">
      <c r="A201" s="29"/>
      <c r="B201" s="130" t="s">
        <v>182</v>
      </c>
      <c r="C201" s="130" t="s">
        <v>74</v>
      </c>
      <c r="D201" s="253" t="s">
        <v>9</v>
      </c>
      <c r="E201" s="130" t="s">
        <v>84</v>
      </c>
      <c r="F201" s="130" t="s">
        <v>49</v>
      </c>
      <c r="G201" s="18"/>
      <c r="I201" s="11"/>
      <c r="K201" s="12"/>
    </row>
    <row r="202" spans="1:11" ht="15">
      <c r="A202" s="192" t="s">
        <v>60</v>
      </c>
      <c r="B202" s="236">
        <f>'Open Int.'!$V$4</f>
        <v>120.0668355</v>
      </c>
      <c r="C202" s="236">
        <f>'Open Int.'!$V$6</f>
        <v>81.1128955</v>
      </c>
      <c r="D202" s="236">
        <f>'Open Int.'!$V$8</f>
        <v>13895.115955</v>
      </c>
      <c r="E202" s="250">
        <f>F202-(D202+C202+B202)</f>
        <v>29495.368584885</v>
      </c>
      <c r="F202" s="250">
        <f>'Open Int.'!$V$195</f>
        <v>43591.664270885</v>
      </c>
      <c r="G202" s="19"/>
      <c r="H202" s="42" t="s">
        <v>59</v>
      </c>
      <c r="I202" s="43"/>
      <c r="J202" s="65">
        <f>F205</f>
        <v>57111.866973020005</v>
      </c>
      <c r="K202" s="17"/>
    </row>
    <row r="203" spans="1:11" ht="15">
      <c r="A203" s="202" t="s">
        <v>61</v>
      </c>
      <c r="B203" s="237">
        <f>'Open Int.'!$W$4</f>
        <v>0</v>
      </c>
      <c r="C203" s="237">
        <f>'Open Int.'!$W$6</f>
        <v>0</v>
      </c>
      <c r="D203" s="237">
        <f>'Open Int.'!$W$8</f>
        <v>4782.562435</v>
      </c>
      <c r="E203" s="252">
        <f>F203-(D203+C203+B203)</f>
        <v>1642.298875465006</v>
      </c>
      <c r="F203" s="237">
        <f>'Open Int.'!$W$195</f>
        <v>6424.861310465006</v>
      </c>
      <c r="G203" s="20"/>
      <c r="H203" s="42" t="s">
        <v>66</v>
      </c>
      <c r="I203" s="43"/>
      <c r="J203" s="65">
        <f>'Open Int.'!$Z$195</f>
        <v>542.3770724300033</v>
      </c>
      <c r="K203" s="132">
        <f>J203/(J202-J203)</f>
        <v>0.009587802071100989</v>
      </c>
    </row>
    <row r="204" spans="1:11" ht="15.75" thickBot="1">
      <c r="A204" s="204" t="s">
        <v>62</v>
      </c>
      <c r="B204" s="237">
        <f>'Open Int.'!$X$4</f>
        <v>0</v>
      </c>
      <c r="C204" s="237">
        <f>'Open Int.'!$X$6</f>
        <v>0</v>
      </c>
      <c r="D204" s="237">
        <f>'Open Int.'!$X$8</f>
        <v>6762.73002125</v>
      </c>
      <c r="E204" s="252">
        <f>F204-(D204+C204+B204)</f>
        <v>332.61137042000155</v>
      </c>
      <c r="F204" s="237">
        <f>'Open Int.'!$X$195</f>
        <v>7095.341391670002</v>
      </c>
      <c r="G204" s="19"/>
      <c r="H204" s="348"/>
      <c r="I204" s="348"/>
      <c r="J204" s="349"/>
      <c r="K204" s="350"/>
    </row>
    <row r="205" spans="1:10" ht="15.75" thickBot="1">
      <c r="A205" s="201" t="s">
        <v>11</v>
      </c>
      <c r="B205" s="30">
        <f>SUM(B202:B204)</f>
        <v>120.0668355</v>
      </c>
      <c r="C205" s="30">
        <f>SUM(C202:C204)</f>
        <v>81.1128955</v>
      </c>
      <c r="D205" s="254">
        <f>SUM(D202:D204)</f>
        <v>25440.408411250002</v>
      </c>
      <c r="E205" s="254">
        <f>SUM(E202:E204)</f>
        <v>31470.27883077001</v>
      </c>
      <c r="F205" s="30">
        <f>SUM(F202:F204)</f>
        <v>57111.866973020005</v>
      </c>
      <c r="G205" s="22"/>
      <c r="H205" s="44" t="s">
        <v>67</v>
      </c>
      <c r="I205" s="45"/>
      <c r="J205" s="21">
        <f>Volume!P196</f>
        <v>0.1895556973412462</v>
      </c>
    </row>
    <row r="206" spans="1:11" ht="15">
      <c r="A206" s="192" t="s">
        <v>54</v>
      </c>
      <c r="B206" s="237">
        <f>'Open Int.'!$S$4</f>
        <v>119.6241345</v>
      </c>
      <c r="C206" s="237">
        <f>'Open Int.'!$S$6</f>
        <v>80.7474045</v>
      </c>
      <c r="D206" s="237">
        <f>'Open Int.'!$S$8</f>
        <v>23695.510755</v>
      </c>
      <c r="E206" s="252">
        <f>F206-(D206+C206+B206)</f>
        <v>31103.777766294996</v>
      </c>
      <c r="F206" s="237">
        <f>'Open Int.'!$S$195</f>
        <v>54999.660060295</v>
      </c>
      <c r="G206" s="20"/>
      <c r="H206" s="44" t="s">
        <v>68</v>
      </c>
      <c r="I206" s="45"/>
      <c r="J206" s="23">
        <f>'Open Int.'!E196</f>
        <v>0.2626000725876038</v>
      </c>
      <c r="K206" s="12"/>
    </row>
    <row r="207" spans="1:10" ht="15.75" thickBot="1">
      <c r="A207" s="204" t="s">
        <v>65</v>
      </c>
      <c r="B207" s="251">
        <f>B205-B206</f>
        <v>0.44270099999999957</v>
      </c>
      <c r="C207" s="251">
        <f>C205-C206</f>
        <v>0.3654909999999916</v>
      </c>
      <c r="D207" s="255">
        <f>D205-D206</f>
        <v>1744.897656250003</v>
      </c>
      <c r="E207" s="251">
        <f>E205-E206</f>
        <v>366.5010644750146</v>
      </c>
      <c r="F207" s="251">
        <f>F205-F206</f>
        <v>2112.206912725007</v>
      </c>
      <c r="G207" s="20"/>
      <c r="J207" s="66"/>
    </row>
    <row r="208" ht="15">
      <c r="G208" s="90"/>
    </row>
    <row r="209" spans="4:9" ht="15">
      <c r="D209" s="50"/>
      <c r="E209" s="26"/>
      <c r="I209" s="24"/>
    </row>
    <row r="210" spans="3:8" ht="15">
      <c r="C210" s="50"/>
      <c r="D210" s="50"/>
      <c r="E210" s="98"/>
      <c r="F210" s="266"/>
      <c r="H210" s="26"/>
    </row>
    <row r="211" spans="4:7" ht="15">
      <c r="D211" s="50"/>
      <c r="E211" s="26"/>
      <c r="F211" s="26"/>
      <c r="G211" s="26"/>
    </row>
    <row r="212" spans="4:5" ht="15">
      <c r="D212" s="50"/>
      <c r="E212" s="26"/>
    </row>
    <row r="215" ht="15">
      <c r="A215" s="7" t="s">
        <v>120</v>
      </c>
    </row>
    <row r="216" ht="15">
      <c r="A216" s="7" t="s">
        <v>115</v>
      </c>
    </row>
    <row r="230" ht="15">
      <c r="G230"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58"/>
  <sheetViews>
    <sheetView workbookViewId="0" topLeftCell="A1">
      <selection activeCell="C84" sqref="C84"/>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39239.76500115741</v>
      </c>
    </row>
    <row r="2" spans="1:3" ht="13.5">
      <c r="A2" s="94" t="s">
        <v>128</v>
      </c>
      <c r="B2" s="94" t="s">
        <v>129</v>
      </c>
      <c r="C2" s="95" t="s">
        <v>130</v>
      </c>
    </row>
    <row r="3" spans="1:3" ht="13.5">
      <c r="A3" s="25" t="s">
        <v>394</v>
      </c>
      <c r="B3" s="92">
        <v>39233</v>
      </c>
      <c r="C3" s="93">
        <f>B3-D1</f>
        <v>-6.7650011574078235</v>
      </c>
    </row>
    <row r="4" spans="1:3" ht="13.5">
      <c r="A4" s="25" t="s">
        <v>400</v>
      </c>
      <c r="B4" s="92">
        <v>39261</v>
      </c>
      <c r="C4" s="93">
        <f>B4-D1</f>
        <v>21.234998842592177</v>
      </c>
    </row>
    <row r="5" spans="1:3" ht="13.5">
      <c r="A5" s="25" t="s">
        <v>402</v>
      </c>
      <c r="B5" s="92">
        <v>39289</v>
      </c>
      <c r="C5" s="93">
        <f>B5-D1</f>
        <v>49.23499884259218</v>
      </c>
    </row>
    <row r="6" spans="1:3" ht="13.5">
      <c r="A6" s="51"/>
      <c r="B6" s="97"/>
      <c r="C6" s="93"/>
    </row>
    <row r="7" spans="1:3" ht="13.5">
      <c r="A7" s="437" t="s">
        <v>131</v>
      </c>
      <c r="B7" s="437"/>
      <c r="C7" s="437"/>
    </row>
    <row r="8" spans="1:3" ht="13.5">
      <c r="A8" s="91" t="s">
        <v>114</v>
      </c>
      <c r="B8" s="91" t="s">
        <v>116</v>
      </c>
      <c r="C8" s="91" t="s">
        <v>125</v>
      </c>
    </row>
    <row r="9" spans="1:8" ht="14.25">
      <c r="A9" s="379" t="s">
        <v>135</v>
      </c>
      <c r="B9" s="380">
        <v>39240</v>
      </c>
      <c r="C9" s="379" t="s">
        <v>466</v>
      </c>
      <c r="D9"/>
      <c r="E9" s="376"/>
      <c r="G9"/>
      <c r="H9"/>
    </row>
    <row r="10" spans="1:9" ht="14.25">
      <c r="A10" s="379" t="s">
        <v>81</v>
      </c>
      <c r="B10" s="380">
        <v>39240</v>
      </c>
      <c r="C10" s="379" t="s">
        <v>487</v>
      </c>
      <c r="D10" s="376"/>
      <c r="E10"/>
      <c r="F10"/>
      <c r="G10"/>
      <c r="H10"/>
      <c r="I10"/>
    </row>
    <row r="11" spans="1:8" ht="14.25">
      <c r="A11" s="379" t="s">
        <v>185</v>
      </c>
      <c r="B11" s="380">
        <v>39241</v>
      </c>
      <c r="C11" s="379" t="s">
        <v>475</v>
      </c>
      <c r="D11"/>
      <c r="E11" s="376"/>
      <c r="G11"/>
      <c r="H11"/>
    </row>
    <row r="12" spans="1:10" ht="14.25">
      <c r="A12" s="379" t="s">
        <v>288</v>
      </c>
      <c r="B12" s="380">
        <v>39244</v>
      </c>
      <c r="C12" s="379" t="s">
        <v>471</v>
      </c>
      <c r="D12"/>
      <c r="E12"/>
      <c r="G12"/>
      <c r="H12"/>
      <c r="J12"/>
    </row>
    <row r="13" spans="1:10" ht="14.25">
      <c r="A13" s="379" t="s">
        <v>420</v>
      </c>
      <c r="B13" s="380">
        <v>39244</v>
      </c>
      <c r="C13" s="379" t="s">
        <v>469</v>
      </c>
      <c r="D13" s="376"/>
      <c r="E13"/>
      <c r="G13"/>
      <c r="H13"/>
      <c r="J13"/>
    </row>
    <row r="14" spans="1:10" ht="14.25">
      <c r="A14" s="379" t="s">
        <v>4</v>
      </c>
      <c r="B14" s="380">
        <v>39245</v>
      </c>
      <c r="C14" s="379" t="s">
        <v>467</v>
      </c>
      <c r="D14" s="376"/>
      <c r="E14"/>
      <c r="G14"/>
      <c r="H14"/>
      <c r="J14"/>
    </row>
    <row r="15" spans="1:10" ht="14.25">
      <c r="A15" s="379" t="s">
        <v>224</v>
      </c>
      <c r="B15" s="380">
        <v>39245</v>
      </c>
      <c r="C15" s="379" t="s">
        <v>472</v>
      </c>
      <c r="D15" t="s">
        <v>399</v>
      </c>
      <c r="E15"/>
      <c r="G15"/>
      <c r="H15"/>
      <c r="J15"/>
    </row>
    <row r="16" spans="1:8" ht="14.25">
      <c r="A16" s="379" t="s">
        <v>181</v>
      </c>
      <c r="B16" s="380">
        <v>39245</v>
      </c>
      <c r="C16" s="379" t="s">
        <v>480</v>
      </c>
      <c r="D16"/>
      <c r="E16"/>
      <c r="G16"/>
      <c r="H16"/>
    </row>
    <row r="17" spans="1:8" ht="14.25">
      <c r="A17" s="379" t="s">
        <v>91</v>
      </c>
      <c r="B17" s="380">
        <v>39245</v>
      </c>
      <c r="C17" s="379" t="s">
        <v>474</v>
      </c>
      <c r="D17"/>
      <c r="E17"/>
      <c r="G17"/>
      <c r="H17"/>
    </row>
    <row r="18" spans="1:8" ht="14.25">
      <c r="A18" s="379" t="s">
        <v>184</v>
      </c>
      <c r="B18" s="380">
        <v>39246</v>
      </c>
      <c r="C18" s="379" t="s">
        <v>483</v>
      </c>
      <c r="D18"/>
      <c r="E18"/>
      <c r="G18"/>
      <c r="H18"/>
    </row>
    <row r="19" spans="1:8" ht="14.25">
      <c r="A19" s="379" t="s">
        <v>205</v>
      </c>
      <c r="B19" s="380">
        <v>39246</v>
      </c>
      <c r="C19" s="379" t="s">
        <v>473</v>
      </c>
      <c r="D19"/>
      <c r="E19"/>
      <c r="G19"/>
      <c r="H19"/>
    </row>
    <row r="20" spans="1:4" ht="14.25">
      <c r="A20" s="379" t="s">
        <v>200</v>
      </c>
      <c r="B20" s="380">
        <v>39247</v>
      </c>
      <c r="C20" s="379" t="s">
        <v>468</v>
      </c>
      <c r="D20" t="s">
        <v>399</v>
      </c>
    </row>
    <row r="21" spans="1:8" ht="14.25">
      <c r="A21" s="379" t="s">
        <v>82</v>
      </c>
      <c r="B21" s="380">
        <v>39247</v>
      </c>
      <c r="C21" s="379" t="s">
        <v>486</v>
      </c>
      <c r="D21"/>
      <c r="E21"/>
      <c r="G21"/>
      <c r="H21"/>
    </row>
    <row r="22" spans="1:8" ht="14.25">
      <c r="A22" s="379" t="s">
        <v>412</v>
      </c>
      <c r="B22" s="380">
        <v>39247</v>
      </c>
      <c r="C22" s="379" t="s">
        <v>491</v>
      </c>
      <c r="D22"/>
      <c r="E22"/>
      <c r="G22"/>
      <c r="H22"/>
    </row>
    <row r="23" spans="1:8" ht="14.25">
      <c r="A23" s="379" t="s">
        <v>141</v>
      </c>
      <c r="B23" s="380">
        <v>39247</v>
      </c>
      <c r="C23" s="379" t="s">
        <v>496</v>
      </c>
      <c r="D23" s="376"/>
      <c r="E23"/>
      <c r="G23"/>
      <c r="H23"/>
    </row>
    <row r="24" spans="1:8" ht="14.25">
      <c r="A24" s="379" t="s">
        <v>162</v>
      </c>
      <c r="B24" s="380">
        <v>39248</v>
      </c>
      <c r="C24" s="379" t="s">
        <v>470</v>
      </c>
      <c r="D24" s="376"/>
      <c r="E24" s="376"/>
      <c r="G24"/>
      <c r="H24"/>
    </row>
    <row r="25" spans="1:9" ht="14.25">
      <c r="A25" s="379" t="s">
        <v>397</v>
      </c>
      <c r="B25" s="380">
        <v>39248</v>
      </c>
      <c r="C25" s="379" t="s">
        <v>484</v>
      </c>
      <c r="D25" s="376"/>
      <c r="E25"/>
      <c r="G25"/>
      <c r="H25"/>
      <c r="I25"/>
    </row>
    <row r="26" spans="1:9" ht="14.25">
      <c r="A26" s="379" t="s">
        <v>118</v>
      </c>
      <c r="B26" s="380">
        <v>39248</v>
      </c>
      <c r="C26" s="379" t="s">
        <v>488</v>
      </c>
      <c r="D26" s="376"/>
      <c r="E26"/>
      <c r="G26"/>
      <c r="H26"/>
      <c r="I26"/>
    </row>
    <row r="27" spans="1:9" ht="14.25">
      <c r="A27" s="379" t="s">
        <v>154</v>
      </c>
      <c r="B27" s="380">
        <v>39251</v>
      </c>
      <c r="C27" s="379" t="s">
        <v>476</v>
      </c>
      <c r="D27" s="376"/>
      <c r="E27"/>
      <c r="G27"/>
      <c r="H27"/>
      <c r="I27"/>
    </row>
    <row r="28" spans="1:8" ht="14.25">
      <c r="A28" s="379" t="s">
        <v>75</v>
      </c>
      <c r="B28" s="380">
        <v>39252</v>
      </c>
      <c r="C28" s="379" t="s">
        <v>482</v>
      </c>
      <c r="D28"/>
      <c r="E28" s="376"/>
      <c r="G28"/>
      <c r="H28"/>
    </row>
    <row r="29" spans="1:8" ht="14.25">
      <c r="A29" s="379" t="s">
        <v>76</v>
      </c>
      <c r="B29" s="380">
        <v>39254</v>
      </c>
      <c r="C29" s="379" t="s">
        <v>478</v>
      </c>
      <c r="D29"/>
      <c r="E29"/>
      <c r="G29"/>
      <c r="H29"/>
    </row>
    <row r="30" spans="1:9" ht="14.25">
      <c r="A30" s="379" t="s">
        <v>76</v>
      </c>
      <c r="B30" s="380">
        <v>39254</v>
      </c>
      <c r="C30" s="379" t="s">
        <v>478</v>
      </c>
      <c r="D30"/>
      <c r="E30"/>
      <c r="G30"/>
      <c r="H30"/>
      <c r="I30"/>
    </row>
    <row r="31" spans="1:8" ht="14.25">
      <c r="A31" s="379" t="s">
        <v>178</v>
      </c>
      <c r="B31" s="380">
        <v>39255</v>
      </c>
      <c r="C31" s="379" t="s">
        <v>485</v>
      </c>
      <c r="D31"/>
      <c r="E31"/>
      <c r="G31"/>
      <c r="H31"/>
    </row>
    <row r="32" spans="1:8" ht="14.25">
      <c r="A32" s="379" t="s">
        <v>293</v>
      </c>
      <c r="B32" s="380">
        <v>39255</v>
      </c>
      <c r="C32" s="379" t="s">
        <v>497</v>
      </c>
      <c r="D32"/>
      <c r="E32"/>
      <c r="F32"/>
      <c r="G32"/>
      <c r="H32"/>
    </row>
    <row r="33" spans="1:8" ht="14.25">
      <c r="A33" s="379" t="s">
        <v>193</v>
      </c>
      <c r="B33" s="380">
        <v>39261</v>
      </c>
      <c r="C33" s="379" t="s">
        <v>477</v>
      </c>
      <c r="D33"/>
      <c r="E33"/>
      <c r="G33"/>
      <c r="H33"/>
    </row>
    <row r="34" spans="1:8" ht="14.25">
      <c r="A34" s="379" t="s">
        <v>98</v>
      </c>
      <c r="B34" s="380">
        <v>39261</v>
      </c>
      <c r="C34" s="379" t="s">
        <v>479</v>
      </c>
      <c r="D34"/>
      <c r="E34"/>
      <c r="G34"/>
      <c r="H34"/>
    </row>
    <row r="35" spans="1:8" ht="14.25">
      <c r="A35" s="379" t="s">
        <v>38</v>
      </c>
      <c r="B35" s="380">
        <v>39261</v>
      </c>
      <c r="C35" s="379" t="s">
        <v>481</v>
      </c>
      <c r="D35"/>
      <c r="E35"/>
      <c r="G35"/>
      <c r="H35"/>
    </row>
    <row r="36" spans="1:8" ht="14.25">
      <c r="A36" s="379" t="s">
        <v>145</v>
      </c>
      <c r="B36" s="380">
        <v>39262</v>
      </c>
      <c r="C36" s="379" t="s">
        <v>478</v>
      </c>
      <c r="D36" s="376"/>
      <c r="E36" s="376"/>
      <c r="G36"/>
      <c r="H36"/>
    </row>
    <row r="37" spans="1:8" ht="14.25">
      <c r="A37" s="379" t="s">
        <v>134</v>
      </c>
      <c r="B37" s="380">
        <v>39262</v>
      </c>
      <c r="C37" s="379" t="s">
        <v>492</v>
      </c>
      <c r="D37"/>
      <c r="E37" s="376"/>
      <c r="F37"/>
      <c r="G37"/>
      <c r="H37"/>
    </row>
    <row r="38" spans="1:8" ht="14.25">
      <c r="A38" s="379" t="s">
        <v>180</v>
      </c>
      <c r="B38" s="380">
        <v>39265</v>
      </c>
      <c r="C38" s="379" t="s">
        <v>493</v>
      </c>
      <c r="D38"/>
      <c r="E38"/>
      <c r="F38"/>
      <c r="G38"/>
      <c r="H38"/>
    </row>
    <row r="39" spans="1:8" ht="14.25">
      <c r="A39" s="379" t="s">
        <v>285</v>
      </c>
      <c r="B39" s="380">
        <v>39266</v>
      </c>
      <c r="C39" s="379" t="s">
        <v>494</v>
      </c>
      <c r="D39"/>
      <c r="E39" s="376"/>
      <c r="F39"/>
      <c r="G39"/>
      <c r="H39"/>
    </row>
    <row r="40" spans="1:8" ht="14.25">
      <c r="A40" s="379" t="s">
        <v>7</v>
      </c>
      <c r="B40" s="380">
        <v>39268</v>
      </c>
      <c r="C40" s="379" t="s">
        <v>498</v>
      </c>
      <c r="D40" s="376"/>
      <c r="E40"/>
      <c r="F40" s="376"/>
      <c r="G40"/>
      <c r="H40"/>
    </row>
    <row r="41" spans="1:8" ht="14.25">
      <c r="A41" s="379" t="s">
        <v>234</v>
      </c>
      <c r="B41" s="380">
        <v>39268</v>
      </c>
      <c r="C41" s="379" t="s">
        <v>499</v>
      </c>
      <c r="D41" s="376"/>
      <c r="E41"/>
      <c r="F41" s="376"/>
      <c r="G41"/>
      <c r="H41"/>
    </row>
    <row r="42" spans="1:8" ht="14.25">
      <c r="A42" s="379" t="s">
        <v>303</v>
      </c>
      <c r="B42" s="380">
        <v>39269</v>
      </c>
      <c r="C42" s="379" t="s">
        <v>500</v>
      </c>
      <c r="D42" s="376"/>
      <c r="E42" s="376"/>
      <c r="F42" s="376"/>
      <c r="G42"/>
      <c r="H42"/>
    </row>
    <row r="158" ht="13.5">
      <c r="M15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7"/>
  <sheetViews>
    <sheetView workbookViewId="0" topLeftCell="A1">
      <selection activeCell="E249" sqref="E24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4" t="s">
        <v>237</v>
      </c>
      <c r="B1" s="395"/>
      <c r="C1" s="395"/>
      <c r="D1" s="395"/>
    </row>
    <row r="2" spans="1:4" ht="17.25" customHeight="1">
      <c r="A2" s="358" t="s">
        <v>238</v>
      </c>
      <c r="B2" s="358" t="s">
        <v>59</v>
      </c>
      <c r="C2" s="359" t="s">
        <v>70</v>
      </c>
      <c r="D2" s="363" t="s">
        <v>239</v>
      </c>
    </row>
    <row r="3" spans="1:4" ht="15">
      <c r="A3" s="358" t="s">
        <v>270</v>
      </c>
      <c r="B3" s="358">
        <f>SUM(B4:B8)</f>
        <v>33708100</v>
      </c>
      <c r="C3" s="358">
        <f>SUM(C4:C8)</f>
        <v>1370175</v>
      </c>
      <c r="D3" s="363">
        <f aca="true" t="shared" si="0" ref="D3:D8">C3/(B3-C3)</f>
        <v>0.042370529339776745</v>
      </c>
    </row>
    <row r="4" spans="1:4" ht="14.25">
      <c r="A4" s="360" t="s">
        <v>182</v>
      </c>
      <c r="B4" s="361">
        <f>VLOOKUP(A4,'Open Int.'!$A$4:$O$194,2,FALSE)</f>
        <v>189850</v>
      </c>
      <c r="C4" s="361">
        <f>VLOOKUP(A4,'Open Int.'!$A$4:$O$194,3,FALSE)</f>
        <v>-69250</v>
      </c>
      <c r="D4" s="362">
        <f t="shared" si="0"/>
        <v>-0.2672713238131995</v>
      </c>
    </row>
    <row r="5" spans="1:4" ht="14.25">
      <c r="A5" s="360" t="s">
        <v>489</v>
      </c>
      <c r="B5" s="361">
        <f>VLOOKUP(A5,'Open Int.'!$A$4:$O$194,2,FALSE)</f>
        <v>189400</v>
      </c>
      <c r="C5" s="361">
        <f>VLOOKUP(A5,'Open Int.'!$A$4:$O$194,3,FALSE)</f>
        <v>-11900</v>
      </c>
      <c r="D5" s="362">
        <f t="shared" si="0"/>
        <v>-0.05911574764033781</v>
      </c>
    </row>
    <row r="6" spans="1:4" ht="14.25">
      <c r="A6" s="360" t="s">
        <v>74</v>
      </c>
      <c r="B6" s="361">
        <f>VLOOKUP(A6,'Open Int.'!$A$4:$O$194,2,FALSE)</f>
        <v>155350</v>
      </c>
      <c r="C6" s="361">
        <f>VLOOKUP(A6,'Open Int.'!$A$4:$O$194,3,FALSE)</f>
        <v>300</v>
      </c>
      <c r="D6" s="362">
        <f t="shared" si="0"/>
        <v>0.0019348597226701064</v>
      </c>
    </row>
    <row r="7" spans="1:4" ht="14.25">
      <c r="A7" s="360" t="s">
        <v>490</v>
      </c>
      <c r="B7" s="361">
        <f>VLOOKUP(A7,'Open Int.'!$A$4:$O$194,2,FALSE)</f>
        <v>76100</v>
      </c>
      <c r="C7" s="361">
        <f>VLOOKUP(A7,'Open Int.'!$A$4:$O$194,3,FALSE)</f>
        <v>12175</v>
      </c>
      <c r="D7" s="362">
        <f t="shared" si="0"/>
        <v>0.19045756746186937</v>
      </c>
    </row>
    <row r="8" spans="1:4" ht="14.25">
      <c r="A8" s="360" t="s">
        <v>9</v>
      </c>
      <c r="B8" s="361">
        <f>VLOOKUP(A8,'Open Int.'!$A$4:$O$194,2,FALSE)</f>
        <v>33097400</v>
      </c>
      <c r="C8" s="361">
        <f>VLOOKUP(A8,'Open Int.'!$A$4:$O$194,3,FALSE)</f>
        <v>1438850</v>
      </c>
      <c r="D8" s="362">
        <f t="shared" si="0"/>
        <v>0.045449017721910824</v>
      </c>
    </row>
    <row r="9" spans="1:4" ht="14.25">
      <c r="A9" s="360"/>
      <c r="B9" s="361"/>
      <c r="C9" s="361"/>
      <c r="D9" s="362"/>
    </row>
    <row r="10" spans="1:4" ht="15">
      <c r="A10" s="358" t="s">
        <v>242</v>
      </c>
      <c r="B10" s="358">
        <f>B15+B11</f>
        <v>52518853</v>
      </c>
      <c r="C10" s="358">
        <f>C15+C11</f>
        <v>-1340308</v>
      </c>
      <c r="D10" s="363">
        <f>C10/(B10-C10)</f>
        <v>-0.024885422927401337</v>
      </c>
    </row>
    <row r="11" spans="1:4" ht="15" outlineLevel="1">
      <c r="A11" s="358" t="s">
        <v>240</v>
      </c>
      <c r="B11" s="358">
        <f>SUM(B12:B14)</f>
        <v>8663500</v>
      </c>
      <c r="C11" s="358">
        <f>SUM(C12:C14)</f>
        <v>-540000</v>
      </c>
      <c r="D11" s="363">
        <f aca="true" t="shared" si="1" ref="D11:D20">C11/(B11-C11)</f>
        <v>-0.058673330798065956</v>
      </c>
    </row>
    <row r="12" spans="1:4" ht="14.25" outlineLevel="2">
      <c r="A12" s="360" t="s">
        <v>329</v>
      </c>
      <c r="B12" s="361">
        <f>VLOOKUP(A12,'Open Int.'!$A$4:$O$194,2,FALSE)</f>
        <v>1940000</v>
      </c>
      <c r="C12" s="361">
        <f>VLOOKUP(A12,'Open Int.'!$A$4:$O$194,3,FALSE)</f>
        <v>-12500</v>
      </c>
      <c r="D12" s="362">
        <f t="shared" si="1"/>
        <v>-0.006402048655569782</v>
      </c>
    </row>
    <row r="13" spans="1:4" ht="14.25" outlineLevel="2">
      <c r="A13" s="360" t="s">
        <v>330</v>
      </c>
      <c r="B13" s="361">
        <f>VLOOKUP(A13,'Open Int.'!$A$4:$O$194,2,FALSE)</f>
        <v>1313200</v>
      </c>
      <c r="C13" s="361">
        <f>VLOOKUP(A13,'Open Int.'!$A$4:$O$194,3,FALSE)</f>
        <v>-26000</v>
      </c>
      <c r="D13" s="362">
        <f t="shared" si="1"/>
        <v>-0.01941457586618877</v>
      </c>
    </row>
    <row r="14" spans="1:4" ht="14.25" outlineLevel="2">
      <c r="A14" s="360" t="s">
        <v>331</v>
      </c>
      <c r="B14" s="361">
        <f>VLOOKUP(A14,'Open Int.'!$A$4:$O$194,2,FALSE)</f>
        <v>5410300</v>
      </c>
      <c r="C14" s="361">
        <f>VLOOKUP(A14,'Open Int.'!$A$4:$O$194,3,FALSE)</f>
        <v>-501500</v>
      </c>
      <c r="D14" s="362">
        <f t="shared" si="1"/>
        <v>-0.08483033932135728</v>
      </c>
    </row>
    <row r="15" spans="1:4" ht="15">
      <c r="A15" s="358" t="s">
        <v>241</v>
      </c>
      <c r="B15" s="358">
        <f>SUM(B16:B20)</f>
        <v>43855353</v>
      </c>
      <c r="C15" s="358">
        <f>SUM(C16:C20)</f>
        <v>-800308</v>
      </c>
      <c r="D15" s="363">
        <f t="shared" si="1"/>
        <v>-0.017921759124783755</v>
      </c>
    </row>
    <row r="16" spans="1:4" ht="14.25" outlineLevel="2">
      <c r="A16" s="360" t="s">
        <v>332</v>
      </c>
      <c r="B16" s="361">
        <f>VLOOKUP(A16,'Open Int.'!$A$4:$O$194,2,FALSE)</f>
        <v>27537425</v>
      </c>
      <c r="C16" s="361">
        <f>VLOOKUP(A16,'Open Int.'!$A$4:$O$194,3,FALSE)</f>
        <v>-1757200</v>
      </c>
      <c r="D16" s="362">
        <f t="shared" si="1"/>
        <v>-0.05998370008149959</v>
      </c>
    </row>
    <row r="17" spans="1:4" ht="14.25" outlineLevel="2">
      <c r="A17" s="360" t="s">
        <v>333</v>
      </c>
      <c r="B17" s="361">
        <f>VLOOKUP(A17,'Open Int.'!$A$4:$O$194,2,FALSE)</f>
        <v>5628000</v>
      </c>
      <c r="C17" s="361">
        <f>VLOOKUP(A17,'Open Int.'!$A$4:$O$194,3,FALSE)</f>
        <v>-4800</v>
      </c>
      <c r="D17" s="362">
        <f t="shared" si="1"/>
        <v>-0.0008521516829995739</v>
      </c>
    </row>
    <row r="18" spans="1:4" ht="14.25" outlineLevel="2">
      <c r="A18" s="360" t="s">
        <v>7</v>
      </c>
      <c r="B18" s="361">
        <f>VLOOKUP(A18,'Open Int.'!$A$4:$O$194,2,FALSE)</f>
        <v>2520960</v>
      </c>
      <c r="C18" s="361">
        <f>VLOOKUP(A18,'Open Int.'!$A$4:$O$194,3,FALSE)</f>
        <v>-94536</v>
      </c>
      <c r="D18" s="362">
        <f t="shared" si="1"/>
        <v>-0.03614457831325301</v>
      </c>
    </row>
    <row r="19" spans="1:4" ht="14.25" outlineLevel="2">
      <c r="A19" s="360" t="s">
        <v>44</v>
      </c>
      <c r="B19" s="361">
        <f>VLOOKUP(A19,'Open Int.'!$A$4:$O$194,2,FALSE)</f>
        <v>2230400</v>
      </c>
      <c r="C19" s="361">
        <f>VLOOKUP(A19,'Open Int.'!$A$4:$O$194,3,FALSE)</f>
        <v>142000</v>
      </c>
      <c r="D19" s="362">
        <f t="shared" si="1"/>
        <v>0.06799463704271212</v>
      </c>
    </row>
    <row r="20" spans="1:4" ht="14.25" outlineLevel="2">
      <c r="A20" s="360" t="s">
        <v>306</v>
      </c>
      <c r="B20" s="361">
        <f>VLOOKUP(A20,'Open Int.'!$A$4:$O$194,2,FALSE)</f>
        <v>5938568</v>
      </c>
      <c r="C20" s="361">
        <f>VLOOKUP(A20,'Open Int.'!$A$4:$O$194,3,FALSE)</f>
        <v>914228</v>
      </c>
      <c r="D20" s="362">
        <f t="shared" si="1"/>
        <v>0.181959819598196</v>
      </c>
    </row>
    <row r="21" spans="1:4" ht="15" outlineLevel="1">
      <c r="A21" s="358" t="s">
        <v>243</v>
      </c>
      <c r="B21" s="358">
        <f>SUM(B22:B25)</f>
        <v>17316700</v>
      </c>
      <c r="C21" s="358">
        <f>SUM(C22:C25)</f>
        <v>318200</v>
      </c>
      <c r="D21" s="363">
        <f aca="true" t="shared" si="2" ref="D21:D28">C21/(B21-C21)</f>
        <v>0.01871929876165544</v>
      </c>
    </row>
    <row r="22" spans="1:4" ht="14.25" outlineLevel="1">
      <c r="A22" s="360" t="s">
        <v>180</v>
      </c>
      <c r="B22" s="361">
        <f>VLOOKUP(A22,'Open Int.'!$A$4:$O$194,2,FALSE)</f>
        <v>6441000</v>
      </c>
      <c r="C22" s="361">
        <f>VLOOKUP(A22,'Open Int.'!$A$4:$O$194,3,FALSE)</f>
        <v>615000</v>
      </c>
      <c r="D22" s="362">
        <f t="shared" si="2"/>
        <v>0.10556127703398559</v>
      </c>
    </row>
    <row r="23" spans="1:4" ht="14.25" outlineLevel="1">
      <c r="A23" s="360" t="s">
        <v>308</v>
      </c>
      <c r="B23" s="361">
        <f>VLOOKUP(A23,'Open Int.'!$A$4:$O$194,2,FALSE)</f>
        <v>1497600</v>
      </c>
      <c r="C23" s="361">
        <f>VLOOKUP(A23,'Open Int.'!$A$4:$O$194,3,FALSE)</f>
        <v>600</v>
      </c>
      <c r="D23" s="362">
        <f t="shared" si="2"/>
        <v>0.0004008016032064128</v>
      </c>
    </row>
    <row r="24" spans="1:4" ht="14.25" outlineLevel="1">
      <c r="A24" s="360" t="s">
        <v>334</v>
      </c>
      <c r="B24" s="361">
        <f>VLOOKUP(A24,'Open Int.'!$A$4:$O$194,2,FALSE)</f>
        <v>8430000</v>
      </c>
      <c r="C24" s="361">
        <f>VLOOKUP(A24,'Open Int.'!$A$4:$O$194,3,FALSE)</f>
        <v>-96000</v>
      </c>
      <c r="D24" s="362">
        <f t="shared" si="2"/>
        <v>-0.011259676284306826</v>
      </c>
    </row>
    <row r="25" spans="1:4" ht="14.25" outlineLevel="1">
      <c r="A25" s="360" t="s">
        <v>335</v>
      </c>
      <c r="B25" s="361">
        <f>VLOOKUP(A25,'Open Int.'!$A$4:$O$194,2,FALSE)</f>
        <v>948100</v>
      </c>
      <c r="C25" s="361">
        <f>VLOOKUP(A25,'Open Int.'!$A$4:$O$194,3,FALSE)</f>
        <v>-201400</v>
      </c>
      <c r="D25" s="362">
        <f t="shared" si="2"/>
        <v>-0.17520661157024794</v>
      </c>
    </row>
    <row r="26" spans="1:4" ht="14.25" outlineLevel="1">
      <c r="A26" s="360"/>
      <c r="B26" s="361"/>
      <c r="C26" s="361"/>
      <c r="D26" s="362"/>
    </row>
    <row r="27" spans="1:4" ht="15">
      <c r="A27" s="358" t="s">
        <v>246</v>
      </c>
      <c r="B27" s="358">
        <f>B44+B28</f>
        <v>147393450</v>
      </c>
      <c r="C27" s="358">
        <f>C44+C28</f>
        <v>-2590300</v>
      </c>
      <c r="D27" s="363">
        <f>C27/(B27-C27)</f>
        <v>-0.01727053764157784</v>
      </c>
    </row>
    <row r="28" spans="1:4" ht="15" outlineLevel="1">
      <c r="A28" s="358" t="s">
        <v>244</v>
      </c>
      <c r="B28" s="358">
        <f>SUM(B29:B43)</f>
        <v>71702100</v>
      </c>
      <c r="C28" s="358">
        <f>SUM(C29:C43)</f>
        <v>-2179500</v>
      </c>
      <c r="D28" s="363">
        <f t="shared" si="2"/>
        <v>-0.02949990254677755</v>
      </c>
    </row>
    <row r="29" spans="1:4" ht="14.25" outlineLevel="2">
      <c r="A29" s="360" t="s">
        <v>135</v>
      </c>
      <c r="B29" s="361">
        <f>VLOOKUP(A29,'Open Int.'!$A$4:$O$194,2,FALSE)</f>
        <v>2582300</v>
      </c>
      <c r="C29" s="361">
        <f>VLOOKUP(A29,'Open Int.'!$A$4:$O$194,3,FALSE)</f>
        <v>-4900</v>
      </c>
      <c r="D29" s="362">
        <f aca="true" t="shared" si="3" ref="D29:D44">C29/(B29-C29)</f>
        <v>-0.001893939393939394</v>
      </c>
    </row>
    <row r="30" spans="1:4" ht="14.25" outlineLevel="2">
      <c r="A30" s="360" t="s">
        <v>336</v>
      </c>
      <c r="B30" s="361">
        <f>VLOOKUP(A30,'Open Int.'!$A$4:$O$194,2,FALSE)</f>
        <v>3413200</v>
      </c>
      <c r="C30" s="361">
        <f>VLOOKUP(A30,'Open Int.'!$A$4:$O$194,3,FALSE)</f>
        <v>59800</v>
      </c>
      <c r="D30" s="362">
        <f t="shared" si="3"/>
        <v>0.01783264746227709</v>
      </c>
    </row>
    <row r="31" spans="1:4" ht="14.25" outlineLevel="2">
      <c r="A31" s="360" t="s">
        <v>337</v>
      </c>
      <c r="B31" s="361">
        <f>VLOOKUP(A31,'Open Int.'!$A$4:$O$194,2,FALSE)</f>
        <v>6011600</v>
      </c>
      <c r="C31" s="361">
        <f>VLOOKUP(A31,'Open Int.'!$A$4:$O$194,3,FALSE)</f>
        <v>-9800</v>
      </c>
      <c r="D31" s="362">
        <f t="shared" si="3"/>
        <v>-0.0016275284817484307</v>
      </c>
    </row>
    <row r="32" spans="1:4" ht="14.25" outlineLevel="2">
      <c r="A32" s="360" t="s">
        <v>338</v>
      </c>
      <c r="B32" s="361">
        <f>VLOOKUP(A32,'Open Int.'!$A$4:$O$194,2,FALSE)</f>
        <v>3891200</v>
      </c>
      <c r="C32" s="361">
        <f>VLOOKUP(A32,'Open Int.'!$A$4:$O$194,3,FALSE)</f>
        <v>-452200</v>
      </c>
      <c r="D32" s="362">
        <f t="shared" si="3"/>
        <v>-0.10411198600174978</v>
      </c>
    </row>
    <row r="33" spans="1:4" ht="14.25" outlineLevel="2">
      <c r="A33" s="360" t="s">
        <v>339</v>
      </c>
      <c r="B33" s="361">
        <f>VLOOKUP(A33,'Open Int.'!$A$4:$O$194,2,FALSE)</f>
        <v>1812800</v>
      </c>
      <c r="C33" s="361">
        <f>VLOOKUP(A33,'Open Int.'!$A$4:$O$194,3,FALSE)</f>
        <v>17600</v>
      </c>
      <c r="D33" s="362">
        <f t="shared" si="3"/>
        <v>0.00980392156862745</v>
      </c>
    </row>
    <row r="34" spans="1:4" ht="14.25" outlineLevel="2">
      <c r="A34" s="360" t="s">
        <v>340</v>
      </c>
      <c r="B34" s="361">
        <f>VLOOKUP(A34,'Open Int.'!$A$4:$O$194,2,FALSE)</f>
        <v>534000</v>
      </c>
      <c r="C34" s="361">
        <f>VLOOKUP(A34,'Open Int.'!$A$4:$O$194,3,FALSE)</f>
        <v>36000</v>
      </c>
      <c r="D34" s="362">
        <f t="shared" si="3"/>
        <v>0.07228915662650602</v>
      </c>
    </row>
    <row r="35" spans="1:4" ht="14.25" outlineLevel="2">
      <c r="A35" s="360" t="s">
        <v>457</v>
      </c>
      <c r="B35" s="361">
        <f>VLOOKUP(A35,'Open Int.'!$A$4:$O$194,2,FALSE)</f>
        <v>12111750</v>
      </c>
      <c r="C35" s="361">
        <f>VLOOKUP(A35,'Open Int.'!$A$4:$O$194,3,FALSE)</f>
        <v>-840000</v>
      </c>
      <c r="D35" s="362">
        <f t="shared" si="3"/>
        <v>-0.06485610052695581</v>
      </c>
    </row>
    <row r="36" spans="1:4" ht="14.25" outlineLevel="2">
      <c r="A36" s="360" t="s">
        <v>396</v>
      </c>
      <c r="B36" s="361">
        <f>VLOOKUP(A36,'Open Int.'!$A$4:$O$194,2,FALSE)</f>
        <v>1955800</v>
      </c>
      <c r="C36" s="361">
        <f>VLOOKUP(A36,'Open Int.'!$A$4:$O$194,3,FALSE)</f>
        <v>-138600</v>
      </c>
      <c r="D36" s="362">
        <f t="shared" si="3"/>
        <v>-0.0661764705882353</v>
      </c>
    </row>
    <row r="37" spans="1:4" ht="14.25" outlineLevel="2">
      <c r="A37" s="360" t="s">
        <v>143</v>
      </c>
      <c r="B37" s="361">
        <f>VLOOKUP(A37,'Open Int.'!$A$4:$O$194,2,FALSE)</f>
        <v>2109250</v>
      </c>
      <c r="C37" s="361">
        <f>VLOOKUP(A37,'Open Int.'!$A$4:$O$194,3,FALSE)</f>
        <v>-112100</v>
      </c>
      <c r="D37" s="362">
        <f t="shared" si="3"/>
        <v>-0.05046480743691899</v>
      </c>
    </row>
    <row r="38" spans="1:4" ht="14.25" outlineLevel="2">
      <c r="A38" s="360" t="s">
        <v>341</v>
      </c>
      <c r="B38" s="361">
        <f>VLOOKUP(A38,'Open Int.'!$A$4:$O$194,2,FALSE)</f>
        <v>1862400</v>
      </c>
      <c r="C38" s="361">
        <f>VLOOKUP(A38,'Open Int.'!$A$4:$O$194,3,FALSE)</f>
        <v>-82800</v>
      </c>
      <c r="D38" s="362">
        <f t="shared" si="3"/>
        <v>-0.04256631708821715</v>
      </c>
    </row>
    <row r="39" spans="1:4" ht="14.25" outlineLevel="2">
      <c r="A39" s="360" t="s">
        <v>81</v>
      </c>
      <c r="B39" s="361">
        <f>VLOOKUP(A39,'Open Int.'!$A$4:$O$194,2,FALSE)</f>
        <v>5632200</v>
      </c>
      <c r="C39" s="361">
        <f>VLOOKUP(A39,'Open Int.'!$A$4:$O$194,3,FALSE)</f>
        <v>508800</v>
      </c>
      <c r="D39" s="362">
        <f t="shared" si="3"/>
        <v>0.09930905258226959</v>
      </c>
    </row>
    <row r="40" spans="1:4" ht="14.25" outlineLevel="2">
      <c r="A40" s="360" t="s">
        <v>205</v>
      </c>
      <c r="B40" s="361">
        <f>VLOOKUP(A40,'Open Int.'!$A$4:$O$194,2,FALSE)</f>
        <v>8309500</v>
      </c>
      <c r="C40" s="361">
        <f>VLOOKUP(A40,'Open Int.'!$A$4:$O$194,3,FALSE)</f>
        <v>-266000</v>
      </c>
      <c r="D40" s="362">
        <f t="shared" si="3"/>
        <v>-0.03101859949857151</v>
      </c>
    </row>
    <row r="41" spans="1:4" ht="14.25" outlineLevel="2">
      <c r="A41" s="360" t="s">
        <v>342</v>
      </c>
      <c r="B41" s="361">
        <f>VLOOKUP(A41,'Open Int.'!$A$4:$O$194,2,FALSE)</f>
        <v>6361200</v>
      </c>
      <c r="C41" s="361">
        <f>VLOOKUP(A41,'Open Int.'!$A$4:$O$194,3,FALSE)</f>
        <v>-315400</v>
      </c>
      <c r="D41" s="362">
        <f t="shared" si="3"/>
        <v>-0.04723961297666477</v>
      </c>
    </row>
    <row r="42" spans="1:4" ht="14.25" outlineLevel="2">
      <c r="A42" s="360" t="s">
        <v>343</v>
      </c>
      <c r="B42" s="361">
        <f>VLOOKUP(A42,'Open Int.'!$A$4:$O$194,2,FALSE)</f>
        <v>8145900</v>
      </c>
      <c r="C42" s="361">
        <f>VLOOKUP(A42,'Open Int.'!$A$4:$O$194,3,FALSE)</f>
        <v>-69300</v>
      </c>
      <c r="D42" s="362">
        <f t="shared" si="3"/>
        <v>-0.00843558282208589</v>
      </c>
    </row>
    <row r="43" spans="1:4" ht="14.25" outlineLevel="2">
      <c r="A43" s="360" t="s">
        <v>344</v>
      </c>
      <c r="B43" s="361">
        <f>VLOOKUP(A43,'Open Int.'!$A$4:$O$194,2,FALSE)</f>
        <v>6969000</v>
      </c>
      <c r="C43" s="361">
        <f>VLOOKUP(A43,'Open Int.'!$A$4:$O$194,3,FALSE)</f>
        <v>-510600</v>
      </c>
      <c r="D43" s="362">
        <f t="shared" si="3"/>
        <v>-0.06826568265682657</v>
      </c>
    </row>
    <row r="44" spans="1:4" ht="15">
      <c r="A44" s="358" t="s">
        <v>245</v>
      </c>
      <c r="B44" s="358">
        <f>SUM(B45:B53)</f>
        <v>75691350</v>
      </c>
      <c r="C44" s="358">
        <f>SUM(C45:C53)</f>
        <v>-410800</v>
      </c>
      <c r="D44" s="363">
        <f t="shared" si="3"/>
        <v>-0.005398007809240607</v>
      </c>
    </row>
    <row r="45" spans="1:4" ht="14.25" outlineLevel="2">
      <c r="A45" s="360" t="s">
        <v>345</v>
      </c>
      <c r="B45" s="361">
        <f>VLOOKUP(A45,'Open Int.'!$A$4:$O$194,2,FALSE)</f>
        <v>289900</v>
      </c>
      <c r="C45" s="361">
        <f>VLOOKUP(A45,'Open Int.'!$A$4:$O$194,3,FALSE)</f>
        <v>-100100</v>
      </c>
      <c r="D45" s="362">
        <f aca="true" t="shared" si="4" ref="D45:D53">C45/(B45-C45)</f>
        <v>-0.25666666666666665</v>
      </c>
    </row>
    <row r="46" spans="1:4" ht="14.25" outlineLevel="2">
      <c r="A46" s="360" t="s">
        <v>319</v>
      </c>
      <c r="B46" s="361">
        <f>VLOOKUP(A46,'Open Int.'!$A$4:$O$194,2,FALSE)</f>
        <v>1571900</v>
      </c>
      <c r="C46" s="361">
        <f>VLOOKUP(A46,'Open Int.'!$A$4:$O$194,3,FALSE)</f>
        <v>24750</v>
      </c>
      <c r="D46" s="362">
        <f t="shared" si="4"/>
        <v>0.015997156061144685</v>
      </c>
    </row>
    <row r="47" spans="1:4" ht="14.25" outlineLevel="2">
      <c r="A47" s="360" t="s">
        <v>346</v>
      </c>
      <c r="B47" s="361">
        <f>VLOOKUP(A47,'Open Int.'!$A$4:$O$194,2,FALSE)</f>
        <v>1462000</v>
      </c>
      <c r="C47" s="361">
        <f>VLOOKUP(A47,'Open Int.'!$A$4:$O$194,3,FALSE)</f>
        <v>-49400</v>
      </c>
      <c r="D47" s="362">
        <f t="shared" si="4"/>
        <v>-0.032684927881434435</v>
      </c>
    </row>
    <row r="48" spans="1:4" ht="14.25" outlineLevel="2">
      <c r="A48" s="360" t="s">
        <v>305</v>
      </c>
      <c r="B48" s="361">
        <f>VLOOKUP(A48,'Open Int.'!$A$4:$O$194,2,FALSE)</f>
        <v>7894950</v>
      </c>
      <c r="C48" s="361">
        <f>VLOOKUP(A48,'Open Int.'!$A$4:$O$194,3,FALSE)</f>
        <v>255850</v>
      </c>
      <c r="D48" s="362">
        <f t="shared" si="4"/>
        <v>0.0334921653074315</v>
      </c>
    </row>
    <row r="49" spans="1:4" ht="14.25" outlineLevel="2">
      <c r="A49" s="360" t="s">
        <v>141</v>
      </c>
      <c r="B49" s="361">
        <f>VLOOKUP(A49,'Open Int.'!$A$4:$O$194,2,FALSE)</f>
        <v>49843200</v>
      </c>
      <c r="C49" s="361">
        <f>VLOOKUP(A49,'Open Int.'!$A$4:$O$194,3,FALSE)</f>
        <v>-237600</v>
      </c>
      <c r="D49" s="362">
        <f t="shared" si="4"/>
        <v>-0.004744333157617291</v>
      </c>
    </row>
    <row r="50" spans="1:4" ht="14.25" outlineLevel="2">
      <c r="A50" s="360" t="s">
        <v>348</v>
      </c>
      <c r="B50" s="361">
        <f>VLOOKUP(A50,'Open Int.'!$A$4:$O$194,2,FALSE)</f>
        <v>11211200</v>
      </c>
      <c r="C50" s="361">
        <f>VLOOKUP(A50,'Open Int.'!$A$4:$O$194,3,FALSE)</f>
        <v>-161700</v>
      </c>
      <c r="D50" s="362">
        <f t="shared" si="4"/>
        <v>-0.014218009478672985</v>
      </c>
    </row>
    <row r="51" spans="1:4" ht="14.25" outlineLevel="2">
      <c r="A51" s="360" t="s">
        <v>347</v>
      </c>
      <c r="B51" s="361">
        <f>VLOOKUP(A51,'Open Int.'!$A$4:$O$194,2,FALSE)</f>
        <v>165300</v>
      </c>
      <c r="C51" s="361">
        <f>VLOOKUP(A51,'Open Int.'!$A$4:$O$194,3,FALSE)</f>
        <v>-3600</v>
      </c>
      <c r="D51" s="362">
        <f t="shared" si="4"/>
        <v>-0.021314387211367674</v>
      </c>
    </row>
    <row r="52" spans="1:4" ht="14.25" outlineLevel="2">
      <c r="A52" s="360" t="s">
        <v>349</v>
      </c>
      <c r="B52" s="361">
        <f>VLOOKUP(A52,'Open Int.'!$A$4:$O$194,2,FALSE)</f>
        <v>2471250</v>
      </c>
      <c r="C52" s="361">
        <f>VLOOKUP(A52,'Open Int.'!$A$4:$O$194,3,FALSE)</f>
        <v>16250</v>
      </c>
      <c r="D52" s="362">
        <f t="shared" si="4"/>
        <v>0.006619144602851324</v>
      </c>
    </row>
    <row r="53" spans="1:4" ht="14.25" outlineLevel="2">
      <c r="A53" s="360" t="s">
        <v>350</v>
      </c>
      <c r="B53" s="361">
        <f>VLOOKUP(A53,'Open Int.'!$A$4:$O$194,2,FALSE)</f>
        <v>781650</v>
      </c>
      <c r="C53" s="361">
        <f>VLOOKUP(A53,'Open Int.'!$A$4:$O$194,3,FALSE)</f>
        <v>-155250</v>
      </c>
      <c r="D53" s="362">
        <f t="shared" si="4"/>
        <v>-0.16570605187319884</v>
      </c>
    </row>
    <row r="54" spans="1:4" ht="15" outlineLevel="1">
      <c r="A54" s="358" t="s">
        <v>247</v>
      </c>
      <c r="B54" s="358">
        <f>SUM(B55:B63)</f>
        <v>19226252</v>
      </c>
      <c r="C54" s="358">
        <f>SUM(C55:C63)</f>
        <v>-1028952</v>
      </c>
      <c r="D54" s="363">
        <f aca="true" t="shared" si="5" ref="D54:D85">C54/(B54-C54)</f>
        <v>-0.050799389628462886</v>
      </c>
    </row>
    <row r="55" spans="1:4" ht="14.25" outlineLevel="1">
      <c r="A55" s="360" t="s">
        <v>134</v>
      </c>
      <c r="B55" s="361">
        <f>VLOOKUP(A55,'Open Int.'!$A$4:$O$194,2,FALSE)</f>
        <v>268200</v>
      </c>
      <c r="C55" s="361">
        <f>VLOOKUP(A55,'Open Int.'!$A$4:$O$194,3,FALSE)</f>
        <v>-4100</v>
      </c>
      <c r="D55" s="362">
        <f t="shared" si="5"/>
        <v>-0.015056922511935366</v>
      </c>
    </row>
    <row r="56" spans="1:4" ht="14.25" outlineLevel="1">
      <c r="A56" s="360" t="s">
        <v>279</v>
      </c>
      <c r="B56" s="361">
        <f>VLOOKUP(A56,'Open Int.'!$A$4:$O$194,2,FALSE)</f>
        <v>597400</v>
      </c>
      <c r="C56" s="361">
        <f>VLOOKUP(A56,'Open Int.'!$A$4:$O$194,3,FALSE)</f>
        <v>-6400</v>
      </c>
      <c r="D56" s="362">
        <f t="shared" si="5"/>
        <v>-0.010599536270288175</v>
      </c>
    </row>
    <row r="57" spans="1:4" ht="14.25" outlineLevel="1">
      <c r="A57" s="360" t="s">
        <v>449</v>
      </c>
      <c r="B57" s="361">
        <f>VLOOKUP(A57,'Open Int.'!$A$4:$O$194,2,FALSE)</f>
        <v>397200</v>
      </c>
      <c r="C57" s="361">
        <f>VLOOKUP(A57,'Open Int.'!$A$4:$O$194,3,FALSE)</f>
        <v>33000</v>
      </c>
      <c r="D57" s="362">
        <f t="shared" si="5"/>
        <v>0.09060955518945635</v>
      </c>
    </row>
    <row r="58" spans="1:4" ht="14.25" outlineLevel="1">
      <c r="A58" s="360" t="s">
        <v>408</v>
      </c>
      <c r="B58" s="361">
        <f>VLOOKUP(A58,'Open Int.'!$A$4:$O$194,2,FALSE)</f>
        <v>784400</v>
      </c>
      <c r="C58" s="361">
        <f>VLOOKUP(A58,'Open Int.'!$A$4:$O$194,3,FALSE)</f>
        <v>-52800</v>
      </c>
      <c r="D58" s="362">
        <f t="shared" si="5"/>
        <v>-0.0630673674151935</v>
      </c>
    </row>
    <row r="59" spans="1:4" ht="14.25">
      <c r="A59" s="360" t="s">
        <v>210</v>
      </c>
      <c r="B59" s="361">
        <f>VLOOKUP(A59,'Open Int.'!$A$4:$O$194,2,FALSE)</f>
        <v>2066400</v>
      </c>
      <c r="C59" s="361">
        <f>VLOOKUP(A59,'Open Int.'!$A$4:$O$194,3,FALSE)</f>
        <v>67200</v>
      </c>
      <c r="D59" s="362">
        <f t="shared" si="5"/>
        <v>0.03361344537815126</v>
      </c>
    </row>
    <row r="60" spans="1:4" ht="14.25" outlineLevel="1">
      <c r="A60" s="360" t="s">
        <v>450</v>
      </c>
      <c r="B60" s="361">
        <f>VLOOKUP(A60,'Open Int.'!$A$4:$O$194,2,FALSE)</f>
        <v>636000</v>
      </c>
      <c r="C60" s="361">
        <f>VLOOKUP(A60,'Open Int.'!$A$4:$O$194,3,FALSE)</f>
        <v>68500</v>
      </c>
      <c r="D60" s="362">
        <f t="shared" si="5"/>
        <v>0.12070484581497798</v>
      </c>
    </row>
    <row r="61" spans="1:4" ht="14.25">
      <c r="A61" s="360" t="s">
        <v>323</v>
      </c>
      <c r="B61" s="361">
        <f>VLOOKUP(A61,'Open Int.'!$A$4:$O$194,2,FALSE)</f>
        <v>5534100</v>
      </c>
      <c r="C61" s="361">
        <f>VLOOKUP(A61,'Open Int.'!$A$4:$O$194,3,FALSE)</f>
        <v>-74800</v>
      </c>
      <c r="D61" s="362">
        <f t="shared" si="5"/>
        <v>-0.013335948225142185</v>
      </c>
    </row>
    <row r="62" spans="1:4" ht="14.25">
      <c r="A62" s="360" t="s">
        <v>351</v>
      </c>
      <c r="B62" s="361">
        <f>VLOOKUP(A62,'Open Int.'!$A$4:$O$194,2,FALSE)</f>
        <v>7983000</v>
      </c>
      <c r="C62" s="361">
        <f>VLOOKUP(A62,'Open Int.'!$A$4:$O$194,3,FALSE)</f>
        <v>-993000</v>
      </c>
      <c r="D62" s="362">
        <f t="shared" si="5"/>
        <v>-0.1106283422459893</v>
      </c>
    </row>
    <row r="63" spans="1:4" ht="14.25" outlineLevel="1">
      <c r="A63" s="360" t="s">
        <v>248</v>
      </c>
      <c r="B63" s="361">
        <f>VLOOKUP(A63,'Open Int.'!$A$4:$O$194,2,FALSE)</f>
        <v>959552</v>
      </c>
      <c r="C63" s="361">
        <f>VLOOKUP(A63,'Open Int.'!$A$4:$O$194,3,FALSE)</f>
        <v>-66552</v>
      </c>
      <c r="D63" s="362">
        <f t="shared" si="5"/>
        <v>-0.06485892268230121</v>
      </c>
    </row>
    <row r="64" spans="1:4" ht="15" outlineLevel="1">
      <c r="A64" s="358" t="s">
        <v>249</v>
      </c>
      <c r="B64" s="358">
        <f>SUM(B65:B72)</f>
        <v>33380382</v>
      </c>
      <c r="C64" s="358">
        <f>SUM(C65:C72)</f>
        <v>-160914</v>
      </c>
      <c r="D64" s="363">
        <f t="shared" si="5"/>
        <v>-0.00479748904156834</v>
      </c>
    </row>
    <row r="65" spans="1:4" ht="14.25">
      <c r="A65" s="360" t="s">
        <v>0</v>
      </c>
      <c r="B65" s="361">
        <f>VLOOKUP(A65,'Open Int.'!$A$4:$O$194,2,FALSE)</f>
        <v>1826250</v>
      </c>
      <c r="C65" s="361">
        <f>VLOOKUP(A65,'Open Int.'!$A$4:$O$194,3,FALSE)</f>
        <v>57000</v>
      </c>
      <c r="D65" s="362">
        <f t="shared" si="5"/>
        <v>0.03221704111911827</v>
      </c>
    </row>
    <row r="66" spans="1:4" ht="14.25">
      <c r="A66" s="360" t="s">
        <v>453</v>
      </c>
      <c r="B66" s="361">
        <f>VLOOKUP(A66,'Open Int.'!$A$4:$O$194,2,FALSE)</f>
        <v>742050</v>
      </c>
      <c r="C66" s="361">
        <f>VLOOKUP(A66,'Open Int.'!$A$4:$O$194,3,FALSE)</f>
        <v>-26350</v>
      </c>
      <c r="D66" s="362">
        <f t="shared" si="5"/>
        <v>-0.034292035398230086</v>
      </c>
    </row>
    <row r="67" spans="1:4" ht="14.25">
      <c r="A67" s="360" t="s">
        <v>222</v>
      </c>
      <c r="B67" s="361">
        <f>VLOOKUP(A67,'Open Int.'!$A$4:$O$194,2,FALSE)</f>
        <v>586344</v>
      </c>
      <c r="C67" s="361">
        <f>VLOOKUP(A67,'Open Int.'!$A$4:$O$194,3,FALSE)</f>
        <v>-5280</v>
      </c>
      <c r="D67" s="362">
        <f t="shared" si="5"/>
        <v>-0.00892458723784025</v>
      </c>
    </row>
    <row r="68" spans="1:4" ht="14.25">
      <c r="A68" s="360" t="s">
        <v>352</v>
      </c>
      <c r="B68" s="361">
        <f>VLOOKUP(A68,'Open Int.'!$A$4:$O$194,2,FALSE)</f>
        <v>18195088</v>
      </c>
      <c r="C68" s="361">
        <f>VLOOKUP(A68,'Open Int.'!$A$4:$O$194,3,FALSE)</f>
        <v>-14434</v>
      </c>
      <c r="D68" s="362">
        <f t="shared" si="5"/>
        <v>-0.0007926622126599479</v>
      </c>
    </row>
    <row r="69" spans="1:4" ht="14.25" outlineLevel="1">
      <c r="A69" s="360" t="s">
        <v>353</v>
      </c>
      <c r="B69" s="361">
        <f>VLOOKUP(A69,'Open Int.'!$A$4:$O$194,2,FALSE)</f>
        <v>10081850</v>
      </c>
      <c r="C69" s="361">
        <f>VLOOKUP(A69,'Open Int.'!$A$4:$O$194,3,FALSE)</f>
        <v>-30450</v>
      </c>
      <c r="D69" s="362">
        <f t="shared" si="5"/>
        <v>-0.0030111843991970175</v>
      </c>
    </row>
    <row r="70" spans="1:4" ht="14.25" outlineLevel="1">
      <c r="A70" s="360" t="s">
        <v>317</v>
      </c>
      <c r="B70" s="361">
        <f>VLOOKUP(A70,'Open Int.'!$A$4:$O$194,2,FALSE)</f>
        <v>1117200</v>
      </c>
      <c r="C70" s="361">
        <f>VLOOKUP(A70,'Open Int.'!$A$4:$O$194,3,FALSE)</f>
        <v>-112800</v>
      </c>
      <c r="D70" s="362">
        <f t="shared" si="5"/>
        <v>-0.09170731707317073</v>
      </c>
    </row>
    <row r="71" spans="1:4" ht="14.25">
      <c r="A71" s="360" t="s">
        <v>454</v>
      </c>
      <c r="B71" s="361">
        <f>VLOOKUP(A71,'Open Int.'!$A$4:$O$194,2,FALSE)</f>
        <v>28000</v>
      </c>
      <c r="C71" s="361">
        <f>VLOOKUP(A71,'Open Int.'!$A$4:$O$194,3,FALSE)</f>
        <v>-8200</v>
      </c>
      <c r="D71" s="362">
        <f t="shared" si="5"/>
        <v>-0.2265193370165746</v>
      </c>
    </row>
    <row r="72" spans="1:4" ht="14.25" outlineLevel="1">
      <c r="A72" s="360" t="s">
        <v>327</v>
      </c>
      <c r="B72" s="361">
        <f>VLOOKUP(A72,'Open Int.'!$A$4:$O$194,2,FALSE)</f>
        <v>803600</v>
      </c>
      <c r="C72" s="361">
        <f>VLOOKUP(A72,'Open Int.'!$A$4:$O$194,3,FALSE)</f>
        <v>-20400</v>
      </c>
      <c r="D72" s="362">
        <f t="shared" si="5"/>
        <v>-0.02475728155339806</v>
      </c>
    </row>
    <row r="73" spans="1:4" ht="15" outlineLevel="1">
      <c r="A73" s="358" t="s">
        <v>267</v>
      </c>
      <c r="B73" s="358">
        <f>SUM(B74:B80)</f>
        <v>76004450</v>
      </c>
      <c r="C73" s="358">
        <f>SUM(C74:C80)</f>
        <v>1801550</v>
      </c>
      <c r="D73" s="363">
        <f t="shared" si="5"/>
        <v>0.024278700697681628</v>
      </c>
    </row>
    <row r="74" spans="1:4" ht="14.25">
      <c r="A74" s="360" t="s">
        <v>451</v>
      </c>
      <c r="B74" s="361">
        <f>VLOOKUP(A74,'Open Int.'!$A$4:$O$194,2,FALSE)</f>
        <v>15844950</v>
      </c>
      <c r="C74" s="361">
        <f>VLOOKUP(A74,'Open Int.'!$A$4:$O$194,3,FALSE)</f>
        <v>747450</v>
      </c>
      <c r="D74" s="362">
        <f t="shared" si="5"/>
        <v>0.04950819672131147</v>
      </c>
    </row>
    <row r="75" spans="1:4" ht="14.25">
      <c r="A75" s="360" t="s">
        <v>382</v>
      </c>
      <c r="B75" s="361">
        <f>VLOOKUP(A75,'Open Int.'!$A$4:$O$194,2,FALSE)</f>
        <v>7507200</v>
      </c>
      <c r="C75" s="361">
        <f>VLOOKUP(A75,'Open Int.'!$A$4:$O$194,3,FALSE)</f>
        <v>-89700</v>
      </c>
      <c r="D75" s="362">
        <f t="shared" si="5"/>
        <v>-0.011807447774750226</v>
      </c>
    </row>
    <row r="76" spans="1:4" ht="14.25">
      <c r="A76" s="360" t="s">
        <v>166</v>
      </c>
      <c r="B76" s="361">
        <f>VLOOKUP(A76,'Open Int.'!$A$4:$O$194,2,FALSE)</f>
        <v>3923500</v>
      </c>
      <c r="C76" s="361">
        <f>VLOOKUP(A76,'Open Int.'!$A$4:$O$194,3,FALSE)</f>
        <v>5900</v>
      </c>
      <c r="D76" s="362">
        <f t="shared" si="5"/>
        <v>0.0015060240963855422</v>
      </c>
    </row>
    <row r="77" spans="1:4" ht="14.25">
      <c r="A77" s="360" t="s">
        <v>316</v>
      </c>
      <c r="B77" s="361">
        <f>VLOOKUP(A77,'Open Int.'!$A$4:$O$194,2,FALSE)</f>
        <v>3049200</v>
      </c>
      <c r="C77" s="361">
        <f>VLOOKUP(A77,'Open Int.'!$A$4:$O$194,3,FALSE)</f>
        <v>-14000</v>
      </c>
      <c r="D77" s="362">
        <f t="shared" si="5"/>
        <v>-0.004570383912248629</v>
      </c>
    </row>
    <row r="78" spans="1:4" ht="14.25" outlineLevel="1">
      <c r="A78" s="360" t="s">
        <v>383</v>
      </c>
      <c r="B78" s="361">
        <f>VLOOKUP(A78,'Open Int.'!$A$4:$O$194,2,FALSE)</f>
        <v>40894000</v>
      </c>
      <c r="C78" s="361">
        <f>VLOOKUP(A78,'Open Int.'!$A$4:$O$194,3,FALSE)</f>
        <v>1050000</v>
      </c>
      <c r="D78" s="362">
        <f t="shared" si="5"/>
        <v>0.02635277582572031</v>
      </c>
    </row>
    <row r="79" spans="1:4" ht="14.25" outlineLevel="1">
      <c r="A79" s="360" t="s">
        <v>384</v>
      </c>
      <c r="B79" s="361">
        <f>VLOOKUP(A79,'Open Int.'!$A$4:$O$194,2,FALSE)</f>
        <v>3731400</v>
      </c>
      <c r="C79" s="361">
        <f>VLOOKUP(A79,'Open Int.'!$A$4:$O$194,3,FALSE)</f>
        <v>-10800</v>
      </c>
      <c r="D79" s="362">
        <f t="shared" si="5"/>
        <v>-0.002886002886002886</v>
      </c>
    </row>
    <row r="80" spans="1:4" ht="14.25" outlineLevel="1">
      <c r="A80" s="360" t="s">
        <v>452</v>
      </c>
      <c r="B80" s="361">
        <f>VLOOKUP(A80,'Open Int.'!$A$4:$O$194,2,FALSE)</f>
        <v>1054200</v>
      </c>
      <c r="C80" s="361">
        <f>VLOOKUP(A80,'Open Int.'!$A$4:$O$194,3,FALSE)</f>
        <v>112700</v>
      </c>
      <c r="D80" s="362">
        <f t="shared" si="5"/>
        <v>0.11970260223048328</v>
      </c>
    </row>
    <row r="81" spans="1:4" ht="15" outlineLevel="1">
      <c r="A81" s="358" t="s">
        <v>250</v>
      </c>
      <c r="B81" s="358">
        <f>SUM(B82:B87)</f>
        <v>32693214</v>
      </c>
      <c r="C81" s="358">
        <f>SUM(C82:C87)</f>
        <v>2216540</v>
      </c>
      <c r="D81" s="363">
        <f t="shared" si="5"/>
        <v>0.07272906485793036</v>
      </c>
    </row>
    <row r="82" spans="1:4" ht="14.25">
      <c r="A82" s="360" t="s">
        <v>251</v>
      </c>
      <c r="B82" s="361">
        <f>VLOOKUP(A82,'Open Int.'!$A$4:$O$194,2,FALSE)</f>
        <v>932400</v>
      </c>
      <c r="C82" s="361">
        <f>VLOOKUP(A82,'Open Int.'!$A$4:$O$194,3,FALSE)</f>
        <v>-53550</v>
      </c>
      <c r="D82" s="362">
        <f t="shared" si="5"/>
        <v>-0.054313099041533544</v>
      </c>
    </row>
    <row r="83" spans="1:4" ht="14.25" outlineLevel="1">
      <c r="A83" s="360" t="s">
        <v>139</v>
      </c>
      <c r="B83" s="361">
        <f>VLOOKUP(A83,'Open Int.'!$A$4:$O$194,2,FALSE)</f>
        <v>5680800</v>
      </c>
      <c r="C83" s="361">
        <f>VLOOKUP(A83,'Open Int.'!$A$4:$O$194,3,FALSE)</f>
        <v>126900</v>
      </c>
      <c r="D83" s="362">
        <f t="shared" si="5"/>
        <v>0.022848808945065628</v>
      </c>
    </row>
    <row r="84" spans="1:4" ht="14.25" outlineLevel="1">
      <c r="A84" s="360" t="s">
        <v>354</v>
      </c>
      <c r="B84" s="361">
        <f>VLOOKUP(A84,'Open Int.'!$A$4:$O$194,2,FALSE)</f>
        <v>9004000</v>
      </c>
      <c r="C84" s="361">
        <f>VLOOKUP(A84,'Open Int.'!$A$4:$O$194,3,FALSE)</f>
        <v>-68000</v>
      </c>
      <c r="D84" s="362">
        <f t="shared" si="5"/>
        <v>-0.007495590828924162</v>
      </c>
    </row>
    <row r="85" spans="1:4" ht="14.25" outlineLevel="1">
      <c r="A85" s="360" t="s">
        <v>6</v>
      </c>
      <c r="B85" s="361">
        <f>VLOOKUP(A85,'Open Int.'!$A$4:$O$194,2,FALSE)</f>
        <v>13655250</v>
      </c>
      <c r="C85" s="361">
        <f>VLOOKUP(A85,'Open Int.'!$A$4:$O$194,3,FALSE)</f>
        <v>1993500</v>
      </c>
      <c r="D85" s="362">
        <f t="shared" si="5"/>
        <v>0.17094346903337834</v>
      </c>
    </row>
    <row r="86" spans="1:4" ht="14.25" outlineLevel="1">
      <c r="A86" s="360" t="s">
        <v>355</v>
      </c>
      <c r="B86" s="361">
        <f>VLOOKUP(A86,'Open Int.'!$A$4:$O$194,2,FALSE)</f>
        <v>2489850</v>
      </c>
      <c r="C86" s="361">
        <f>VLOOKUP(A86,'Open Int.'!$A$4:$O$194,3,FALSE)</f>
        <v>297000</v>
      </c>
      <c r="D86" s="362">
        <f aca="true" t="shared" si="6" ref="D86:D115">C86/(B86-C86)</f>
        <v>0.13544018058690746</v>
      </c>
    </row>
    <row r="87" spans="1:4" ht="14.25" outlineLevel="1">
      <c r="A87" s="360" t="s">
        <v>252</v>
      </c>
      <c r="B87" s="361">
        <f>VLOOKUP(A87,'Open Int.'!$A$4:$O$194,2,FALSE)</f>
        <v>930914</v>
      </c>
      <c r="C87" s="361">
        <f>VLOOKUP(A87,'Open Int.'!$A$4:$O$194,3,FALSE)</f>
        <v>-79310</v>
      </c>
      <c r="D87" s="362">
        <f t="shared" si="6"/>
        <v>-0.07850734094616639</v>
      </c>
    </row>
    <row r="88" spans="1:4" ht="15" outlineLevel="1">
      <c r="A88" s="358" t="s">
        <v>253</v>
      </c>
      <c r="B88" s="358">
        <f>SUM(B89:B102)</f>
        <v>48313750</v>
      </c>
      <c r="C88" s="358">
        <f>SUM(C89:C102)</f>
        <v>1139050</v>
      </c>
      <c r="D88" s="363">
        <f t="shared" si="6"/>
        <v>0.024145357575140913</v>
      </c>
    </row>
    <row r="89" spans="1:4" ht="14.25" outlineLevel="1">
      <c r="A89" s="360" t="s">
        <v>458</v>
      </c>
      <c r="B89" s="361">
        <f>VLOOKUP(A89,'Open Int.'!$A$4:$O$194,2,FALSE)</f>
        <v>145950</v>
      </c>
      <c r="C89" s="361">
        <f>VLOOKUP(A89,'Open Int.'!$A$4:$O$194,3,FALSE)</f>
        <v>3000</v>
      </c>
      <c r="D89" s="362">
        <f t="shared" si="6"/>
        <v>0.02098635886673662</v>
      </c>
    </row>
    <row r="90" spans="1:4" ht="14.25" outlineLevel="1">
      <c r="A90" s="360" t="s">
        <v>459</v>
      </c>
      <c r="B90" s="361">
        <f>VLOOKUP(A90,'Open Int.'!$A$4:$O$194,2,FALSE)</f>
        <v>225300</v>
      </c>
      <c r="C90" s="361">
        <f>VLOOKUP(A90,'Open Int.'!$A$4:$O$194,3,FALSE)</f>
        <v>-27900</v>
      </c>
      <c r="D90" s="362">
        <f t="shared" si="6"/>
        <v>-0.11018957345971564</v>
      </c>
    </row>
    <row r="91" spans="1:4" ht="14.25">
      <c r="A91" s="360" t="s">
        <v>356</v>
      </c>
      <c r="B91" s="361">
        <f>VLOOKUP(A91,'Open Int.'!$A$4:$O$194,2,FALSE)</f>
        <v>2765100</v>
      </c>
      <c r="C91" s="361">
        <f>VLOOKUP(A91,'Open Int.'!$A$4:$O$194,3,FALSE)</f>
        <v>-20150</v>
      </c>
      <c r="D91" s="362">
        <f t="shared" si="6"/>
        <v>-0.007234539089848308</v>
      </c>
    </row>
    <row r="92" spans="1:4" ht="14.25">
      <c r="A92" s="360" t="s">
        <v>434</v>
      </c>
      <c r="B92" s="361">
        <f>VLOOKUP(A92,'Open Int.'!$A$4:$O$194,2,FALSE)</f>
        <v>277750</v>
      </c>
      <c r="C92" s="361">
        <f>VLOOKUP(A92,'Open Int.'!$A$4:$O$194,3,FALSE)</f>
        <v>29500</v>
      </c>
      <c r="D92" s="362">
        <f t="shared" si="6"/>
        <v>0.11883182275931521</v>
      </c>
    </row>
    <row r="93" spans="1:4" ht="14.25" outlineLevel="1">
      <c r="A93" s="360" t="s">
        <v>357</v>
      </c>
      <c r="B93" s="361">
        <f>VLOOKUP(A93,'Open Int.'!$A$4:$O$194,2,FALSE)</f>
        <v>6312300</v>
      </c>
      <c r="C93" s="361">
        <f>VLOOKUP(A93,'Open Int.'!$A$4:$O$194,3,FALSE)</f>
        <v>-258800</v>
      </c>
      <c r="D93" s="362">
        <f t="shared" si="6"/>
        <v>-0.0393845779245484</v>
      </c>
    </row>
    <row r="94" spans="1:4" ht="14.25" outlineLevel="1">
      <c r="A94" s="360" t="s">
        <v>460</v>
      </c>
      <c r="B94" s="361">
        <f>VLOOKUP(A94,'Open Int.'!$A$4:$O$194,2,FALSE)</f>
        <v>1279850</v>
      </c>
      <c r="C94" s="361">
        <f>VLOOKUP(A94,'Open Int.'!$A$4:$O$194,3,FALSE)</f>
        <v>-77000</v>
      </c>
      <c r="D94" s="362">
        <f t="shared" si="6"/>
        <v>-0.05674908796108634</v>
      </c>
    </row>
    <row r="95" spans="1:4" ht="14.25" outlineLevel="1">
      <c r="A95" s="360" t="s">
        <v>278</v>
      </c>
      <c r="B95" s="361">
        <f>VLOOKUP(A95,'Open Int.'!$A$4:$O$194,2,FALSE)</f>
        <v>3836000</v>
      </c>
      <c r="C95" s="361">
        <f>VLOOKUP(A95,'Open Int.'!$A$4:$O$194,3,FALSE)</f>
        <v>72800</v>
      </c>
      <c r="D95" s="362">
        <f t="shared" si="6"/>
        <v>0.019345238095238096</v>
      </c>
    </row>
    <row r="96" spans="1:4" ht="14.25" outlineLevel="1">
      <c r="A96" s="360" t="s">
        <v>254</v>
      </c>
      <c r="B96" s="361">
        <f>VLOOKUP(A96,'Open Int.'!$A$4:$O$194,2,FALSE)</f>
        <v>3201900</v>
      </c>
      <c r="C96" s="361">
        <f>VLOOKUP(A96,'Open Int.'!$A$4:$O$194,3,FALSE)</f>
        <v>145600</v>
      </c>
      <c r="D96" s="362">
        <f t="shared" si="6"/>
        <v>0.047639302424500214</v>
      </c>
    </row>
    <row r="97" spans="1:4" ht="14.25" outlineLevel="1">
      <c r="A97" s="360" t="s">
        <v>255</v>
      </c>
      <c r="B97" s="361">
        <f>VLOOKUP(A97,'Open Int.'!$A$4:$O$194,2,FALSE)</f>
        <v>6588400</v>
      </c>
      <c r="C97" s="361">
        <f>VLOOKUP(A97,'Open Int.'!$A$4:$O$194,3,FALSE)</f>
        <v>317800</v>
      </c>
      <c r="D97" s="362">
        <f t="shared" si="6"/>
        <v>0.05068095557043983</v>
      </c>
    </row>
    <row r="98" spans="1:4" ht="14.25" outlineLevel="1">
      <c r="A98" s="360" t="s">
        <v>461</v>
      </c>
      <c r="B98" s="361">
        <f>VLOOKUP(A98,'Open Int.'!$A$4:$O$194,2,FALSE)</f>
        <v>995400</v>
      </c>
      <c r="C98" s="361">
        <f>VLOOKUP(A98,'Open Int.'!$A$4:$O$194,3,FALSE)</f>
        <v>72000</v>
      </c>
      <c r="D98" s="362">
        <f t="shared" si="6"/>
        <v>0.07797270955165692</v>
      </c>
    </row>
    <row r="99" spans="1:4" ht="14.25" outlineLevel="1">
      <c r="A99" s="360" t="s">
        <v>358</v>
      </c>
      <c r="B99" s="361">
        <f>VLOOKUP(A99,'Open Int.'!$A$4:$O$194,2,FALSE)</f>
        <v>11028000</v>
      </c>
      <c r="C99" s="361">
        <f>VLOOKUP(A99,'Open Int.'!$A$4:$O$194,3,FALSE)</f>
        <v>-19800</v>
      </c>
      <c r="D99" s="362">
        <f t="shared" si="6"/>
        <v>-0.0017922120241133982</v>
      </c>
    </row>
    <row r="100" spans="1:4" ht="14.25" outlineLevel="1">
      <c r="A100" s="360" t="s">
        <v>462</v>
      </c>
      <c r="B100" s="361">
        <f>VLOOKUP(A100,'Open Int.'!$A$4:$O$194,2,FALSE)</f>
        <v>1727250</v>
      </c>
      <c r="C100" s="361">
        <f>VLOOKUP(A100,'Open Int.'!$A$4:$O$194,3,FALSE)</f>
        <v>239400</v>
      </c>
      <c r="D100" s="362">
        <f t="shared" si="6"/>
        <v>0.16090331686661963</v>
      </c>
    </row>
    <row r="101" spans="1:4" ht="14.25" outlineLevel="1">
      <c r="A101" s="360" t="s">
        <v>118</v>
      </c>
      <c r="B101" s="361">
        <f>VLOOKUP(A101,'Open Int.'!$A$4:$O$194,2,FALSE)</f>
        <v>4504750</v>
      </c>
      <c r="C101" s="361">
        <f>VLOOKUP(A101,'Open Int.'!$A$4:$O$194,3,FALSE)</f>
        <v>305000</v>
      </c>
      <c r="D101" s="362">
        <f t="shared" si="6"/>
        <v>0.07262337043871658</v>
      </c>
    </row>
    <row r="102" spans="1:4" ht="14.25" outlineLevel="1">
      <c r="A102" s="360" t="s">
        <v>256</v>
      </c>
      <c r="B102" s="361">
        <f>VLOOKUP(A102,'Open Int.'!$A$4:$O$194,2,FALSE)</f>
        <v>5425800</v>
      </c>
      <c r="C102" s="361">
        <f>VLOOKUP(A102,'Open Int.'!$A$4:$O$194,3,FALSE)</f>
        <v>357600</v>
      </c>
      <c r="D102" s="362">
        <f t="shared" si="6"/>
        <v>0.07055759441221736</v>
      </c>
    </row>
    <row r="103" spans="1:4" ht="15">
      <c r="A103" s="358" t="s">
        <v>273</v>
      </c>
      <c r="B103" s="358">
        <f>SUM(B104:B114)</f>
        <v>36149400</v>
      </c>
      <c r="C103" s="358">
        <f>SUM(C104:C114)</f>
        <v>549700</v>
      </c>
      <c r="D103" s="363">
        <f t="shared" si="6"/>
        <v>0.015441141357932791</v>
      </c>
    </row>
    <row r="104" spans="1:4" ht="14.25">
      <c r="A104" s="360" t="s">
        <v>444</v>
      </c>
      <c r="B104" s="361">
        <f>VLOOKUP(A104,'Open Int.'!$A$4:$O$194,2,FALSE)</f>
        <v>944450</v>
      </c>
      <c r="C104" s="361">
        <f>VLOOKUP(A104,'Open Int.'!$A$4:$O$194,3,FALSE)</f>
        <v>22100</v>
      </c>
      <c r="D104" s="362">
        <f t="shared" si="6"/>
        <v>0.023960535588442564</v>
      </c>
    </row>
    <row r="105" spans="1:4" ht="14.25">
      <c r="A105" s="360" t="s">
        <v>445</v>
      </c>
      <c r="B105" s="361">
        <f>VLOOKUP(A105,'Open Int.'!$A$4:$O$194,2,FALSE)</f>
        <v>842450</v>
      </c>
      <c r="C105" s="361">
        <f>VLOOKUP(A105,'Open Int.'!$A$4:$O$194,3,FALSE)</f>
        <v>99400</v>
      </c>
      <c r="D105" s="362">
        <f t="shared" si="6"/>
        <v>0.13377296278850684</v>
      </c>
    </row>
    <row r="106" spans="1:4" ht="14.25">
      <c r="A106" s="360" t="s">
        <v>390</v>
      </c>
      <c r="B106" s="361">
        <f>VLOOKUP(A106,'Open Int.'!$A$4:$O$194,2,FALSE)</f>
        <v>3726000</v>
      </c>
      <c r="C106" s="361">
        <f>VLOOKUP(A106,'Open Int.'!$A$4:$O$194,3,FALSE)</f>
        <v>-29000</v>
      </c>
      <c r="D106" s="362">
        <f t="shared" si="6"/>
        <v>-0.007723035952063915</v>
      </c>
    </row>
    <row r="107" spans="1:4" ht="14.25">
      <c r="A107" s="360" t="s">
        <v>290</v>
      </c>
      <c r="B107" s="361">
        <f>VLOOKUP(A107,'Open Int.'!$A$4:$O$194,2,FALSE)</f>
        <v>6808200</v>
      </c>
      <c r="C107" s="361">
        <f>VLOOKUP(A107,'Open Int.'!$A$4:$O$194,3,FALSE)</f>
        <v>92400</v>
      </c>
      <c r="D107" s="362">
        <f t="shared" si="6"/>
        <v>0.013758599124452783</v>
      </c>
    </row>
    <row r="108" spans="1:4" ht="14.25">
      <c r="A108" s="360" t="s">
        <v>389</v>
      </c>
      <c r="B108" s="361">
        <f>VLOOKUP(A108,'Open Int.'!$A$4:$O$194,2,FALSE)</f>
        <v>5471000</v>
      </c>
      <c r="C108" s="361">
        <f>VLOOKUP(A108,'Open Int.'!$A$4:$O$194,3,FALSE)</f>
        <v>-17500</v>
      </c>
      <c r="D108" s="362">
        <f t="shared" si="6"/>
        <v>-0.0031884850141204336</v>
      </c>
    </row>
    <row r="109" spans="1:4" ht="14.25">
      <c r="A109" s="360" t="s">
        <v>272</v>
      </c>
      <c r="B109" s="361">
        <f>VLOOKUP(A109,'Open Int.'!$A$4:$O$194,2,FALSE)</f>
        <v>3278450</v>
      </c>
      <c r="C109" s="361">
        <f>VLOOKUP(A109,'Open Int.'!$A$4:$O$194,3,FALSE)</f>
        <v>-180200</v>
      </c>
      <c r="D109" s="362">
        <f t="shared" si="6"/>
        <v>-0.05210125337920865</v>
      </c>
    </row>
    <row r="110" spans="1:4" ht="14.25">
      <c r="A110" s="360" t="s">
        <v>322</v>
      </c>
      <c r="B110" s="361">
        <f>VLOOKUP(A110,'Open Int.'!$A$4:$O$194,2,FALSE)</f>
        <v>3333000</v>
      </c>
      <c r="C110" s="361">
        <f>VLOOKUP(A110,'Open Int.'!$A$4:$O$194,3,FALSE)</f>
        <v>111000</v>
      </c>
      <c r="D110" s="362">
        <f t="shared" si="6"/>
        <v>0.03445065176908752</v>
      </c>
    </row>
    <row r="111" spans="1:4" ht="14.25">
      <c r="A111" s="360" t="s">
        <v>274</v>
      </c>
      <c r="B111" s="361">
        <f>VLOOKUP(A111,'Open Int.'!$A$4:$O$194,2,FALSE)</f>
        <v>6444900</v>
      </c>
      <c r="C111" s="361">
        <f>VLOOKUP(A111,'Open Int.'!$A$4:$O$194,3,FALSE)</f>
        <v>133700</v>
      </c>
      <c r="D111" s="362">
        <f t="shared" si="6"/>
        <v>0.021184560780834073</v>
      </c>
    </row>
    <row r="112" spans="1:4" ht="14.25">
      <c r="A112" s="360" t="s">
        <v>446</v>
      </c>
      <c r="B112" s="361">
        <f>VLOOKUP(A112,'Open Int.'!$A$4:$O$194,2,FALSE)</f>
        <v>605550</v>
      </c>
      <c r="C112" s="361">
        <f>VLOOKUP(A112,'Open Int.'!$A$4:$O$194,3,FALSE)</f>
        <v>207350</v>
      </c>
      <c r="D112" s="362">
        <f t="shared" si="6"/>
        <v>0.5207182320441989</v>
      </c>
    </row>
    <row r="113" spans="1:4" ht="14.25">
      <c r="A113" s="360" t="s">
        <v>276</v>
      </c>
      <c r="B113" s="361">
        <f>VLOOKUP(A113,'Open Int.'!$A$4:$O$194,2,FALSE)</f>
        <v>450100</v>
      </c>
      <c r="C113" s="361">
        <f>VLOOKUP(A113,'Open Int.'!$A$4:$O$194,3,FALSE)</f>
        <v>90650</v>
      </c>
      <c r="D113" s="362">
        <f t="shared" si="6"/>
        <v>0.25219084712755596</v>
      </c>
    </row>
    <row r="114" spans="1:4" ht="14.25">
      <c r="A114" s="360" t="s">
        <v>447</v>
      </c>
      <c r="B114" s="361">
        <f>VLOOKUP(A114,'Open Int.'!$A$4:$O$194,2,FALSE)</f>
        <v>4245300</v>
      </c>
      <c r="C114" s="361">
        <f>VLOOKUP(A114,'Open Int.'!$A$4:$O$194,3,FALSE)</f>
        <v>19800</v>
      </c>
      <c r="D114" s="362">
        <f t="shared" si="6"/>
        <v>0.004685835995740149</v>
      </c>
    </row>
    <row r="115" spans="1:4" ht="15" outlineLevel="1">
      <c r="A115" s="358" t="s">
        <v>263</v>
      </c>
      <c r="B115" s="358">
        <f>SUM(B117:B119)</f>
        <v>7133250</v>
      </c>
      <c r="C115" s="358">
        <f>SUM(C117:C119)</f>
        <v>104800</v>
      </c>
      <c r="D115" s="363">
        <f t="shared" si="6"/>
        <v>0.014910826711437088</v>
      </c>
    </row>
    <row r="116" spans="1:4" ht="14.25" outlineLevel="1">
      <c r="A116" s="360" t="s">
        <v>448</v>
      </c>
      <c r="B116" s="361"/>
      <c r="C116" s="361"/>
      <c r="D116" s="362"/>
    </row>
    <row r="117" spans="1:4" ht="14.25">
      <c r="A117" s="360" t="s">
        <v>171</v>
      </c>
      <c r="B117" s="361">
        <f>VLOOKUP(A117,'Open Int.'!$A$4:$O$194,2,FALSE)</f>
        <v>4343900</v>
      </c>
      <c r="C117" s="361">
        <f>VLOOKUP(A117,'Open Int.'!$A$4:$O$194,3,FALSE)</f>
        <v>-113300</v>
      </c>
      <c r="D117" s="362">
        <f aca="true" t="shared" si="7" ref="D117:D148">C117/(B117-C117)</f>
        <v>-0.02541954590325765</v>
      </c>
    </row>
    <row r="118" spans="1:4" ht="14.25" outlineLevel="1">
      <c r="A118" s="360" t="s">
        <v>379</v>
      </c>
      <c r="B118" s="361">
        <f>VLOOKUP(A118,'Open Int.'!$A$4:$O$194,2,FALSE)</f>
        <v>319750</v>
      </c>
      <c r="C118" s="361">
        <f>VLOOKUP(A118,'Open Int.'!$A$4:$O$194,3,FALSE)</f>
        <v>6000</v>
      </c>
      <c r="D118" s="362">
        <f t="shared" si="7"/>
        <v>0.019123505976095617</v>
      </c>
    </row>
    <row r="119" spans="1:4" ht="14.25" outlineLevel="1">
      <c r="A119" s="360" t="s">
        <v>395</v>
      </c>
      <c r="B119" s="361">
        <f>VLOOKUP(A119,'Open Int.'!$A$4:$O$194,2,FALSE)</f>
        <v>2469600</v>
      </c>
      <c r="C119" s="361">
        <f>VLOOKUP(A119,'Open Int.'!$A$4:$O$194,3,FALSE)</f>
        <v>212100</v>
      </c>
      <c r="D119" s="362">
        <f t="shared" si="7"/>
        <v>0.09395348837209302</v>
      </c>
    </row>
    <row r="120" spans="1:4" ht="15" outlineLevel="1">
      <c r="A120" s="358" t="s">
        <v>262</v>
      </c>
      <c r="B120" s="358">
        <f>SUM(B121:B130)</f>
        <v>93893100</v>
      </c>
      <c r="C120" s="358">
        <f>SUM(C121:C130)</f>
        <v>4275698</v>
      </c>
      <c r="D120" s="363">
        <f t="shared" si="7"/>
        <v>0.04771057746128369</v>
      </c>
    </row>
    <row r="121" spans="1:4" ht="14.25">
      <c r="A121" s="360" t="s">
        <v>436</v>
      </c>
      <c r="B121" s="361">
        <f>VLOOKUP(A121,'Open Int.'!$A$4:$O$194,2,FALSE)</f>
        <v>29887110</v>
      </c>
      <c r="C121" s="361">
        <f>VLOOKUP(A121,'Open Int.'!$A$4:$O$194,3,FALSE)</f>
        <v>-200970</v>
      </c>
      <c r="D121" s="362">
        <f t="shared" si="7"/>
        <v>-0.006679389312977099</v>
      </c>
    </row>
    <row r="122" spans="1:4" ht="14.25" outlineLevel="1">
      <c r="A122" s="360" t="s">
        <v>372</v>
      </c>
      <c r="B122" s="361">
        <f>VLOOKUP(A122,'Open Int.'!$A$4:$O$194,2,FALSE)</f>
        <v>10298000</v>
      </c>
      <c r="C122" s="361">
        <f>VLOOKUP(A122,'Open Int.'!$A$4:$O$194,3,FALSE)</f>
        <v>-64000</v>
      </c>
      <c r="D122" s="362">
        <f t="shared" si="7"/>
        <v>-0.006176413819725921</v>
      </c>
    </row>
    <row r="123" spans="1:4" ht="14.25" outlineLevel="1">
      <c r="A123" s="360" t="s">
        <v>325</v>
      </c>
      <c r="B123" s="361">
        <f>VLOOKUP(A123,'Open Int.'!$A$4:$O$194,2,FALSE)</f>
        <v>1624950</v>
      </c>
      <c r="C123" s="361">
        <f>VLOOKUP(A123,'Open Int.'!$A$4:$O$194,3,FALSE)</f>
        <v>10950</v>
      </c>
      <c r="D123" s="362">
        <f t="shared" si="7"/>
        <v>0.0067843866171003716</v>
      </c>
    </row>
    <row r="124" spans="1:4" ht="14.25" outlineLevel="1">
      <c r="A124" s="360" t="s">
        <v>318</v>
      </c>
      <c r="B124" s="361">
        <f>VLOOKUP(A124,'Open Int.'!$A$4:$O$194,2,FALSE)</f>
        <v>3093200</v>
      </c>
      <c r="C124" s="361">
        <f>VLOOKUP(A124,'Open Int.'!$A$4:$O$194,3,FALSE)</f>
        <v>105600</v>
      </c>
      <c r="D124" s="362">
        <f t="shared" si="7"/>
        <v>0.035346097201767304</v>
      </c>
    </row>
    <row r="125" spans="1:4" ht="14.25" outlineLevel="1">
      <c r="A125" s="360" t="s">
        <v>373</v>
      </c>
      <c r="B125" s="361">
        <f>VLOOKUP(A125,'Open Int.'!$A$4:$O$194,2,FALSE)</f>
        <v>263375</v>
      </c>
      <c r="C125" s="361">
        <f>VLOOKUP(A125,'Open Int.'!$A$4:$O$194,3,FALSE)</f>
        <v>-2250</v>
      </c>
      <c r="D125" s="362">
        <f t="shared" si="7"/>
        <v>-0.008470588235294117</v>
      </c>
    </row>
    <row r="126" spans="1:4" ht="14.25" outlineLevel="1">
      <c r="A126" s="360" t="s">
        <v>374</v>
      </c>
      <c r="B126" s="361">
        <f>VLOOKUP(A126,'Open Int.'!$A$4:$O$194,2,FALSE)</f>
        <v>1632600</v>
      </c>
      <c r="C126" s="361">
        <f>VLOOKUP(A126,'Open Int.'!$A$4:$O$194,3,FALSE)</f>
        <v>-67200</v>
      </c>
      <c r="D126" s="362">
        <f t="shared" si="7"/>
        <v>-0.039534062830921285</v>
      </c>
    </row>
    <row r="127" spans="1:4" ht="14.25" outlineLevel="1">
      <c r="A127" s="360" t="s">
        <v>375</v>
      </c>
      <c r="B127" s="361">
        <f>VLOOKUP(A127,'Open Int.'!$A$4:$O$194,2,FALSE)</f>
        <v>2584050</v>
      </c>
      <c r="C127" s="361">
        <f>VLOOKUP(A127,'Open Int.'!$A$4:$O$194,3,FALSE)</f>
        <v>189750</v>
      </c>
      <c r="D127" s="362">
        <f t="shared" si="7"/>
        <v>0.0792507204610951</v>
      </c>
    </row>
    <row r="128" spans="1:4" ht="14.25" outlineLevel="1">
      <c r="A128" s="360" t="s">
        <v>235</v>
      </c>
      <c r="B128" s="361">
        <f>VLOOKUP(A128,'Open Int.'!$A$4:$O$194,2,FALSE)</f>
        <v>29562300</v>
      </c>
      <c r="C128" s="361">
        <f>VLOOKUP(A128,'Open Int.'!$A$4:$O$194,3,FALSE)</f>
        <v>3996000</v>
      </c>
      <c r="D128" s="362">
        <f t="shared" si="7"/>
        <v>0.15629950364346815</v>
      </c>
    </row>
    <row r="129" spans="1:4" ht="14.25" outlineLevel="1">
      <c r="A129" s="360" t="s">
        <v>377</v>
      </c>
      <c r="B129" s="361">
        <f>VLOOKUP(A129,'Open Int.'!$A$4:$O$194,2,FALSE)</f>
        <v>4447890</v>
      </c>
      <c r="C129" s="361">
        <f>VLOOKUP(A129,'Open Int.'!$A$4:$O$194,3,FALSE)</f>
        <v>245718</v>
      </c>
      <c r="D129" s="362">
        <f t="shared" si="7"/>
        <v>0.05847404627892433</v>
      </c>
    </row>
    <row r="130" spans="1:4" ht="14.25" outlineLevel="1">
      <c r="A130" s="360" t="s">
        <v>378</v>
      </c>
      <c r="B130" s="361">
        <f>VLOOKUP(A130,'Open Int.'!$A$4:$O$194,2,FALSE)</f>
        <v>10499625</v>
      </c>
      <c r="C130" s="361">
        <f>VLOOKUP(A130,'Open Int.'!$A$4:$O$194,3,FALSE)</f>
        <v>62100</v>
      </c>
      <c r="D130" s="362">
        <f t="shared" si="7"/>
        <v>0.005949686348056651</v>
      </c>
    </row>
    <row r="131" spans="1:4" ht="15" outlineLevel="1">
      <c r="A131" s="358" t="s">
        <v>268</v>
      </c>
      <c r="B131" s="358">
        <f>SUM(B132:B137)</f>
        <v>124655825</v>
      </c>
      <c r="C131" s="358">
        <f>SUM(C132:C137)</f>
        <v>2858250</v>
      </c>
      <c r="D131" s="363">
        <f t="shared" si="7"/>
        <v>0.023467215993421872</v>
      </c>
    </row>
    <row r="132" spans="1:4" ht="14.25">
      <c r="A132" s="360" t="s">
        <v>4</v>
      </c>
      <c r="B132" s="361">
        <f>VLOOKUP(A132,'Open Int.'!$A$4:$O$194,2,FALSE)</f>
        <v>932100</v>
      </c>
      <c r="C132" s="361">
        <f>VLOOKUP(A132,'Open Int.'!$A$4:$O$194,3,FALSE)</f>
        <v>34950</v>
      </c>
      <c r="D132" s="362">
        <f t="shared" si="7"/>
        <v>0.038956696204648054</v>
      </c>
    </row>
    <row r="133" spans="1:4" ht="14.25" outlineLevel="1">
      <c r="A133" s="360" t="s">
        <v>184</v>
      </c>
      <c r="B133" s="361">
        <f>VLOOKUP(A133,'Open Int.'!$A$4:$O$194,2,FALSE)</f>
        <v>10968100</v>
      </c>
      <c r="C133" s="361">
        <f>VLOOKUP(A133,'Open Int.'!$A$4:$O$194,3,FALSE)</f>
        <v>-2209550</v>
      </c>
      <c r="D133" s="362">
        <f t="shared" si="7"/>
        <v>-0.16767405417506157</v>
      </c>
    </row>
    <row r="134" spans="1:4" ht="14.25" outlineLevel="1">
      <c r="A134" s="360" t="s">
        <v>175</v>
      </c>
      <c r="B134" s="361">
        <f>VLOOKUP(A134,'Open Int.'!$A$4:$O$194,2,FALSE)</f>
        <v>96933375</v>
      </c>
      <c r="C134" s="361">
        <f>VLOOKUP(A134,'Open Int.'!$A$4:$O$194,3,FALSE)</f>
        <v>5229000</v>
      </c>
      <c r="D134" s="362">
        <f t="shared" si="7"/>
        <v>0.05702018033490769</v>
      </c>
    </row>
    <row r="135" spans="1:4" ht="14.25" outlineLevel="1">
      <c r="A135" s="360" t="s">
        <v>385</v>
      </c>
      <c r="B135" s="361">
        <f>VLOOKUP(A135,'Open Int.'!$A$4:$O$194,2,FALSE)</f>
        <v>1392300</v>
      </c>
      <c r="C135" s="361">
        <f>VLOOKUP(A135,'Open Int.'!$A$4:$O$194,3,FALSE)</f>
        <v>-113900</v>
      </c>
      <c r="D135" s="362">
        <f t="shared" si="7"/>
        <v>-0.07562076749435666</v>
      </c>
    </row>
    <row r="136" spans="1:4" ht="14.25" outlineLevel="1">
      <c r="A136" s="360" t="s">
        <v>393</v>
      </c>
      <c r="B136" s="361">
        <f>VLOOKUP(A136,'Open Int.'!$A$4:$O$194,2,FALSE)</f>
        <v>9578400</v>
      </c>
      <c r="C136" s="361">
        <f>VLOOKUP(A136,'Open Int.'!$A$4:$O$194,3,FALSE)</f>
        <v>405600</v>
      </c>
      <c r="D136" s="362">
        <f t="shared" si="7"/>
        <v>0.04421768707482993</v>
      </c>
    </row>
    <row r="137" spans="1:4" ht="14.25" outlineLevel="1">
      <c r="A137" s="360" t="s">
        <v>386</v>
      </c>
      <c r="B137" s="361">
        <f>VLOOKUP(A137,'Open Int.'!$A$4:$O$194,2,FALSE)</f>
        <v>4851550</v>
      </c>
      <c r="C137" s="361">
        <f>VLOOKUP(A137,'Open Int.'!$A$4:$O$194,3,FALSE)</f>
        <v>-487850</v>
      </c>
      <c r="D137" s="362">
        <f t="shared" si="7"/>
        <v>-0.09136794396374125</v>
      </c>
    </row>
    <row r="138" spans="1:4" ht="15" outlineLevel="1">
      <c r="A138" s="358" t="s">
        <v>260</v>
      </c>
      <c r="B138" s="358">
        <f>SUM(B139:B154)</f>
        <v>225187675</v>
      </c>
      <c r="C138" s="358">
        <f>SUM(C139:C154)</f>
        <v>1547975</v>
      </c>
      <c r="D138" s="363">
        <f t="shared" si="7"/>
        <v>0.006921736167594573</v>
      </c>
    </row>
    <row r="139" spans="1:4" ht="14.25">
      <c r="A139" s="360" t="s">
        <v>369</v>
      </c>
      <c r="B139" s="361">
        <f>VLOOKUP(A139,'Open Int.'!$A$4:$O$194,2,FALSE)</f>
        <v>2182500</v>
      </c>
      <c r="C139" s="361">
        <f>VLOOKUP(A139,'Open Int.'!$A$4:$O$194,3,FALSE)</f>
        <v>-81000</v>
      </c>
      <c r="D139" s="362">
        <f t="shared" si="7"/>
        <v>-0.03578528827037773</v>
      </c>
    </row>
    <row r="140" spans="1:4" ht="14.25" outlineLevel="1">
      <c r="A140" s="360" t="s">
        <v>2</v>
      </c>
      <c r="B140" s="361">
        <f>VLOOKUP(A140,'Open Int.'!$A$4:$O$194,2,FALSE)</f>
        <v>2258300</v>
      </c>
      <c r="C140" s="361">
        <f>VLOOKUP(A140,'Open Int.'!$A$4:$O$194,3,FALSE)</f>
        <v>149600</v>
      </c>
      <c r="D140" s="362">
        <f t="shared" si="7"/>
        <v>0.07094418362023996</v>
      </c>
    </row>
    <row r="141" spans="1:4" ht="14.25" outlineLevel="1">
      <c r="A141" s="360" t="s">
        <v>439</v>
      </c>
      <c r="B141" s="361">
        <f>VLOOKUP(A141,'Open Int.'!$A$4:$O$194,2,FALSE)</f>
        <v>12610000</v>
      </c>
      <c r="C141" s="361">
        <f>VLOOKUP(A141,'Open Int.'!$A$4:$O$194,3,FALSE)</f>
        <v>-265000</v>
      </c>
      <c r="D141" s="362">
        <f t="shared" si="7"/>
        <v>-0.02058252427184466</v>
      </c>
    </row>
    <row r="142" spans="1:4" ht="14.25" outlineLevel="1">
      <c r="A142" s="360" t="s">
        <v>435</v>
      </c>
      <c r="B142" s="361">
        <f>VLOOKUP(A142,'Open Int.'!$A$4:$O$194,2,FALSE)</f>
        <v>300600</v>
      </c>
      <c r="C142" s="361">
        <f>VLOOKUP(A142,'Open Int.'!$A$4:$O$194,3,FALSE)</f>
        <v>-3600</v>
      </c>
      <c r="D142" s="362">
        <f t="shared" si="7"/>
        <v>-0.011834319526627219</v>
      </c>
    </row>
    <row r="143" spans="1:4" ht="14.25" outlineLevel="1">
      <c r="A143" s="360" t="s">
        <v>370</v>
      </c>
      <c r="B143" s="361">
        <f>VLOOKUP(A143,'Open Int.'!$A$4:$O$194,2,FALSE)</f>
        <v>20859800</v>
      </c>
      <c r="C143" s="361">
        <f>VLOOKUP(A143,'Open Int.'!$A$4:$O$194,3,FALSE)</f>
        <v>163850</v>
      </c>
      <c r="D143" s="362">
        <f t="shared" si="7"/>
        <v>0.007917007917007918</v>
      </c>
    </row>
    <row r="144" spans="1:4" ht="14.25" outlineLevel="1">
      <c r="A144" s="360" t="s">
        <v>89</v>
      </c>
      <c r="B144" s="361">
        <f>VLOOKUP(A144,'Open Int.'!$A$4:$O$194,2,FALSE)</f>
        <v>3342750</v>
      </c>
      <c r="C144" s="361">
        <f>VLOOKUP(A144,'Open Int.'!$A$4:$O$194,3,FALSE)</f>
        <v>78750</v>
      </c>
      <c r="D144" s="362">
        <f t="shared" si="7"/>
        <v>0.02412683823529412</v>
      </c>
    </row>
    <row r="145" spans="1:4" ht="14.25" outlineLevel="1">
      <c r="A145" s="360" t="s">
        <v>371</v>
      </c>
      <c r="B145" s="361">
        <f>VLOOKUP(A145,'Open Int.'!$A$4:$O$194,2,FALSE)</f>
        <v>3498300</v>
      </c>
      <c r="C145" s="361">
        <f>VLOOKUP(A145,'Open Int.'!$A$4:$O$194,3,FALSE)</f>
        <v>-71500</v>
      </c>
      <c r="D145" s="362">
        <f t="shared" si="7"/>
        <v>-0.02002913328477786</v>
      </c>
    </row>
    <row r="146" spans="1:4" ht="14.25" outlineLevel="1">
      <c r="A146" s="360" t="s">
        <v>90</v>
      </c>
      <c r="B146" s="361">
        <f>VLOOKUP(A146,'Open Int.'!$A$4:$O$194,2,FALSE)</f>
        <v>1633800</v>
      </c>
      <c r="C146" s="361">
        <f>VLOOKUP(A146,'Open Int.'!$A$4:$O$194,3,FALSE)</f>
        <v>-37200</v>
      </c>
      <c r="D146" s="362">
        <f t="shared" si="7"/>
        <v>-0.022262118491921005</v>
      </c>
    </row>
    <row r="147" spans="1:4" ht="14.25" outlineLevel="1">
      <c r="A147" s="360" t="s">
        <v>35</v>
      </c>
      <c r="B147" s="361">
        <f>VLOOKUP(A147,'Open Int.'!$A$4:$O$194,2,FALSE)</f>
        <v>1705000</v>
      </c>
      <c r="C147" s="361">
        <f>VLOOKUP(A147,'Open Int.'!$A$4:$O$194,3,FALSE)</f>
        <v>172700</v>
      </c>
      <c r="D147" s="362">
        <f t="shared" si="7"/>
        <v>0.11270638908829864</v>
      </c>
    </row>
    <row r="148" spans="1:4" ht="14.25" outlineLevel="1">
      <c r="A148" s="360" t="s">
        <v>463</v>
      </c>
      <c r="B148" s="361">
        <f>VLOOKUP(A148,'Open Int.'!$A$4:$O$194,2,FALSE)</f>
        <v>642000</v>
      </c>
      <c r="C148" s="361">
        <f>VLOOKUP(A148,'Open Int.'!$A$4:$O$194,3,FALSE)</f>
        <v>-500</v>
      </c>
      <c r="D148" s="362">
        <f t="shared" si="7"/>
        <v>-0.0007782101167315176</v>
      </c>
    </row>
    <row r="149" spans="1:4" ht="14.25" outlineLevel="1">
      <c r="A149" s="360" t="s">
        <v>146</v>
      </c>
      <c r="B149" s="361">
        <f>VLOOKUP(A149,'Open Int.'!$A$4:$O$194,2,FALSE)</f>
        <v>11543300</v>
      </c>
      <c r="C149" s="361">
        <f>VLOOKUP(A149,'Open Int.'!$A$4:$O$194,3,FALSE)</f>
        <v>151300</v>
      </c>
      <c r="D149" s="362">
        <f aca="true" t="shared" si="8" ref="D149:D170">C149/(B149-C149)</f>
        <v>0.01328125</v>
      </c>
    </row>
    <row r="150" spans="1:4" ht="14.25" outlineLevel="1">
      <c r="A150" s="360" t="s">
        <v>36</v>
      </c>
      <c r="B150" s="361">
        <f>VLOOKUP(A150,'Open Int.'!$A$4:$O$194,2,FALSE)</f>
        <v>7056675</v>
      </c>
      <c r="C150" s="361">
        <f>VLOOKUP(A150,'Open Int.'!$A$4:$O$194,3,FALSE)</f>
        <v>495675</v>
      </c>
      <c r="D150" s="362">
        <f t="shared" si="8"/>
        <v>0.07554869684499314</v>
      </c>
    </row>
    <row r="151" spans="1:4" ht="14.25" outlineLevel="1">
      <c r="A151" s="360" t="s">
        <v>464</v>
      </c>
      <c r="B151" s="361">
        <f>VLOOKUP(A151,'Open Int.'!$A$4:$O$194,2,FALSE)</f>
        <v>21929600</v>
      </c>
      <c r="C151" s="361">
        <f>VLOOKUP(A151,'Open Int.'!$A$4:$O$194,3,FALSE)</f>
        <v>-1148400</v>
      </c>
      <c r="D151" s="362">
        <f t="shared" si="8"/>
        <v>-0.049761677788369874</v>
      </c>
    </row>
    <row r="152" spans="1:4" ht="14.25" outlineLevel="1">
      <c r="A152" s="360" t="s">
        <v>261</v>
      </c>
      <c r="B152" s="361">
        <f>VLOOKUP(A152,'Open Int.'!$A$4:$O$194,2,FALSE)</f>
        <v>5962050</v>
      </c>
      <c r="C152" s="361">
        <f>VLOOKUP(A152,'Open Int.'!$A$4:$O$194,3,FALSE)</f>
        <v>-21750</v>
      </c>
      <c r="D152" s="362">
        <f t="shared" si="8"/>
        <v>-0.0036348139977940438</v>
      </c>
    </row>
    <row r="153" spans="1:4" ht="14.25" outlineLevel="1">
      <c r="A153" s="360" t="s">
        <v>426</v>
      </c>
      <c r="B153" s="361">
        <f>VLOOKUP(A153,'Open Int.'!$A$4:$O$194,2,FALSE)</f>
        <v>70706350</v>
      </c>
      <c r="C153" s="361">
        <f>VLOOKUP(A153,'Open Int.'!$A$4:$O$194,3,FALSE)</f>
        <v>350350</v>
      </c>
      <c r="D153" s="362">
        <f t="shared" si="8"/>
        <v>0.004979674796747968</v>
      </c>
    </row>
    <row r="154" spans="1:4" ht="14.25" outlineLevel="1">
      <c r="A154" s="360" t="s">
        <v>216</v>
      </c>
      <c r="B154" s="361">
        <f>VLOOKUP(A154,'Open Int.'!$A$4:$O$194,2,FALSE)</f>
        <v>58956650</v>
      </c>
      <c r="C154" s="361">
        <f>VLOOKUP(A154,'Open Int.'!$A$4:$O$194,3,FALSE)</f>
        <v>1614700</v>
      </c>
      <c r="D154" s="362">
        <f t="shared" si="8"/>
        <v>0.0281591400362213</v>
      </c>
    </row>
    <row r="155" spans="1:4" ht="15" outlineLevel="1">
      <c r="A155" s="358" t="s">
        <v>257</v>
      </c>
      <c r="B155" s="358">
        <f>SUM(B156:B169)</f>
        <v>41583854</v>
      </c>
      <c r="C155" s="358">
        <f>SUM(C156:C169)</f>
        <v>-442456</v>
      </c>
      <c r="D155" s="363">
        <f t="shared" si="8"/>
        <v>-0.010528071581825766</v>
      </c>
    </row>
    <row r="156" spans="1:4" ht="14.25">
      <c r="A156" s="360" t="s">
        <v>359</v>
      </c>
      <c r="B156" s="361">
        <f>VLOOKUP(A156,'Open Int.'!$A$4:$O$194,2,FALSE)</f>
        <v>1074850</v>
      </c>
      <c r="C156" s="361">
        <f>VLOOKUP(A156,'Open Int.'!$A$4:$O$194,3,FALSE)</f>
        <v>-177100</v>
      </c>
      <c r="D156" s="362">
        <f t="shared" si="8"/>
        <v>-0.14145932345540957</v>
      </c>
    </row>
    <row r="157" spans="1:4" ht="14.25" outlineLevel="1">
      <c r="A157" s="360" t="s">
        <v>258</v>
      </c>
      <c r="B157" s="361">
        <f>VLOOKUP(A157,'Open Int.'!$A$4:$O$194,2,FALSE)</f>
        <v>9796250</v>
      </c>
      <c r="C157" s="361">
        <f>VLOOKUP(A157,'Open Int.'!$A$4:$O$194,3,FALSE)</f>
        <v>-76250</v>
      </c>
      <c r="D157" s="362">
        <f t="shared" si="8"/>
        <v>-0.007723474297290454</v>
      </c>
    </row>
    <row r="158" spans="1:4" ht="14.25" outlineLevel="1">
      <c r="A158" s="360" t="s">
        <v>360</v>
      </c>
      <c r="B158" s="361">
        <f>VLOOKUP(A158,'Open Int.'!$A$4:$O$194,2,FALSE)</f>
        <v>324694</v>
      </c>
      <c r="C158" s="361">
        <f>VLOOKUP(A158,'Open Int.'!$A$4:$O$194,3,FALSE)</f>
        <v>-19716</v>
      </c>
      <c r="D158" s="362">
        <f t="shared" si="8"/>
        <v>-0.057245724572457246</v>
      </c>
    </row>
    <row r="159" spans="1:4" ht="14.25" outlineLevel="1">
      <c r="A159" s="360" t="s">
        <v>304</v>
      </c>
      <c r="B159" s="361">
        <f>VLOOKUP(A159,'Open Int.'!$A$4:$O$194,2,FALSE)</f>
        <v>5367600</v>
      </c>
      <c r="C159" s="361">
        <f>VLOOKUP(A159,'Open Int.'!$A$4:$O$194,3,FALSE)</f>
        <v>-39200</v>
      </c>
      <c r="D159" s="362">
        <f t="shared" si="8"/>
        <v>-0.0072501294665976174</v>
      </c>
    </row>
    <row r="160" spans="1:4" ht="14.25" outlineLevel="1">
      <c r="A160" s="360" t="s">
        <v>140</v>
      </c>
      <c r="B160" s="361">
        <f>VLOOKUP(A160,'Open Int.'!$A$4:$O$194,2,FALSE)</f>
        <v>517200</v>
      </c>
      <c r="C160" s="361">
        <f>VLOOKUP(A160,'Open Int.'!$A$4:$O$194,3,FALSE)</f>
        <v>17400</v>
      </c>
      <c r="D160" s="362">
        <f t="shared" si="8"/>
        <v>0.03481392557022809</v>
      </c>
    </row>
    <row r="161" spans="1:4" ht="14.25" outlineLevel="1">
      <c r="A161" s="360" t="s">
        <v>320</v>
      </c>
      <c r="B161" s="361">
        <f>VLOOKUP(A161,'Open Int.'!$A$4:$O$194,2,FALSE)</f>
        <v>4594800</v>
      </c>
      <c r="C161" s="361">
        <f>VLOOKUP(A161,'Open Int.'!$A$4:$O$194,3,FALSE)</f>
        <v>-153650</v>
      </c>
      <c r="D161" s="362">
        <f t="shared" si="8"/>
        <v>-0.03235792732365298</v>
      </c>
    </row>
    <row r="162" spans="1:4" ht="14.25" outlineLevel="1">
      <c r="A162" s="360" t="s">
        <v>361</v>
      </c>
      <c r="B162" s="361">
        <f>VLOOKUP(A162,'Open Int.'!$A$4:$O$194,2,FALSE)</f>
        <v>1363750</v>
      </c>
      <c r="C162" s="361">
        <f>VLOOKUP(A162,'Open Int.'!$A$4:$O$194,3,FALSE)</f>
        <v>-22500</v>
      </c>
      <c r="D162" s="362">
        <f t="shared" si="8"/>
        <v>-0.016230838593327322</v>
      </c>
    </row>
    <row r="163" spans="1:4" ht="14.25" outlineLevel="1">
      <c r="A163" s="360" t="s">
        <v>363</v>
      </c>
      <c r="B163" s="361">
        <f>VLOOKUP(A163,'Open Int.'!$A$4:$O$194,2,FALSE)</f>
        <v>995885</v>
      </c>
      <c r="C163" s="361">
        <f>VLOOKUP(A163,'Open Int.'!$A$4:$O$194,3,FALSE)</f>
        <v>-38665</v>
      </c>
      <c r="D163" s="362">
        <f t="shared" si="8"/>
        <v>-0.03737373737373737</v>
      </c>
    </row>
    <row r="164" spans="1:4" ht="14.25" outlineLevel="1">
      <c r="A164" s="360" t="s">
        <v>362</v>
      </c>
      <c r="B164" s="361">
        <f>VLOOKUP(A164,'Open Int.'!$A$4:$O$194,2,FALSE)</f>
        <v>7536900</v>
      </c>
      <c r="C164" s="361">
        <f>VLOOKUP(A164,'Open Int.'!$A$4:$O$194,3,FALSE)</f>
        <v>36750</v>
      </c>
      <c r="D164" s="362">
        <f t="shared" si="8"/>
        <v>0.004899902001959961</v>
      </c>
    </row>
    <row r="165" spans="1:4" ht="14.25" outlineLevel="1">
      <c r="A165" s="360" t="s">
        <v>23</v>
      </c>
      <c r="B165" s="361">
        <f>VLOOKUP(A165,'Open Int.'!$A$4:$O$194,2,FALSE)</f>
        <v>3740000</v>
      </c>
      <c r="C165" s="361">
        <f>VLOOKUP(A165,'Open Int.'!$A$4:$O$194,3,FALSE)</f>
        <v>-48000</v>
      </c>
      <c r="D165" s="362">
        <f t="shared" si="8"/>
        <v>-0.012671594508975714</v>
      </c>
    </row>
    <row r="166" spans="1:4" ht="14.25" outlineLevel="1">
      <c r="A166" s="360" t="s">
        <v>181</v>
      </c>
      <c r="B166" s="361">
        <f>VLOOKUP(A166,'Open Int.'!$A$4:$O$194,2,FALSE)</f>
        <v>368900</v>
      </c>
      <c r="C166" s="361">
        <f>VLOOKUP(A166,'Open Int.'!$A$4:$O$194,3,FALSE)</f>
        <v>34850</v>
      </c>
      <c r="D166" s="362">
        <f t="shared" si="8"/>
        <v>0.10432569974554708</v>
      </c>
    </row>
    <row r="167" spans="1:4" ht="14.25" outlineLevel="1">
      <c r="A167" s="360" t="s">
        <v>465</v>
      </c>
      <c r="B167" s="361">
        <f>VLOOKUP(A167,'Open Int.'!$A$4:$O$194,2,FALSE)</f>
        <v>3720000</v>
      </c>
      <c r="C167" s="361">
        <f>VLOOKUP(A167,'Open Int.'!$A$4:$O$194,3,FALSE)</f>
        <v>140000</v>
      </c>
      <c r="D167" s="362">
        <f t="shared" si="8"/>
        <v>0.03910614525139665</v>
      </c>
    </row>
    <row r="168" spans="1:4" ht="14.25" outlineLevel="1">
      <c r="A168" s="360" t="s">
        <v>364</v>
      </c>
      <c r="B168" s="361">
        <f>VLOOKUP(A168,'Open Int.'!$A$4:$O$194,2,FALSE)</f>
        <v>1575225</v>
      </c>
      <c r="C168" s="361">
        <f>VLOOKUP(A168,'Open Int.'!$A$4:$O$194,3,FALSE)</f>
        <v>12825</v>
      </c>
      <c r="D168" s="362">
        <f t="shared" si="8"/>
        <v>0.008208525345622119</v>
      </c>
    </row>
    <row r="169" spans="1:4" ht="14.25" outlineLevel="1">
      <c r="A169" s="360" t="s">
        <v>365</v>
      </c>
      <c r="B169" s="361">
        <f>VLOOKUP(A169,'Open Int.'!$A$4:$O$194,2,FALSE)</f>
        <v>607800</v>
      </c>
      <c r="C169" s="361">
        <f>VLOOKUP(A169,'Open Int.'!$A$4:$O$194,3,FALSE)</f>
        <v>-109200</v>
      </c>
      <c r="D169" s="362">
        <f t="shared" si="8"/>
        <v>-0.15230125523012553</v>
      </c>
    </row>
    <row r="170" spans="1:4" ht="15" outlineLevel="1">
      <c r="A170" s="358" t="s">
        <v>264</v>
      </c>
      <c r="B170" s="358">
        <f>SUM(B171:B178)</f>
        <v>43172500</v>
      </c>
      <c r="C170" s="358">
        <f>SUM(C171:C178)</f>
        <v>-374750</v>
      </c>
      <c r="D170" s="363">
        <f t="shared" si="8"/>
        <v>-0.008605595072019473</v>
      </c>
    </row>
    <row r="171" spans="1:4" ht="14.25">
      <c r="A171" s="360" t="s">
        <v>34</v>
      </c>
      <c r="B171" s="361">
        <f>VLOOKUP(A171,'Open Int.'!$A$4:$O$194,2,FALSE)</f>
        <v>812900</v>
      </c>
      <c r="C171" s="361">
        <f>VLOOKUP(A171,'Open Int.'!$A$4:$O$194,3,FALSE)</f>
        <v>-62700</v>
      </c>
      <c r="D171" s="362">
        <f aca="true" t="shared" si="9" ref="D171:D178">C171/(B171-C171)</f>
        <v>-0.07160804020100503</v>
      </c>
    </row>
    <row r="172" spans="1:4" ht="14.25" outlineLevel="1">
      <c r="A172" s="360" t="s">
        <v>1</v>
      </c>
      <c r="B172" s="361">
        <f>VLOOKUP(A172,'Open Int.'!$A$4:$O$194,2,FALSE)</f>
        <v>2724600</v>
      </c>
      <c r="C172" s="361">
        <f>VLOOKUP(A172,'Open Int.'!$A$4:$O$194,3,FALSE)</f>
        <v>161700</v>
      </c>
      <c r="D172" s="362">
        <f t="shared" si="9"/>
        <v>0.06309259042490928</v>
      </c>
    </row>
    <row r="173" spans="1:4" ht="14.25" outlineLevel="1">
      <c r="A173" s="360" t="s">
        <v>160</v>
      </c>
      <c r="B173" s="361">
        <f>VLOOKUP(A173,'Open Int.'!$A$4:$O$194,2,FALSE)</f>
        <v>2006950</v>
      </c>
      <c r="C173" s="361">
        <f>VLOOKUP(A173,'Open Int.'!$A$4:$O$194,3,FALSE)</f>
        <v>-36850</v>
      </c>
      <c r="D173" s="362">
        <f t="shared" si="9"/>
        <v>-0.018030139935414424</v>
      </c>
    </row>
    <row r="174" spans="1:4" ht="14.25" outlineLevel="1">
      <c r="A174" s="360" t="s">
        <v>98</v>
      </c>
      <c r="B174" s="361">
        <f>VLOOKUP(A174,'Open Int.'!$A$4:$O$194,2,FALSE)</f>
        <v>4792150</v>
      </c>
      <c r="C174" s="361">
        <f>VLOOKUP(A174,'Open Int.'!$A$4:$O$194,3,FALSE)</f>
        <v>-107800</v>
      </c>
      <c r="D174" s="362">
        <f t="shared" si="9"/>
        <v>-0.022000224492086655</v>
      </c>
    </row>
    <row r="175" spans="1:4" ht="14.25" outlineLevel="1">
      <c r="A175" s="360" t="s">
        <v>380</v>
      </c>
      <c r="B175" s="361">
        <f>VLOOKUP(A175,'Open Int.'!$A$4:$O$194,2,FALSE)</f>
        <v>24325000</v>
      </c>
      <c r="C175" s="361">
        <f>VLOOKUP(A175,'Open Int.'!$A$4:$O$194,3,FALSE)</f>
        <v>-212500</v>
      </c>
      <c r="D175" s="362">
        <f t="shared" si="9"/>
        <v>-0.008660213958227204</v>
      </c>
    </row>
    <row r="176" spans="1:4" ht="14.25" outlineLevel="1">
      <c r="A176" s="360" t="s">
        <v>265</v>
      </c>
      <c r="B176" s="361">
        <f>VLOOKUP(A176,'Open Int.'!$A$4:$O$194,2,FALSE)</f>
        <v>1526800</v>
      </c>
      <c r="C176" s="361">
        <f>VLOOKUP(A176,'Open Int.'!$A$4:$O$194,3,FALSE)</f>
        <v>10800</v>
      </c>
      <c r="D176" s="362">
        <f t="shared" si="9"/>
        <v>0.00712401055408971</v>
      </c>
    </row>
    <row r="177" spans="1:4" ht="14.25" outlineLevel="1">
      <c r="A177" s="360" t="s">
        <v>376</v>
      </c>
      <c r="B177" s="361">
        <f>VLOOKUP(A177,'Open Int.'!$A$4:$O$194,2,FALSE)</f>
        <v>5492900</v>
      </c>
      <c r="C177" s="361">
        <f>VLOOKUP(A177,'Open Int.'!$A$4:$O$194,3,FALSE)</f>
        <v>-153400</v>
      </c>
      <c r="D177" s="362">
        <f>C177/(B177-C177)</f>
        <v>-0.027168234064785787</v>
      </c>
    </row>
    <row r="178" spans="1:4" ht="14.25" outlineLevel="1">
      <c r="A178" s="360" t="s">
        <v>307</v>
      </c>
      <c r="B178" s="361">
        <f>VLOOKUP(A178,'Open Int.'!$A$4:$O$194,2,FALSE)</f>
        <v>1491200</v>
      </c>
      <c r="C178" s="361">
        <f>VLOOKUP(A178,'Open Int.'!$A$4:$O$194,3,FALSE)</f>
        <v>26000</v>
      </c>
      <c r="D178" s="362">
        <f t="shared" si="9"/>
        <v>0.017745017745017744</v>
      </c>
    </row>
    <row r="179" spans="1:4" ht="15" outlineLevel="1">
      <c r="A179" s="358" t="s">
        <v>312</v>
      </c>
      <c r="B179" s="358">
        <f>SUM(B180:B181)</f>
        <v>4360400</v>
      </c>
      <c r="C179" s="358">
        <f>SUM(C180:C181)</f>
        <v>-19200</v>
      </c>
      <c r="D179" s="363">
        <f aca="true" t="shared" si="10" ref="D179:D196">C179/(B179-C179)</f>
        <v>-0.004383962005662618</v>
      </c>
    </row>
    <row r="180" spans="1:4" ht="14.25">
      <c r="A180" s="360" t="s">
        <v>37</v>
      </c>
      <c r="B180" s="361">
        <f>VLOOKUP(A180,'Open Int.'!$A$4:$O$194,2,FALSE)</f>
        <v>2681600</v>
      </c>
      <c r="C180" s="361">
        <f>VLOOKUP(A180,'Open Int.'!$A$4:$O$194,3,FALSE)</f>
        <v>9600</v>
      </c>
      <c r="D180" s="362">
        <f t="shared" si="10"/>
        <v>0.003592814371257485</v>
      </c>
    </row>
    <row r="181" spans="1:4" ht="14.25">
      <c r="A181" s="360" t="s">
        <v>271</v>
      </c>
      <c r="B181" s="361">
        <f>VLOOKUP(A181,'Open Int.'!$A$4:$O$194,2,FALSE)</f>
        <v>1678800</v>
      </c>
      <c r="C181" s="361">
        <f>VLOOKUP(A181,'Open Int.'!$A$4:$O$194,3,FALSE)</f>
        <v>-28800</v>
      </c>
      <c r="D181" s="362">
        <f t="shared" si="10"/>
        <v>-0.016865776528460996</v>
      </c>
    </row>
    <row r="182" spans="1:4" ht="15">
      <c r="A182" s="358" t="s">
        <v>309</v>
      </c>
      <c r="B182" s="358">
        <f>SUM(B183:B186)</f>
        <v>19114900</v>
      </c>
      <c r="C182" s="358">
        <f>SUM(C183:C186)</f>
        <v>-13300</v>
      </c>
      <c r="D182" s="363">
        <f t="shared" si="10"/>
        <v>-0.0006953084974017419</v>
      </c>
    </row>
    <row r="183" spans="1:4" ht="14.25">
      <c r="A183" s="360" t="s">
        <v>310</v>
      </c>
      <c r="B183" s="361">
        <f>VLOOKUP(A183,'Open Int.'!$A$4:$O$194,2,FALSE)</f>
        <v>8477800</v>
      </c>
      <c r="C183" s="361">
        <f>VLOOKUP(A183,'Open Int.'!$A$4:$O$194,3,FALSE)</f>
        <v>566200</v>
      </c>
      <c r="D183" s="362">
        <f t="shared" si="10"/>
        <v>0.07156580211335255</v>
      </c>
    </row>
    <row r="184" spans="1:4" ht="14.25">
      <c r="A184" s="360" t="s">
        <v>324</v>
      </c>
      <c r="B184" s="361">
        <f>VLOOKUP(A184,'Open Int.'!$A$4:$O$194,2,FALSE)</f>
        <v>1212000</v>
      </c>
      <c r="C184" s="361">
        <f>VLOOKUP(A184,'Open Int.'!$A$4:$O$194,3,FALSE)</f>
        <v>-94000</v>
      </c>
      <c r="D184" s="362">
        <f t="shared" si="10"/>
        <v>-0.07197549770290965</v>
      </c>
    </row>
    <row r="185" spans="1:4" ht="14.25">
      <c r="A185" s="360" t="s">
        <v>326</v>
      </c>
      <c r="B185" s="361">
        <f>VLOOKUP(A185,'Open Int.'!$A$4:$O$194,2,FALSE)</f>
        <v>2148300</v>
      </c>
      <c r="C185" s="361">
        <f>VLOOKUP(A185,'Open Int.'!$A$4:$O$194,3,FALSE)</f>
        <v>-269500</v>
      </c>
      <c r="D185" s="362">
        <f t="shared" si="10"/>
        <v>-0.11146496815286625</v>
      </c>
    </row>
    <row r="186" spans="1:4" ht="14.25">
      <c r="A186" s="360" t="s">
        <v>311</v>
      </c>
      <c r="B186" s="361">
        <f>VLOOKUP(A186,'Open Int.'!$A$4:$O$194,2,FALSE)</f>
        <v>7276800</v>
      </c>
      <c r="C186" s="361">
        <f>VLOOKUP(A186,'Open Int.'!$A$4:$O$194,3,FALSE)</f>
        <v>-216000</v>
      </c>
      <c r="D186" s="362">
        <f t="shared" si="10"/>
        <v>-0.028827674567584883</v>
      </c>
    </row>
    <row r="187" spans="1:4" ht="15" outlineLevel="1">
      <c r="A187" s="358" t="s">
        <v>259</v>
      </c>
      <c r="B187" s="358">
        <f>SUM(B188:B194)</f>
        <v>47645225</v>
      </c>
      <c r="C187" s="358">
        <f>SUM(C188:C194)</f>
        <v>373150</v>
      </c>
      <c r="D187" s="363">
        <f t="shared" si="10"/>
        <v>0.007893666609726778</v>
      </c>
    </row>
    <row r="188" spans="1:4" ht="14.25">
      <c r="A188" s="360" t="s">
        <v>366</v>
      </c>
      <c r="B188" s="361">
        <f>VLOOKUP(A188,'Open Int.'!$A$4:$O$194,2,FALSE)</f>
        <v>7658100</v>
      </c>
      <c r="C188" s="361">
        <f>VLOOKUP(A188,'Open Int.'!$A$4:$O$194,3,FALSE)</f>
        <v>-6700</v>
      </c>
      <c r="D188" s="362">
        <f t="shared" si="10"/>
        <v>-0.0008741258741258741</v>
      </c>
    </row>
    <row r="189" spans="1:4" ht="14.25">
      <c r="A189" s="360" t="s">
        <v>367</v>
      </c>
      <c r="B189" s="361">
        <f>VLOOKUP(A189,'Open Int.'!$A$4:$O$194,2,FALSE)</f>
        <v>19767100</v>
      </c>
      <c r="C189" s="361">
        <f>VLOOKUP(A189,'Open Int.'!$A$4:$O$194,3,FALSE)</f>
        <v>21500</v>
      </c>
      <c r="D189" s="362">
        <f t="shared" si="10"/>
        <v>0.0010888501742160278</v>
      </c>
    </row>
    <row r="190" spans="1:4" ht="14.25">
      <c r="A190" s="360" t="s">
        <v>314</v>
      </c>
      <c r="B190" s="361">
        <f>VLOOKUP(A190,'Open Int.'!$A$4:$O$194,2,FALSE)</f>
        <v>748200</v>
      </c>
      <c r="C190" s="361">
        <f>VLOOKUP(A190,'Open Int.'!$A$4:$O$194,3,FALSE)</f>
        <v>-66600</v>
      </c>
      <c r="D190" s="362">
        <f t="shared" si="10"/>
        <v>-0.0817378497790869</v>
      </c>
    </row>
    <row r="191" spans="1:4" ht="14.25">
      <c r="A191" s="360" t="s">
        <v>411</v>
      </c>
      <c r="B191" s="361">
        <f>VLOOKUP(A191,'Open Int.'!$A$4:$O$194,2,FALSE)</f>
        <v>6277850</v>
      </c>
      <c r="C191" s="361">
        <f>VLOOKUP(A191,'Open Int.'!$A$4:$O$194,3,FALSE)</f>
        <v>169050</v>
      </c>
      <c r="D191" s="362">
        <f t="shared" si="10"/>
        <v>0.027673192771084338</v>
      </c>
    </row>
    <row r="192" spans="1:4" ht="14.25">
      <c r="A192" s="360" t="s">
        <v>368</v>
      </c>
      <c r="B192" s="361">
        <f>VLOOKUP(A192,'Open Int.'!$A$4:$O$194,2,FALSE)</f>
        <v>5764275</v>
      </c>
      <c r="C192" s="361">
        <f>VLOOKUP(A192,'Open Int.'!$A$4:$O$194,3,FALSE)</f>
        <v>-146200</v>
      </c>
      <c r="D192" s="362">
        <f t="shared" si="10"/>
        <v>-0.02473574458905587</v>
      </c>
    </row>
    <row r="193" spans="1:4" ht="14.25" outlineLevel="1">
      <c r="A193" s="360" t="s">
        <v>455</v>
      </c>
      <c r="B193" s="361">
        <f>VLOOKUP(A193,'Open Int.'!$A$4:$O$194,2,FALSE)</f>
        <v>469500</v>
      </c>
      <c r="C193" s="361">
        <f>VLOOKUP(A193,'Open Int.'!$A$4:$O$194,3,FALSE)</f>
        <v>-3500</v>
      </c>
      <c r="D193" s="362">
        <f t="shared" si="10"/>
        <v>-0.007399577167019027</v>
      </c>
    </row>
    <row r="194" spans="1:4" ht="14.25" outlineLevel="1">
      <c r="A194" s="360" t="s">
        <v>456</v>
      </c>
      <c r="B194" s="361">
        <f>VLOOKUP(A194,'Open Int.'!$A$4:$O$194,2,FALSE)</f>
        <v>6960200</v>
      </c>
      <c r="C194" s="361">
        <f>VLOOKUP(A194,'Open Int.'!$A$4:$O$194,3,FALSE)</f>
        <v>405600</v>
      </c>
      <c r="D194" s="362">
        <f t="shared" si="10"/>
        <v>0.06188020626735422</v>
      </c>
    </row>
    <row r="195" spans="1:4" ht="15" outlineLevel="1">
      <c r="A195" s="358" t="s">
        <v>266</v>
      </c>
      <c r="B195" s="358">
        <f>SUM(B196:B202)</f>
        <v>155775475</v>
      </c>
      <c r="C195" s="358">
        <f>SUM(C196:C202)</f>
        <v>-964100</v>
      </c>
      <c r="D195" s="363">
        <f t="shared" si="10"/>
        <v>-0.0061509672971870695</v>
      </c>
    </row>
    <row r="196" spans="1:4" ht="14.25">
      <c r="A196" s="360" t="s">
        <v>381</v>
      </c>
      <c r="B196" s="361">
        <f>VLOOKUP(A196,'Open Int.'!$A$4:$O$194,2,FALSE)</f>
        <v>7753000</v>
      </c>
      <c r="C196" s="361">
        <f>VLOOKUP(A196,'Open Int.'!$A$4:$O$194,3,FALSE)</f>
        <v>460000</v>
      </c>
      <c r="D196" s="362">
        <f t="shared" si="10"/>
        <v>0.06307418072123955</v>
      </c>
    </row>
    <row r="197" spans="1:4" ht="14.25" outlineLevel="1">
      <c r="A197" s="360" t="s">
        <v>8</v>
      </c>
      <c r="B197" s="361">
        <f>VLOOKUP(A197,'Open Int.'!$A$4:$O$194,2,FALSE)</f>
        <v>22524800</v>
      </c>
      <c r="C197" s="361">
        <f>VLOOKUP(A197,'Open Int.'!$A$4:$O$194,3,FALSE)</f>
        <v>-515200</v>
      </c>
      <c r="D197" s="362">
        <f aca="true" t="shared" si="11" ref="D197:D202">C197/(B197-C197)</f>
        <v>-0.02236111111111111</v>
      </c>
    </row>
    <row r="198" spans="1:4" ht="14.25" outlineLevel="1">
      <c r="A198" s="375" t="s">
        <v>288</v>
      </c>
      <c r="B198" s="361">
        <f>VLOOKUP(A198,'Open Int.'!$A$4:$O$194,2,FALSE)</f>
        <v>6654000</v>
      </c>
      <c r="C198" s="361">
        <f>VLOOKUP(A198,'Open Int.'!$A$4:$O$194,3,FALSE)</f>
        <v>-342000</v>
      </c>
      <c r="D198" s="362">
        <f t="shared" si="11"/>
        <v>-0.04888507718696398</v>
      </c>
    </row>
    <row r="199" spans="1:4" ht="14.25" outlineLevel="1">
      <c r="A199" s="375" t="s">
        <v>301</v>
      </c>
      <c r="B199" s="361">
        <f>VLOOKUP(A199,'Open Int.'!$A$4:$O$194,2,FALSE)</f>
        <v>69826900</v>
      </c>
      <c r="C199" s="361">
        <f>VLOOKUP(A199,'Open Int.'!$A$4:$O$194,3,FALSE)</f>
        <v>1128600</v>
      </c>
      <c r="D199" s="362">
        <f t="shared" si="11"/>
        <v>0.016428354122299968</v>
      </c>
    </row>
    <row r="200" spans="1:4" ht="14.25" outlineLevel="1">
      <c r="A200" s="360" t="s">
        <v>234</v>
      </c>
      <c r="B200" s="361">
        <f>VLOOKUP(A200,'Open Int.'!$A$4:$O$194,2,FALSE)</f>
        <v>16046100</v>
      </c>
      <c r="C200" s="361">
        <f>VLOOKUP(A200,'Open Int.'!$A$4:$O$194,3,FALSE)</f>
        <v>-276500</v>
      </c>
      <c r="D200" s="362">
        <f t="shared" si="11"/>
        <v>-0.01693970323355348</v>
      </c>
    </row>
    <row r="201" spans="1:4" ht="14.25" outlineLevel="1">
      <c r="A201" s="360" t="s">
        <v>398</v>
      </c>
      <c r="B201" s="361">
        <f>VLOOKUP(A201,'Open Int.'!$A$4:$O$194,2,FALSE)</f>
        <v>31644000</v>
      </c>
      <c r="C201" s="361">
        <f>VLOOKUP(A201,'Open Int.'!$A$4:$O$194,3,FALSE)</f>
        <v>-1414800</v>
      </c>
      <c r="D201" s="362">
        <f t="shared" si="11"/>
        <v>-0.04279647174126103</v>
      </c>
    </row>
    <row r="202" spans="1:4" ht="14.25" outlineLevel="1">
      <c r="A202" s="360" t="s">
        <v>155</v>
      </c>
      <c r="B202" s="361">
        <f>VLOOKUP(A202,'Open Int.'!$A$4:$O$194,2,FALSE)</f>
        <v>1326675</v>
      </c>
      <c r="C202" s="361">
        <f>VLOOKUP(A202,'Open Int.'!$A$4:$O$194,3,FALSE)</f>
        <v>-4200</v>
      </c>
      <c r="D202" s="362">
        <f t="shared" si="11"/>
        <v>-0.003155818540433925</v>
      </c>
    </row>
    <row r="203" spans="1:4" ht="15">
      <c r="A203" s="358" t="s">
        <v>269</v>
      </c>
      <c r="B203" s="358">
        <f>SUM(B204:B217)</f>
        <v>42704400</v>
      </c>
      <c r="C203" s="358">
        <f>SUM(C204:C217)</f>
        <v>-129000</v>
      </c>
      <c r="D203" s="363">
        <f aca="true" t="shared" si="12" ref="D203:D217">C203/(B203-C203)</f>
        <v>-0.0030116684643292386</v>
      </c>
    </row>
    <row r="204" spans="1:4" ht="14.25">
      <c r="A204" s="360" t="s">
        <v>440</v>
      </c>
      <c r="B204" s="361">
        <f>VLOOKUP(A204,'Open Int.'!$A$4:$O$194,2,FALSE)</f>
        <v>466400</v>
      </c>
      <c r="C204" s="361">
        <f>VLOOKUP(A204,'Open Int.'!$A$4:$O$194,3,FALSE)</f>
        <v>-5600</v>
      </c>
      <c r="D204" s="362">
        <f t="shared" si="12"/>
        <v>-0.011864406779661017</v>
      </c>
    </row>
    <row r="205" spans="1:4" ht="14.25">
      <c r="A205" s="360" t="s">
        <v>441</v>
      </c>
      <c r="B205" s="361">
        <f>VLOOKUP(A205,'Open Int.'!$A$4:$O$194,2,FALSE)</f>
        <v>4879000</v>
      </c>
      <c r="C205" s="361">
        <f>VLOOKUP(A205,'Open Int.'!$A$4:$O$194,3,FALSE)</f>
        <v>-205700</v>
      </c>
      <c r="D205" s="362">
        <f t="shared" si="12"/>
        <v>-0.04045469742561016</v>
      </c>
    </row>
    <row r="206" spans="1:4" ht="14.25">
      <c r="A206" s="360" t="s">
        <v>313</v>
      </c>
      <c r="B206" s="361">
        <f>VLOOKUP(A206,'Open Int.'!$A$4:$O$194,2,FALSE)</f>
        <v>1788150</v>
      </c>
      <c r="C206" s="361">
        <f>VLOOKUP(A206,'Open Int.'!$A$4:$O$194,3,FALSE)</f>
        <v>-32550</v>
      </c>
      <c r="D206" s="362">
        <f t="shared" si="12"/>
        <v>-0.01787773933102653</v>
      </c>
    </row>
    <row r="207" spans="1:4" ht="14.25">
      <c r="A207" s="360" t="s">
        <v>315</v>
      </c>
      <c r="B207" s="361">
        <f>VLOOKUP(A207,'Open Int.'!$A$4:$O$194,2,FALSE)</f>
        <v>572000</v>
      </c>
      <c r="C207" s="361">
        <f>VLOOKUP(A207,'Open Int.'!$A$4:$O$194,3,FALSE)</f>
        <v>-306000</v>
      </c>
      <c r="D207" s="362">
        <f t="shared" si="12"/>
        <v>-0.34851936218678814</v>
      </c>
    </row>
    <row r="208" spans="1:4" ht="14.25">
      <c r="A208" s="360" t="s">
        <v>414</v>
      </c>
      <c r="B208" s="361">
        <f>VLOOKUP(A208,'Open Int.'!$A$4:$O$194,2,FALSE)</f>
        <v>576600</v>
      </c>
      <c r="C208" s="361">
        <f>VLOOKUP(A208,'Open Int.'!$A$4:$O$194,3,FALSE)</f>
        <v>7000</v>
      </c>
      <c r="D208" s="362">
        <f t="shared" si="12"/>
        <v>0.01228932584269663</v>
      </c>
    </row>
    <row r="209" spans="1:4" ht="14.25">
      <c r="A209" s="360" t="s">
        <v>287</v>
      </c>
      <c r="B209" s="361">
        <f>VLOOKUP(A209,'Open Int.'!$A$4:$O$194,2,FALSE)</f>
        <v>2230000</v>
      </c>
      <c r="C209" s="361">
        <f>VLOOKUP(A209,'Open Int.'!$A$4:$O$194,3,FALSE)</f>
        <v>100000</v>
      </c>
      <c r="D209" s="362">
        <f t="shared" si="12"/>
        <v>0.046948356807511735</v>
      </c>
    </row>
    <row r="210" spans="1:4" ht="14.25">
      <c r="A210" s="360" t="s">
        <v>442</v>
      </c>
      <c r="B210" s="361">
        <f>VLOOKUP(A210,'Open Int.'!$A$4:$O$194,2,FALSE)</f>
        <v>9536250</v>
      </c>
      <c r="C210" s="361">
        <f>VLOOKUP(A210,'Open Int.'!$A$4:$O$194,3,FALSE)</f>
        <v>-30000</v>
      </c>
      <c r="D210" s="362">
        <f t="shared" si="12"/>
        <v>-0.0031360250882007056</v>
      </c>
    </row>
    <row r="211" spans="1:4" ht="14.25">
      <c r="A211" s="360" t="s">
        <v>387</v>
      </c>
      <c r="B211" s="361">
        <f>VLOOKUP(A211,'Open Int.'!$A$4:$O$194,2,FALSE)</f>
        <v>11282250</v>
      </c>
      <c r="C211" s="361">
        <f>VLOOKUP(A211,'Open Int.'!$A$4:$O$194,3,FALSE)</f>
        <v>-113750</v>
      </c>
      <c r="D211" s="362">
        <f t="shared" si="12"/>
        <v>-0.00998157248157248</v>
      </c>
    </row>
    <row r="212" spans="1:4" ht="14.25">
      <c r="A212" s="360" t="s">
        <v>438</v>
      </c>
      <c r="B212" s="361">
        <f>VLOOKUP(A212,'Open Int.'!$A$4:$O$194,2,FALSE)</f>
        <v>1226000</v>
      </c>
      <c r="C212" s="361">
        <f>VLOOKUP(A212,'Open Int.'!$A$4:$O$194,3,FALSE)</f>
        <v>50500</v>
      </c>
      <c r="D212" s="362">
        <f t="shared" si="12"/>
        <v>0.042960442364951085</v>
      </c>
    </row>
    <row r="213" spans="1:4" ht="14.25">
      <c r="A213" s="360" t="s">
        <v>438</v>
      </c>
      <c r="B213" s="361">
        <f>VLOOKUP(A213,'Open Int.'!$A$4:$O$194,2,FALSE)</f>
        <v>1226000</v>
      </c>
      <c r="C213" s="361">
        <f>VLOOKUP(A213,'Open Int.'!$A$4:$O$194,3,FALSE)</f>
        <v>50500</v>
      </c>
      <c r="D213" s="362">
        <f t="shared" si="12"/>
        <v>0.042960442364951085</v>
      </c>
    </row>
    <row r="214" spans="1:4" ht="14.25">
      <c r="A214" s="360" t="s">
        <v>388</v>
      </c>
      <c r="B214" s="361">
        <f>VLOOKUP(A214,'Open Int.'!$A$4:$O$194,2,FALSE)</f>
        <v>1587600</v>
      </c>
      <c r="C214" s="361">
        <f>VLOOKUP(A214,'Open Int.'!$A$4:$O$194,3,FALSE)</f>
        <v>-59200</v>
      </c>
      <c r="D214" s="362">
        <f t="shared" si="12"/>
        <v>-0.03594850619383046</v>
      </c>
    </row>
    <row r="215" spans="1:4" ht="14.25">
      <c r="A215" s="360" t="s">
        <v>321</v>
      </c>
      <c r="B215" s="361">
        <f>VLOOKUP(A215,'Open Int.'!$A$4:$O$194,2,FALSE)</f>
        <v>1078500</v>
      </c>
      <c r="C215" s="361">
        <f>VLOOKUP(A215,'Open Int.'!$A$4:$O$194,3,FALSE)</f>
        <v>11750</v>
      </c>
      <c r="D215" s="362">
        <f t="shared" si="12"/>
        <v>0.011014764471525662</v>
      </c>
    </row>
    <row r="216" spans="1:4" ht="14.25">
      <c r="A216" s="360" t="s">
        <v>443</v>
      </c>
      <c r="B216" s="361">
        <f>VLOOKUP(A216,'Open Int.'!$A$4:$O$194,2,FALSE)</f>
        <v>560450</v>
      </c>
      <c r="C216" s="361">
        <f>VLOOKUP(A216,'Open Int.'!$A$4:$O$194,3,FALSE)</f>
        <v>-2750</v>
      </c>
      <c r="D216" s="362">
        <f t="shared" si="12"/>
        <v>-0.0048828125</v>
      </c>
    </row>
    <row r="217" spans="1:4" ht="14.25">
      <c r="A217" s="360" t="s">
        <v>328</v>
      </c>
      <c r="B217" s="361">
        <f>VLOOKUP(A217,'Open Int.'!$A$4:$O$194,2,FALSE)</f>
        <v>5695200</v>
      </c>
      <c r="C217" s="361">
        <f>VLOOKUP(A217,'Open Int.'!$A$4:$O$194,3,FALSE)</f>
        <v>406800</v>
      </c>
      <c r="D217" s="362">
        <f t="shared" si="12"/>
        <v>0.07692307692307693</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6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223" sqref="B223"/>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0">
        <v>189850</v>
      </c>
      <c r="C4" s="281">
        <v>-69250</v>
      </c>
      <c r="D4" s="262">
        <v>-0.27</v>
      </c>
      <c r="E4" s="280">
        <v>0</v>
      </c>
      <c r="F4" s="282">
        <v>0</v>
      </c>
      <c r="G4" s="262">
        <v>0</v>
      </c>
      <c r="H4" s="280">
        <v>0</v>
      </c>
      <c r="I4" s="282">
        <v>0</v>
      </c>
      <c r="J4" s="262">
        <v>0</v>
      </c>
      <c r="K4" s="280">
        <v>189850</v>
      </c>
      <c r="L4" s="282">
        <v>-69250</v>
      </c>
      <c r="M4" s="351">
        <v>-0.27</v>
      </c>
      <c r="N4" s="112">
        <v>189150</v>
      </c>
      <c r="O4" s="173">
        <f>N4/K4</f>
        <v>0.9963128785883593</v>
      </c>
      <c r="P4" s="108">
        <f>Volume!K4</f>
        <v>6533.35</v>
      </c>
      <c r="Q4" s="69">
        <f>Volume!J4</f>
        <v>6324.3</v>
      </c>
      <c r="R4" s="236">
        <f>Q4*K4/10000000</f>
        <v>120.0668355</v>
      </c>
      <c r="S4" s="103">
        <f>Q4*N4/10000000</f>
        <v>119.6241345</v>
      </c>
      <c r="T4" s="109">
        <f>K4-L4</f>
        <v>259100</v>
      </c>
      <c r="U4" s="103">
        <f>L4/T4*100</f>
        <v>-26.72713238131995</v>
      </c>
      <c r="V4" s="103">
        <f>Q4*B4/10000000</f>
        <v>120.0668355</v>
      </c>
      <c r="W4" s="103">
        <f>Q4*E4/10000000</f>
        <v>0</v>
      </c>
      <c r="X4" s="103">
        <f>Q4*H4/10000000</f>
        <v>0</v>
      </c>
      <c r="Y4" s="103">
        <f>(T4*P4)/10000000</f>
        <v>169.2790985</v>
      </c>
      <c r="Z4" s="236">
        <f>R4-Y4</f>
        <v>-49.21226300000001</v>
      </c>
      <c r="AA4" s="78"/>
      <c r="AB4" s="77"/>
    </row>
    <row r="5" spans="1:28" s="58" customFormat="1" ht="15">
      <c r="A5" s="193" t="s">
        <v>489</v>
      </c>
      <c r="B5" s="164">
        <v>189400</v>
      </c>
      <c r="C5" s="162">
        <v>-11900</v>
      </c>
      <c r="D5" s="170">
        <v>-0.06</v>
      </c>
      <c r="E5" s="164">
        <v>0</v>
      </c>
      <c r="F5" s="112">
        <v>0</v>
      </c>
      <c r="G5" s="170">
        <v>0</v>
      </c>
      <c r="H5" s="164">
        <v>100</v>
      </c>
      <c r="I5" s="112">
        <v>100</v>
      </c>
      <c r="J5" s="170">
        <v>0</v>
      </c>
      <c r="K5" s="164">
        <v>189500</v>
      </c>
      <c r="L5" s="112">
        <v>-11800</v>
      </c>
      <c r="M5" s="127">
        <v>-0.06</v>
      </c>
      <c r="N5" s="112">
        <v>189500</v>
      </c>
      <c r="O5" s="173">
        <f>N5/K5</f>
        <v>1</v>
      </c>
      <c r="P5" s="108">
        <f>Volume!K5</f>
        <v>4184.8</v>
      </c>
      <c r="Q5" s="69">
        <f>Volume!J5</f>
        <v>4101</v>
      </c>
      <c r="R5" s="237">
        <f>Q5*K5/10000000</f>
        <v>77.71395</v>
      </c>
      <c r="S5" s="103">
        <f>Q5*N5/10000000</f>
        <v>77.71395</v>
      </c>
      <c r="T5" s="109">
        <f>K5-L5</f>
        <v>201300</v>
      </c>
      <c r="U5" s="103">
        <f>L5/T5*100</f>
        <v>-5.861897665176354</v>
      </c>
      <c r="V5" s="103">
        <f>Q5*B5/10000000</f>
        <v>77.67294</v>
      </c>
      <c r="W5" s="103">
        <f>Q5*E5/10000000</f>
        <v>0</v>
      </c>
      <c r="X5" s="103">
        <f>Q5*H5/10000000</f>
        <v>0.04101</v>
      </c>
      <c r="Y5" s="103">
        <f>(T5*P5)/10000000</f>
        <v>84.240024</v>
      </c>
      <c r="Z5" s="237">
        <f>R5-Y5</f>
        <v>-6.526074000000008</v>
      </c>
      <c r="AA5" s="78"/>
      <c r="AB5" s="77"/>
    </row>
    <row r="6" spans="1:28" s="58" customFormat="1" ht="15">
      <c r="A6" s="193" t="s">
        <v>74</v>
      </c>
      <c r="B6" s="164">
        <v>155350</v>
      </c>
      <c r="C6" s="162">
        <v>300</v>
      </c>
      <c r="D6" s="170">
        <v>0</v>
      </c>
      <c r="E6" s="164">
        <v>0</v>
      </c>
      <c r="F6" s="112">
        <v>0</v>
      </c>
      <c r="G6" s="170">
        <v>0</v>
      </c>
      <c r="H6" s="164">
        <v>0</v>
      </c>
      <c r="I6" s="112">
        <v>0</v>
      </c>
      <c r="J6" s="170">
        <v>0</v>
      </c>
      <c r="K6" s="164">
        <v>155350</v>
      </c>
      <c r="L6" s="112">
        <v>300</v>
      </c>
      <c r="M6" s="127">
        <v>0</v>
      </c>
      <c r="N6" s="112">
        <v>154650</v>
      </c>
      <c r="O6" s="173">
        <f>N6/K6</f>
        <v>0.9954940457032507</v>
      </c>
      <c r="P6" s="108">
        <f>Volume!K6</f>
        <v>5251.55</v>
      </c>
      <c r="Q6" s="69">
        <f>Volume!J6</f>
        <v>5221.3</v>
      </c>
      <c r="R6" s="237">
        <f>Q6*K6/10000000</f>
        <v>81.1128955</v>
      </c>
      <c r="S6" s="103">
        <f>Q6*N6/10000000</f>
        <v>80.7474045</v>
      </c>
      <c r="T6" s="109">
        <f>K6-L6</f>
        <v>155050</v>
      </c>
      <c r="U6" s="103">
        <f>L6/T6*100</f>
        <v>0.19348597226701064</v>
      </c>
      <c r="V6" s="103">
        <f>Q6*B6/10000000</f>
        <v>81.1128955</v>
      </c>
      <c r="W6" s="103">
        <f>Q6*E6/10000000</f>
        <v>0</v>
      </c>
      <c r="X6" s="103">
        <f>Q6*H6/10000000</f>
        <v>0</v>
      </c>
      <c r="Y6" s="103">
        <f>(T6*P6)/10000000</f>
        <v>81.42528275</v>
      </c>
      <c r="Z6" s="237">
        <f>R6-Y6</f>
        <v>-0.31238725000000045</v>
      </c>
      <c r="AA6" s="78"/>
      <c r="AB6" s="77"/>
    </row>
    <row r="7" spans="1:28" s="58" customFormat="1" ht="15">
      <c r="A7" s="193" t="s">
        <v>490</v>
      </c>
      <c r="B7" s="164">
        <v>76100</v>
      </c>
      <c r="C7" s="162">
        <v>12175</v>
      </c>
      <c r="D7" s="170">
        <v>0.19</v>
      </c>
      <c r="E7" s="164">
        <v>8550</v>
      </c>
      <c r="F7" s="112">
        <v>1825</v>
      </c>
      <c r="G7" s="170">
        <v>0.27</v>
      </c>
      <c r="H7" s="164">
        <v>225</v>
      </c>
      <c r="I7" s="112">
        <v>25</v>
      </c>
      <c r="J7" s="170">
        <v>0.13</v>
      </c>
      <c r="K7" s="164">
        <v>84875</v>
      </c>
      <c r="L7" s="112">
        <v>14025</v>
      </c>
      <c r="M7" s="127">
        <v>0.2</v>
      </c>
      <c r="N7" s="112">
        <v>84675</v>
      </c>
      <c r="O7" s="173">
        <f>N7/K7</f>
        <v>0.9976435935198822</v>
      </c>
      <c r="P7" s="108">
        <f>Volume!K7</f>
        <v>8207.95</v>
      </c>
      <c r="Q7" s="69">
        <f>Volume!J7</f>
        <v>8050.3</v>
      </c>
      <c r="R7" s="237">
        <f>Q7*K7/10000000</f>
        <v>68.32692125</v>
      </c>
      <c r="S7" s="103">
        <f>Q7*N7/10000000</f>
        <v>68.16591525</v>
      </c>
      <c r="T7" s="109">
        <f>K7-L7</f>
        <v>70850</v>
      </c>
      <c r="U7" s="103">
        <f>L7/T7*100</f>
        <v>19.795342272406494</v>
      </c>
      <c r="V7" s="103">
        <f>Q7*B7/10000000</f>
        <v>61.262783</v>
      </c>
      <c r="W7" s="103">
        <f>Q7*E7/10000000</f>
        <v>6.8830065</v>
      </c>
      <c r="X7" s="103">
        <f>Q7*H7/10000000</f>
        <v>0.18113175</v>
      </c>
      <c r="Y7" s="103">
        <f>(T7*P7)/10000000</f>
        <v>58.15332575</v>
      </c>
      <c r="Z7" s="237">
        <f>R7-Y7</f>
        <v>10.173595499999998</v>
      </c>
      <c r="AA7" s="78"/>
      <c r="AB7" s="77"/>
    </row>
    <row r="8" spans="1:28" s="58" customFormat="1" ht="15">
      <c r="A8" s="193" t="s">
        <v>9</v>
      </c>
      <c r="B8" s="164">
        <v>33097400</v>
      </c>
      <c r="C8" s="162">
        <v>1438850</v>
      </c>
      <c r="D8" s="170">
        <v>0.05</v>
      </c>
      <c r="E8" s="164">
        <v>11391800</v>
      </c>
      <c r="F8" s="112">
        <v>1070150</v>
      </c>
      <c r="G8" s="170">
        <v>0.1</v>
      </c>
      <c r="H8" s="164">
        <v>16108450</v>
      </c>
      <c r="I8" s="112">
        <v>438600</v>
      </c>
      <c r="J8" s="170">
        <v>0.03</v>
      </c>
      <c r="K8" s="164">
        <v>60597650</v>
      </c>
      <c r="L8" s="112">
        <v>2947600</v>
      </c>
      <c r="M8" s="127">
        <v>0.05</v>
      </c>
      <c r="N8" s="112">
        <v>56441400</v>
      </c>
      <c r="O8" s="173">
        <f aca="true" t="shared" si="0" ref="O8:O70">N8/K8</f>
        <v>0.9314123567498079</v>
      </c>
      <c r="P8" s="108">
        <f>Volume!K8</f>
        <v>4284.65</v>
      </c>
      <c r="Q8" s="69">
        <f>Volume!J8</f>
        <v>4198.25</v>
      </c>
      <c r="R8" s="237">
        <f aca="true" t="shared" si="1" ref="R8:R70">Q8*K8/10000000</f>
        <v>25440.40841125</v>
      </c>
      <c r="S8" s="103">
        <f aca="true" t="shared" si="2" ref="S8:S70">Q8*N8/10000000</f>
        <v>23695.510755</v>
      </c>
      <c r="T8" s="109">
        <f aca="true" t="shared" si="3" ref="T8:T70">K8-L8</f>
        <v>57650050</v>
      </c>
      <c r="U8" s="103">
        <f aca="true" t="shared" si="4" ref="U8:U70">L8/T8*100</f>
        <v>5.112918375612857</v>
      </c>
      <c r="V8" s="103">
        <f aca="true" t="shared" si="5" ref="V8:V70">Q8*B8/10000000</f>
        <v>13895.115955</v>
      </c>
      <c r="W8" s="103">
        <f aca="true" t="shared" si="6" ref="W8:W70">Q8*E8/10000000</f>
        <v>4782.562435</v>
      </c>
      <c r="X8" s="103">
        <f aca="true" t="shared" si="7" ref="X8:X70">Q8*H8/10000000</f>
        <v>6762.73002125</v>
      </c>
      <c r="Y8" s="103">
        <f aca="true" t="shared" si="8" ref="Y8:Y70">(T8*P8)/10000000</f>
        <v>24701.028673249995</v>
      </c>
      <c r="Z8" s="237">
        <f aca="true" t="shared" si="9" ref="Z8:Z70">R8-Y8</f>
        <v>739.3797380000033</v>
      </c>
      <c r="AA8" s="78"/>
      <c r="AB8" s="77"/>
    </row>
    <row r="9" spans="1:28" s="7" customFormat="1" ht="15">
      <c r="A9" s="193" t="s">
        <v>279</v>
      </c>
      <c r="B9" s="164">
        <v>597400</v>
      </c>
      <c r="C9" s="162">
        <v>-6400</v>
      </c>
      <c r="D9" s="170">
        <v>-0.01</v>
      </c>
      <c r="E9" s="164">
        <v>2000</v>
      </c>
      <c r="F9" s="112">
        <v>200</v>
      </c>
      <c r="G9" s="170">
        <v>0.11</v>
      </c>
      <c r="H9" s="164">
        <v>200</v>
      </c>
      <c r="I9" s="112">
        <v>0</v>
      </c>
      <c r="J9" s="170">
        <v>0</v>
      </c>
      <c r="K9" s="164">
        <v>599600</v>
      </c>
      <c r="L9" s="112">
        <v>-6200</v>
      </c>
      <c r="M9" s="127">
        <v>-0.01</v>
      </c>
      <c r="N9" s="112">
        <v>596800</v>
      </c>
      <c r="O9" s="173">
        <f t="shared" si="0"/>
        <v>0.9953302201467645</v>
      </c>
      <c r="P9" s="108">
        <f>Volume!K9</f>
        <v>2685.3</v>
      </c>
      <c r="Q9" s="69">
        <f>Volume!J9</f>
        <v>2734.7</v>
      </c>
      <c r="R9" s="237">
        <f t="shared" si="1"/>
        <v>163.972612</v>
      </c>
      <c r="S9" s="103">
        <f t="shared" si="2"/>
        <v>163.206896</v>
      </c>
      <c r="T9" s="109">
        <f t="shared" si="3"/>
        <v>605800</v>
      </c>
      <c r="U9" s="103">
        <f t="shared" si="4"/>
        <v>-1.0234400792340705</v>
      </c>
      <c r="V9" s="103">
        <f t="shared" si="5"/>
        <v>163.370978</v>
      </c>
      <c r="W9" s="103">
        <f t="shared" si="6"/>
        <v>0.54694</v>
      </c>
      <c r="X9" s="103">
        <f t="shared" si="7"/>
        <v>0.054694</v>
      </c>
      <c r="Y9" s="103">
        <f t="shared" si="8"/>
        <v>162.675474</v>
      </c>
      <c r="Z9" s="237">
        <f t="shared" si="9"/>
        <v>1.2971379999999897</v>
      </c>
      <c r="AB9" s="77"/>
    </row>
    <row r="10" spans="1:28" s="58" customFormat="1" ht="15">
      <c r="A10" s="193" t="s">
        <v>134</v>
      </c>
      <c r="B10" s="164">
        <v>268200</v>
      </c>
      <c r="C10" s="162">
        <v>-4100</v>
      </c>
      <c r="D10" s="170">
        <v>-0.02</v>
      </c>
      <c r="E10" s="164">
        <v>2200</v>
      </c>
      <c r="F10" s="112">
        <v>900</v>
      </c>
      <c r="G10" s="170">
        <v>0.69</v>
      </c>
      <c r="H10" s="164">
        <v>1000</v>
      </c>
      <c r="I10" s="112">
        <v>600</v>
      </c>
      <c r="J10" s="170">
        <v>1.5</v>
      </c>
      <c r="K10" s="164">
        <v>271400</v>
      </c>
      <c r="L10" s="112">
        <v>-2600</v>
      </c>
      <c r="M10" s="127">
        <v>-0.01</v>
      </c>
      <c r="N10" s="112">
        <v>269700</v>
      </c>
      <c r="O10" s="173">
        <f t="shared" si="0"/>
        <v>0.9937361827560796</v>
      </c>
      <c r="P10" s="108">
        <f>Volume!K10</f>
        <v>4630.5</v>
      </c>
      <c r="Q10" s="69">
        <f>Volume!J10</f>
        <v>4579.35</v>
      </c>
      <c r="R10" s="237">
        <f t="shared" si="1"/>
        <v>124.283559</v>
      </c>
      <c r="S10" s="103">
        <f t="shared" si="2"/>
        <v>123.5050695</v>
      </c>
      <c r="T10" s="109">
        <f t="shared" si="3"/>
        <v>274000</v>
      </c>
      <c r="U10" s="103">
        <f t="shared" si="4"/>
        <v>-0.948905109489051</v>
      </c>
      <c r="V10" s="103">
        <f t="shared" si="5"/>
        <v>122.818167</v>
      </c>
      <c r="W10" s="103">
        <f t="shared" si="6"/>
        <v>1.007457</v>
      </c>
      <c r="X10" s="103">
        <f t="shared" si="7"/>
        <v>0.457935</v>
      </c>
      <c r="Y10" s="103">
        <f t="shared" si="8"/>
        <v>126.8757</v>
      </c>
      <c r="Z10" s="237">
        <f t="shared" si="9"/>
        <v>-2.592140999999998</v>
      </c>
      <c r="AA10" s="78"/>
      <c r="AB10" s="77"/>
    </row>
    <row r="11" spans="1:28" s="58" customFormat="1" ht="15">
      <c r="A11" s="193" t="s">
        <v>403</v>
      </c>
      <c r="B11" s="164">
        <v>466400</v>
      </c>
      <c r="C11" s="162">
        <v>-5600</v>
      </c>
      <c r="D11" s="170">
        <v>-0.01</v>
      </c>
      <c r="E11" s="164">
        <v>400</v>
      </c>
      <c r="F11" s="112">
        <v>0</v>
      </c>
      <c r="G11" s="170">
        <v>0</v>
      </c>
      <c r="H11" s="164">
        <v>0</v>
      </c>
      <c r="I11" s="112">
        <v>0</v>
      </c>
      <c r="J11" s="170">
        <v>0</v>
      </c>
      <c r="K11" s="164">
        <v>466800</v>
      </c>
      <c r="L11" s="112">
        <v>-5600</v>
      </c>
      <c r="M11" s="127">
        <v>-0.01</v>
      </c>
      <c r="N11" s="112">
        <v>459800</v>
      </c>
      <c r="O11" s="173">
        <f t="shared" si="0"/>
        <v>0.9850042844901457</v>
      </c>
      <c r="P11" s="108">
        <f>Volume!K11</f>
        <v>1350.3</v>
      </c>
      <c r="Q11" s="69">
        <f>Volume!J11</f>
        <v>1318.5</v>
      </c>
      <c r="R11" s="237">
        <f t="shared" si="1"/>
        <v>61.54758</v>
      </c>
      <c r="S11" s="103">
        <f t="shared" si="2"/>
        <v>60.62463</v>
      </c>
      <c r="T11" s="109">
        <f t="shared" si="3"/>
        <v>472400</v>
      </c>
      <c r="U11" s="103">
        <f t="shared" si="4"/>
        <v>-1.1854360711261642</v>
      </c>
      <c r="V11" s="103">
        <f t="shared" si="5"/>
        <v>61.49484</v>
      </c>
      <c r="W11" s="103">
        <f t="shared" si="6"/>
        <v>0.05274</v>
      </c>
      <c r="X11" s="103">
        <f t="shared" si="7"/>
        <v>0</v>
      </c>
      <c r="Y11" s="103">
        <f t="shared" si="8"/>
        <v>63.788172</v>
      </c>
      <c r="Z11" s="237">
        <f t="shared" si="9"/>
        <v>-2.2405919999999995</v>
      </c>
      <c r="AA11" s="78"/>
      <c r="AB11" s="77"/>
    </row>
    <row r="12" spans="1:28" s="7" customFormat="1" ht="15">
      <c r="A12" s="193" t="s">
        <v>0</v>
      </c>
      <c r="B12" s="164">
        <v>1826250</v>
      </c>
      <c r="C12" s="163">
        <v>57000</v>
      </c>
      <c r="D12" s="170">
        <v>0.03</v>
      </c>
      <c r="E12" s="164">
        <v>18375</v>
      </c>
      <c r="F12" s="112">
        <v>2250</v>
      </c>
      <c r="G12" s="170">
        <v>0.14</v>
      </c>
      <c r="H12" s="164">
        <v>2250</v>
      </c>
      <c r="I12" s="112">
        <v>375</v>
      </c>
      <c r="J12" s="170">
        <v>0.2</v>
      </c>
      <c r="K12" s="164">
        <v>1846875</v>
      </c>
      <c r="L12" s="112">
        <v>59625</v>
      </c>
      <c r="M12" s="127">
        <v>0.03</v>
      </c>
      <c r="N12" s="112">
        <v>1834500</v>
      </c>
      <c r="O12" s="173">
        <f t="shared" si="0"/>
        <v>0.9932994923857869</v>
      </c>
      <c r="P12" s="108">
        <f>Volume!K12</f>
        <v>836.15</v>
      </c>
      <c r="Q12" s="69">
        <f>Volume!J12</f>
        <v>822.05</v>
      </c>
      <c r="R12" s="237">
        <f t="shared" si="1"/>
        <v>151.822359375</v>
      </c>
      <c r="S12" s="103">
        <f t="shared" si="2"/>
        <v>150.8050725</v>
      </c>
      <c r="T12" s="109">
        <f t="shared" si="3"/>
        <v>1787250</v>
      </c>
      <c r="U12" s="103">
        <f t="shared" si="4"/>
        <v>3.3361309274024338</v>
      </c>
      <c r="V12" s="103">
        <f t="shared" si="5"/>
        <v>150.12688125</v>
      </c>
      <c r="W12" s="103">
        <f t="shared" si="6"/>
        <v>1.510516875</v>
      </c>
      <c r="X12" s="103">
        <f t="shared" si="7"/>
        <v>0.18496125</v>
      </c>
      <c r="Y12" s="103">
        <f t="shared" si="8"/>
        <v>149.44090875</v>
      </c>
      <c r="Z12" s="237">
        <f t="shared" si="9"/>
        <v>2.381450624999985</v>
      </c>
      <c r="AB12" s="77"/>
    </row>
    <row r="13" spans="1:28" s="7" customFormat="1" ht="15">
      <c r="A13" s="193" t="s">
        <v>404</v>
      </c>
      <c r="B13" s="164">
        <v>1129950</v>
      </c>
      <c r="C13" s="163">
        <v>-44550</v>
      </c>
      <c r="D13" s="170">
        <v>-0.04</v>
      </c>
      <c r="E13" s="164">
        <v>1350</v>
      </c>
      <c r="F13" s="112">
        <v>450</v>
      </c>
      <c r="G13" s="170">
        <v>0.5</v>
      </c>
      <c r="H13" s="164">
        <v>0</v>
      </c>
      <c r="I13" s="112">
        <v>0</v>
      </c>
      <c r="J13" s="170">
        <v>0</v>
      </c>
      <c r="K13" s="164">
        <v>1131300</v>
      </c>
      <c r="L13" s="112">
        <v>-44100</v>
      </c>
      <c r="M13" s="127">
        <v>-0.04</v>
      </c>
      <c r="N13" s="112">
        <v>1123200</v>
      </c>
      <c r="O13" s="173">
        <f t="shared" si="0"/>
        <v>0.9928400954653938</v>
      </c>
      <c r="P13" s="108">
        <f>Volume!K13</f>
        <v>548.2</v>
      </c>
      <c r="Q13" s="69">
        <f>Volume!J13</f>
        <v>539.25</v>
      </c>
      <c r="R13" s="237">
        <f t="shared" si="1"/>
        <v>61.0053525</v>
      </c>
      <c r="S13" s="103">
        <f t="shared" si="2"/>
        <v>60.56856</v>
      </c>
      <c r="T13" s="109">
        <f t="shared" si="3"/>
        <v>1175400</v>
      </c>
      <c r="U13" s="103">
        <f t="shared" si="4"/>
        <v>-3.7519142419601836</v>
      </c>
      <c r="V13" s="103">
        <f t="shared" si="5"/>
        <v>60.93255375</v>
      </c>
      <c r="W13" s="103">
        <f t="shared" si="6"/>
        <v>0.07279875</v>
      </c>
      <c r="X13" s="103">
        <f t="shared" si="7"/>
        <v>0</v>
      </c>
      <c r="Y13" s="103">
        <f t="shared" si="8"/>
        <v>64.435428</v>
      </c>
      <c r="Z13" s="237">
        <f t="shared" si="9"/>
        <v>-3.430075500000001</v>
      </c>
      <c r="AB13" s="77"/>
    </row>
    <row r="14" spans="1:28" s="7" customFormat="1" ht="15">
      <c r="A14" s="193" t="s">
        <v>405</v>
      </c>
      <c r="B14" s="164">
        <v>397200</v>
      </c>
      <c r="C14" s="163">
        <v>33000</v>
      </c>
      <c r="D14" s="170">
        <v>0.09</v>
      </c>
      <c r="E14" s="164">
        <v>0</v>
      </c>
      <c r="F14" s="112">
        <v>-200</v>
      </c>
      <c r="G14" s="170">
        <v>-1</v>
      </c>
      <c r="H14" s="164">
        <v>0</v>
      </c>
      <c r="I14" s="112">
        <v>0</v>
      </c>
      <c r="J14" s="170">
        <v>0</v>
      </c>
      <c r="K14" s="164">
        <v>397200</v>
      </c>
      <c r="L14" s="112">
        <v>32800</v>
      </c>
      <c r="M14" s="127">
        <v>0.09</v>
      </c>
      <c r="N14" s="112">
        <v>395600</v>
      </c>
      <c r="O14" s="173">
        <f t="shared" si="0"/>
        <v>0.9959718026183283</v>
      </c>
      <c r="P14" s="108">
        <f>Volume!K14</f>
        <v>1645.25</v>
      </c>
      <c r="Q14" s="69">
        <f>Volume!J14</f>
        <v>1597</v>
      </c>
      <c r="R14" s="237">
        <f t="shared" si="1"/>
        <v>63.43284</v>
      </c>
      <c r="S14" s="103">
        <f t="shared" si="2"/>
        <v>63.17732</v>
      </c>
      <c r="T14" s="109">
        <f t="shared" si="3"/>
        <v>364400</v>
      </c>
      <c r="U14" s="103">
        <f t="shared" si="4"/>
        <v>9.001097694840835</v>
      </c>
      <c r="V14" s="103">
        <f t="shared" si="5"/>
        <v>63.43284</v>
      </c>
      <c r="W14" s="103">
        <f t="shared" si="6"/>
        <v>0</v>
      </c>
      <c r="X14" s="103">
        <f t="shared" si="7"/>
        <v>0</v>
      </c>
      <c r="Y14" s="103">
        <f t="shared" si="8"/>
        <v>59.95291</v>
      </c>
      <c r="Z14" s="237">
        <f t="shared" si="9"/>
        <v>3.479929999999996</v>
      </c>
      <c r="AB14" s="77"/>
    </row>
    <row r="15" spans="1:28" s="7" customFormat="1" ht="15">
      <c r="A15" s="193" t="s">
        <v>406</v>
      </c>
      <c r="B15" s="164">
        <v>4879000</v>
      </c>
      <c r="C15" s="163">
        <v>-205700</v>
      </c>
      <c r="D15" s="170">
        <v>-0.04</v>
      </c>
      <c r="E15" s="164">
        <v>283900</v>
      </c>
      <c r="F15" s="112">
        <v>3400</v>
      </c>
      <c r="G15" s="170">
        <v>0.01</v>
      </c>
      <c r="H15" s="164">
        <v>27200</v>
      </c>
      <c r="I15" s="112">
        <v>0</v>
      </c>
      <c r="J15" s="170">
        <v>0</v>
      </c>
      <c r="K15" s="164">
        <v>5190100</v>
      </c>
      <c r="L15" s="112">
        <v>-202300</v>
      </c>
      <c r="M15" s="127">
        <v>-0.04</v>
      </c>
      <c r="N15" s="112">
        <v>5140800</v>
      </c>
      <c r="O15" s="173">
        <f t="shared" si="0"/>
        <v>0.990501146413364</v>
      </c>
      <c r="P15" s="108">
        <f>Volume!K15</f>
        <v>143.05</v>
      </c>
      <c r="Q15" s="69">
        <f>Volume!J15</f>
        <v>143</v>
      </c>
      <c r="R15" s="237">
        <f t="shared" si="1"/>
        <v>74.21843</v>
      </c>
      <c r="S15" s="103">
        <f t="shared" si="2"/>
        <v>73.51344</v>
      </c>
      <c r="T15" s="109">
        <f t="shared" si="3"/>
        <v>5392400</v>
      </c>
      <c r="U15" s="103">
        <f t="shared" si="4"/>
        <v>-3.7515762925598994</v>
      </c>
      <c r="V15" s="103">
        <f t="shared" si="5"/>
        <v>69.7697</v>
      </c>
      <c r="W15" s="103">
        <f t="shared" si="6"/>
        <v>4.05977</v>
      </c>
      <c r="X15" s="103">
        <f t="shared" si="7"/>
        <v>0.38896</v>
      </c>
      <c r="Y15" s="103">
        <f t="shared" si="8"/>
        <v>77.13828200000002</v>
      </c>
      <c r="Z15" s="237">
        <f t="shared" si="9"/>
        <v>-2.91985200000002</v>
      </c>
      <c r="AB15" s="77"/>
    </row>
    <row r="16" spans="1:28" s="7" customFormat="1" ht="15">
      <c r="A16" s="193" t="s">
        <v>135</v>
      </c>
      <c r="B16" s="283">
        <v>2582300</v>
      </c>
      <c r="C16" s="163">
        <v>-4900</v>
      </c>
      <c r="D16" s="171">
        <v>0</v>
      </c>
      <c r="E16" s="172">
        <v>411600</v>
      </c>
      <c r="F16" s="167">
        <v>75950</v>
      </c>
      <c r="G16" s="171">
        <v>0.23</v>
      </c>
      <c r="H16" s="165">
        <v>0</v>
      </c>
      <c r="I16" s="168">
        <v>0</v>
      </c>
      <c r="J16" s="171">
        <v>0</v>
      </c>
      <c r="K16" s="164">
        <v>2993900</v>
      </c>
      <c r="L16" s="112">
        <v>71050</v>
      </c>
      <c r="M16" s="352">
        <v>0.02</v>
      </c>
      <c r="N16" s="112">
        <v>2979200</v>
      </c>
      <c r="O16" s="173">
        <f t="shared" si="0"/>
        <v>0.9950900163666121</v>
      </c>
      <c r="P16" s="108">
        <f>Volume!K16</f>
        <v>87.25</v>
      </c>
      <c r="Q16" s="69">
        <f>Volume!J16</f>
        <v>85.4</v>
      </c>
      <c r="R16" s="237">
        <f t="shared" si="1"/>
        <v>25.567906000000004</v>
      </c>
      <c r="S16" s="103">
        <f t="shared" si="2"/>
        <v>25.442368000000002</v>
      </c>
      <c r="T16" s="109">
        <f t="shared" si="3"/>
        <v>2922850</v>
      </c>
      <c r="U16" s="103">
        <f t="shared" si="4"/>
        <v>2.4308466051969826</v>
      </c>
      <c r="V16" s="103">
        <f t="shared" si="5"/>
        <v>22.052842</v>
      </c>
      <c r="W16" s="103">
        <f t="shared" si="6"/>
        <v>3.515064</v>
      </c>
      <c r="X16" s="103">
        <f t="shared" si="7"/>
        <v>0</v>
      </c>
      <c r="Y16" s="103">
        <f t="shared" si="8"/>
        <v>25.50186625</v>
      </c>
      <c r="Z16" s="237">
        <f t="shared" si="9"/>
        <v>0.06603975000000517</v>
      </c>
      <c r="AB16" s="77"/>
    </row>
    <row r="17" spans="1:28" s="58" customFormat="1" ht="15">
      <c r="A17" s="193" t="s">
        <v>174</v>
      </c>
      <c r="B17" s="164">
        <v>7658100</v>
      </c>
      <c r="C17" s="162">
        <v>-6700</v>
      </c>
      <c r="D17" s="170">
        <v>0</v>
      </c>
      <c r="E17" s="164">
        <v>217750</v>
      </c>
      <c r="F17" s="112">
        <v>20100</v>
      </c>
      <c r="G17" s="170">
        <v>0.1</v>
      </c>
      <c r="H17" s="164">
        <v>0</v>
      </c>
      <c r="I17" s="112">
        <v>0</v>
      </c>
      <c r="J17" s="170">
        <v>0</v>
      </c>
      <c r="K17" s="164">
        <v>7875850</v>
      </c>
      <c r="L17" s="112">
        <v>13400</v>
      </c>
      <c r="M17" s="127">
        <v>0</v>
      </c>
      <c r="N17" s="112">
        <v>7869150</v>
      </c>
      <c r="O17" s="173">
        <f t="shared" si="0"/>
        <v>0.9991492981709911</v>
      </c>
      <c r="P17" s="108">
        <f>Volume!K17</f>
        <v>58.2</v>
      </c>
      <c r="Q17" s="69">
        <f>Volume!J17</f>
        <v>57.45</v>
      </c>
      <c r="R17" s="237">
        <f t="shared" si="1"/>
        <v>45.24675825</v>
      </c>
      <c r="S17" s="103">
        <f t="shared" si="2"/>
        <v>45.20826675</v>
      </c>
      <c r="T17" s="109">
        <f t="shared" si="3"/>
        <v>7862450</v>
      </c>
      <c r="U17" s="103">
        <f t="shared" si="4"/>
        <v>0.17043033659991477</v>
      </c>
      <c r="V17" s="103">
        <f t="shared" si="5"/>
        <v>43.9957845</v>
      </c>
      <c r="W17" s="103">
        <f t="shared" si="6"/>
        <v>1.25097375</v>
      </c>
      <c r="X17" s="103">
        <f t="shared" si="7"/>
        <v>0</v>
      </c>
      <c r="Y17" s="103">
        <f t="shared" si="8"/>
        <v>45.759459</v>
      </c>
      <c r="Z17" s="237">
        <f t="shared" si="9"/>
        <v>-0.5127007500000005</v>
      </c>
      <c r="AA17" s="78"/>
      <c r="AB17" s="77"/>
    </row>
    <row r="18" spans="1:28" s="58" customFormat="1" ht="15">
      <c r="A18" s="193" t="s">
        <v>280</v>
      </c>
      <c r="B18" s="164">
        <v>1497600</v>
      </c>
      <c r="C18" s="162">
        <v>600</v>
      </c>
      <c r="D18" s="170">
        <v>0</v>
      </c>
      <c r="E18" s="164">
        <v>0</v>
      </c>
      <c r="F18" s="112">
        <v>0</v>
      </c>
      <c r="G18" s="170">
        <v>0</v>
      </c>
      <c r="H18" s="164">
        <v>0</v>
      </c>
      <c r="I18" s="112">
        <v>0</v>
      </c>
      <c r="J18" s="170">
        <v>0</v>
      </c>
      <c r="K18" s="164">
        <v>1497600</v>
      </c>
      <c r="L18" s="112">
        <v>600</v>
      </c>
      <c r="M18" s="127">
        <v>0</v>
      </c>
      <c r="N18" s="112">
        <v>1492200</v>
      </c>
      <c r="O18" s="173">
        <f t="shared" si="0"/>
        <v>0.9963942307692307</v>
      </c>
      <c r="P18" s="108">
        <f>Volume!K18</f>
        <v>416.4</v>
      </c>
      <c r="Q18" s="69">
        <f>Volume!J18</f>
        <v>414.65</v>
      </c>
      <c r="R18" s="237">
        <f t="shared" si="1"/>
        <v>62.097984</v>
      </c>
      <c r="S18" s="103">
        <f t="shared" si="2"/>
        <v>61.874073</v>
      </c>
      <c r="T18" s="109">
        <f t="shared" si="3"/>
        <v>1497000</v>
      </c>
      <c r="U18" s="103">
        <f t="shared" si="4"/>
        <v>0.04008016032064128</v>
      </c>
      <c r="V18" s="103">
        <f t="shared" si="5"/>
        <v>62.097984</v>
      </c>
      <c r="W18" s="103">
        <f t="shared" si="6"/>
        <v>0</v>
      </c>
      <c r="X18" s="103">
        <f t="shared" si="7"/>
        <v>0</v>
      </c>
      <c r="Y18" s="103">
        <f t="shared" si="8"/>
        <v>62.33508</v>
      </c>
      <c r="Z18" s="237">
        <f t="shared" si="9"/>
        <v>-0.23709600000000108</v>
      </c>
      <c r="AA18" s="78"/>
      <c r="AB18" s="77"/>
    </row>
    <row r="19" spans="1:28" s="7" customFormat="1" ht="15">
      <c r="A19" s="193" t="s">
        <v>75</v>
      </c>
      <c r="B19" s="164">
        <v>3413200</v>
      </c>
      <c r="C19" s="162">
        <v>59800</v>
      </c>
      <c r="D19" s="170">
        <v>0.02</v>
      </c>
      <c r="E19" s="164">
        <v>62100</v>
      </c>
      <c r="F19" s="112">
        <v>11500</v>
      </c>
      <c r="G19" s="170">
        <v>0.23</v>
      </c>
      <c r="H19" s="164">
        <v>0</v>
      </c>
      <c r="I19" s="112">
        <v>0</v>
      </c>
      <c r="J19" s="170">
        <v>0</v>
      </c>
      <c r="K19" s="164">
        <v>3475300</v>
      </c>
      <c r="L19" s="112">
        <v>71300</v>
      </c>
      <c r="M19" s="127">
        <v>0.02</v>
      </c>
      <c r="N19" s="112">
        <v>3468400</v>
      </c>
      <c r="O19" s="173">
        <f t="shared" si="0"/>
        <v>0.9980145598941098</v>
      </c>
      <c r="P19" s="108">
        <f>Volume!K19</f>
        <v>87.6</v>
      </c>
      <c r="Q19" s="69">
        <f>Volume!J19</f>
        <v>84.9</v>
      </c>
      <c r="R19" s="237">
        <f t="shared" si="1"/>
        <v>29.505297</v>
      </c>
      <c r="S19" s="103">
        <f t="shared" si="2"/>
        <v>29.446716</v>
      </c>
      <c r="T19" s="109">
        <f t="shared" si="3"/>
        <v>3404000</v>
      </c>
      <c r="U19" s="103">
        <f t="shared" si="4"/>
        <v>2.0945945945945947</v>
      </c>
      <c r="V19" s="103">
        <f t="shared" si="5"/>
        <v>28.978068</v>
      </c>
      <c r="W19" s="103">
        <f t="shared" si="6"/>
        <v>0.527229</v>
      </c>
      <c r="X19" s="103">
        <f t="shared" si="7"/>
        <v>0</v>
      </c>
      <c r="Y19" s="103">
        <f t="shared" si="8"/>
        <v>29.81904</v>
      </c>
      <c r="Z19" s="237">
        <f t="shared" si="9"/>
        <v>-0.3137430000000023</v>
      </c>
      <c r="AB19" s="77"/>
    </row>
    <row r="20" spans="1:28" s="7" customFormat="1" ht="15">
      <c r="A20" s="193" t="s">
        <v>407</v>
      </c>
      <c r="B20" s="164">
        <v>944450</v>
      </c>
      <c r="C20" s="162">
        <v>22100</v>
      </c>
      <c r="D20" s="170">
        <v>0.02</v>
      </c>
      <c r="E20" s="164">
        <v>0</v>
      </c>
      <c r="F20" s="112">
        <v>0</v>
      </c>
      <c r="G20" s="170">
        <v>0</v>
      </c>
      <c r="H20" s="164">
        <v>0</v>
      </c>
      <c r="I20" s="112">
        <v>0</v>
      </c>
      <c r="J20" s="170">
        <v>0</v>
      </c>
      <c r="K20" s="164">
        <v>944450</v>
      </c>
      <c r="L20" s="112">
        <v>22100</v>
      </c>
      <c r="M20" s="127">
        <v>0.02</v>
      </c>
      <c r="N20" s="112">
        <v>943800</v>
      </c>
      <c r="O20" s="173">
        <f t="shared" si="0"/>
        <v>0.9993117687543015</v>
      </c>
      <c r="P20" s="108">
        <f>Volume!K20</f>
        <v>330.8</v>
      </c>
      <c r="Q20" s="69">
        <f>Volume!J20</f>
        <v>321.95</v>
      </c>
      <c r="R20" s="237">
        <f t="shared" si="1"/>
        <v>30.40656775</v>
      </c>
      <c r="S20" s="103">
        <f t="shared" si="2"/>
        <v>30.385641</v>
      </c>
      <c r="T20" s="109">
        <f t="shared" si="3"/>
        <v>922350</v>
      </c>
      <c r="U20" s="103">
        <f t="shared" si="4"/>
        <v>2.3960535588442564</v>
      </c>
      <c r="V20" s="103">
        <f t="shared" si="5"/>
        <v>30.40656775</v>
      </c>
      <c r="W20" s="103">
        <f t="shared" si="6"/>
        <v>0</v>
      </c>
      <c r="X20" s="103">
        <f t="shared" si="7"/>
        <v>0</v>
      </c>
      <c r="Y20" s="103">
        <f t="shared" si="8"/>
        <v>30.511338</v>
      </c>
      <c r="Z20" s="237">
        <f t="shared" si="9"/>
        <v>-0.10477024999999784</v>
      </c>
      <c r="AB20" s="77"/>
    </row>
    <row r="21" spans="1:28" s="7" customFormat="1" ht="15">
      <c r="A21" s="193" t="s">
        <v>408</v>
      </c>
      <c r="B21" s="164">
        <v>784400</v>
      </c>
      <c r="C21" s="162">
        <v>-52800</v>
      </c>
      <c r="D21" s="170">
        <v>-0.06</v>
      </c>
      <c r="E21" s="164">
        <v>800</v>
      </c>
      <c r="F21" s="112">
        <v>0</v>
      </c>
      <c r="G21" s="170">
        <v>0</v>
      </c>
      <c r="H21" s="164">
        <v>0</v>
      </c>
      <c r="I21" s="112">
        <v>0</v>
      </c>
      <c r="J21" s="170">
        <v>0</v>
      </c>
      <c r="K21" s="164">
        <v>785200</v>
      </c>
      <c r="L21" s="112">
        <v>-52800</v>
      </c>
      <c r="M21" s="127">
        <v>-0.06</v>
      </c>
      <c r="N21" s="112">
        <v>775600</v>
      </c>
      <c r="O21" s="173">
        <f t="shared" si="0"/>
        <v>0.9877738155883852</v>
      </c>
      <c r="P21" s="108">
        <f>Volume!K21</f>
        <v>581.3</v>
      </c>
      <c r="Q21" s="69">
        <f>Volume!J21</f>
        <v>569.45</v>
      </c>
      <c r="R21" s="237">
        <f t="shared" si="1"/>
        <v>44.71321400000001</v>
      </c>
      <c r="S21" s="103">
        <f t="shared" si="2"/>
        <v>44.16654200000001</v>
      </c>
      <c r="T21" s="109">
        <f t="shared" si="3"/>
        <v>838000</v>
      </c>
      <c r="U21" s="103">
        <f t="shared" si="4"/>
        <v>-6.300715990453461</v>
      </c>
      <c r="V21" s="103">
        <f t="shared" si="5"/>
        <v>44.667658</v>
      </c>
      <c r="W21" s="103">
        <f t="shared" si="6"/>
        <v>0.045556000000000006</v>
      </c>
      <c r="X21" s="103">
        <f t="shared" si="7"/>
        <v>0</v>
      </c>
      <c r="Y21" s="103">
        <f t="shared" si="8"/>
        <v>48.712939999999996</v>
      </c>
      <c r="Z21" s="237">
        <f t="shared" si="9"/>
        <v>-3.9997259999999883</v>
      </c>
      <c r="AB21" s="77"/>
    </row>
    <row r="22" spans="1:28" s="7" customFormat="1" ht="15">
      <c r="A22" s="193" t="s">
        <v>88</v>
      </c>
      <c r="B22" s="283">
        <v>19767100</v>
      </c>
      <c r="C22" s="163">
        <v>21500</v>
      </c>
      <c r="D22" s="171">
        <v>0</v>
      </c>
      <c r="E22" s="172">
        <v>1487800</v>
      </c>
      <c r="F22" s="167">
        <v>124700</v>
      </c>
      <c r="G22" s="171">
        <v>0.09</v>
      </c>
      <c r="H22" s="165">
        <v>116100</v>
      </c>
      <c r="I22" s="168">
        <v>34400</v>
      </c>
      <c r="J22" s="171">
        <v>0.42</v>
      </c>
      <c r="K22" s="164">
        <v>21371000</v>
      </c>
      <c r="L22" s="112">
        <v>180600</v>
      </c>
      <c r="M22" s="352">
        <v>0.01</v>
      </c>
      <c r="N22" s="112">
        <v>21224800</v>
      </c>
      <c r="O22" s="173">
        <f t="shared" si="0"/>
        <v>0.993158953722334</v>
      </c>
      <c r="P22" s="108">
        <f>Volume!K22</f>
        <v>45.9</v>
      </c>
      <c r="Q22" s="69">
        <f>Volume!J22</f>
        <v>44.75</v>
      </c>
      <c r="R22" s="237">
        <f t="shared" si="1"/>
        <v>95.635225</v>
      </c>
      <c r="S22" s="103">
        <f t="shared" si="2"/>
        <v>94.98098</v>
      </c>
      <c r="T22" s="109">
        <f t="shared" si="3"/>
        <v>21190400</v>
      </c>
      <c r="U22" s="103">
        <f t="shared" si="4"/>
        <v>0.8522727272727272</v>
      </c>
      <c r="V22" s="103">
        <f t="shared" si="5"/>
        <v>88.4577725</v>
      </c>
      <c r="W22" s="103">
        <f t="shared" si="6"/>
        <v>6.657905</v>
      </c>
      <c r="X22" s="103">
        <f t="shared" si="7"/>
        <v>0.5195475</v>
      </c>
      <c r="Y22" s="103">
        <f t="shared" si="8"/>
        <v>97.263936</v>
      </c>
      <c r="Z22" s="237">
        <f t="shared" si="9"/>
        <v>-1.6287109999999956</v>
      </c>
      <c r="AB22" s="77"/>
    </row>
    <row r="23" spans="1:28" s="58" customFormat="1" ht="15">
      <c r="A23" s="193" t="s">
        <v>136</v>
      </c>
      <c r="B23" s="164">
        <v>27537425</v>
      </c>
      <c r="C23" s="162">
        <v>-1757200</v>
      </c>
      <c r="D23" s="170">
        <v>-0.06</v>
      </c>
      <c r="E23" s="164">
        <v>5104475</v>
      </c>
      <c r="F23" s="112">
        <v>396325</v>
      </c>
      <c r="G23" s="170">
        <v>0.08</v>
      </c>
      <c r="H23" s="164">
        <v>935900</v>
      </c>
      <c r="I23" s="112">
        <v>28650</v>
      </c>
      <c r="J23" s="170">
        <v>0.03</v>
      </c>
      <c r="K23" s="164">
        <v>33577800</v>
      </c>
      <c r="L23" s="112">
        <v>-1332225</v>
      </c>
      <c r="M23" s="127">
        <v>-0.04</v>
      </c>
      <c r="N23" s="112">
        <v>33128950</v>
      </c>
      <c r="O23" s="173">
        <f t="shared" si="0"/>
        <v>0.9866325369738339</v>
      </c>
      <c r="P23" s="108">
        <f>Volume!K23</f>
        <v>38.2</v>
      </c>
      <c r="Q23" s="69">
        <f>Volume!J23</f>
        <v>37.55</v>
      </c>
      <c r="R23" s="237">
        <f t="shared" si="1"/>
        <v>126.084639</v>
      </c>
      <c r="S23" s="103">
        <f t="shared" si="2"/>
        <v>124.39920725</v>
      </c>
      <c r="T23" s="109">
        <f t="shared" si="3"/>
        <v>34910025</v>
      </c>
      <c r="U23" s="103">
        <f t="shared" si="4"/>
        <v>-3.816167418957735</v>
      </c>
      <c r="V23" s="103">
        <f t="shared" si="5"/>
        <v>103.40303087499998</v>
      </c>
      <c r="W23" s="103">
        <f t="shared" si="6"/>
        <v>19.167303625</v>
      </c>
      <c r="X23" s="103">
        <f t="shared" si="7"/>
        <v>3.5143045</v>
      </c>
      <c r="Y23" s="103">
        <f t="shared" si="8"/>
        <v>133.3562955</v>
      </c>
      <c r="Z23" s="237">
        <f t="shared" si="9"/>
        <v>-7.271656499999992</v>
      </c>
      <c r="AA23" s="78"/>
      <c r="AB23" s="77"/>
    </row>
    <row r="24" spans="1:28" s="58" customFormat="1" ht="15">
      <c r="A24" s="193" t="s">
        <v>157</v>
      </c>
      <c r="B24" s="164">
        <v>1074850</v>
      </c>
      <c r="C24" s="162">
        <v>-177100</v>
      </c>
      <c r="D24" s="170">
        <v>-0.14</v>
      </c>
      <c r="E24" s="164">
        <v>7000</v>
      </c>
      <c r="F24" s="112">
        <v>0</v>
      </c>
      <c r="G24" s="170">
        <v>0</v>
      </c>
      <c r="H24" s="164">
        <v>0</v>
      </c>
      <c r="I24" s="112">
        <v>0</v>
      </c>
      <c r="J24" s="170">
        <v>0</v>
      </c>
      <c r="K24" s="164">
        <v>1081850</v>
      </c>
      <c r="L24" s="112">
        <v>-177100</v>
      </c>
      <c r="M24" s="127">
        <v>-0.14</v>
      </c>
      <c r="N24" s="112">
        <v>1080450</v>
      </c>
      <c r="O24" s="173">
        <f t="shared" si="0"/>
        <v>0.9987059204141054</v>
      </c>
      <c r="P24" s="108">
        <f>Volume!K24</f>
        <v>726.2</v>
      </c>
      <c r="Q24" s="69">
        <f>Volume!J24</f>
        <v>717.6</v>
      </c>
      <c r="R24" s="237">
        <f t="shared" si="1"/>
        <v>77.633556</v>
      </c>
      <c r="S24" s="103">
        <f t="shared" si="2"/>
        <v>77.533092</v>
      </c>
      <c r="T24" s="109">
        <f t="shared" si="3"/>
        <v>1258950</v>
      </c>
      <c r="U24" s="103">
        <f t="shared" si="4"/>
        <v>-14.067278287461773</v>
      </c>
      <c r="V24" s="103">
        <f t="shared" si="5"/>
        <v>77.131236</v>
      </c>
      <c r="W24" s="103">
        <f t="shared" si="6"/>
        <v>0.50232</v>
      </c>
      <c r="X24" s="103">
        <f t="shared" si="7"/>
        <v>0</v>
      </c>
      <c r="Y24" s="103">
        <f t="shared" si="8"/>
        <v>91.424949</v>
      </c>
      <c r="Z24" s="237">
        <f t="shared" si="9"/>
        <v>-13.791393</v>
      </c>
      <c r="AA24" s="78"/>
      <c r="AB24" s="77"/>
    </row>
    <row r="25" spans="1:28" s="58" customFormat="1" ht="15">
      <c r="A25" s="193" t="s">
        <v>193</v>
      </c>
      <c r="B25" s="164">
        <v>1940000</v>
      </c>
      <c r="C25" s="162">
        <v>-12500</v>
      </c>
      <c r="D25" s="170">
        <v>-0.01</v>
      </c>
      <c r="E25" s="164">
        <v>55800</v>
      </c>
      <c r="F25" s="112">
        <v>10200</v>
      </c>
      <c r="G25" s="170">
        <v>0.22</v>
      </c>
      <c r="H25" s="164">
        <v>6800</v>
      </c>
      <c r="I25" s="112">
        <v>1200</v>
      </c>
      <c r="J25" s="170">
        <v>0.21</v>
      </c>
      <c r="K25" s="164">
        <v>2002600</v>
      </c>
      <c r="L25" s="112">
        <v>-1100</v>
      </c>
      <c r="M25" s="127">
        <v>0</v>
      </c>
      <c r="N25" s="112">
        <v>1984900</v>
      </c>
      <c r="O25" s="173">
        <f t="shared" si="0"/>
        <v>0.9911614900629182</v>
      </c>
      <c r="P25" s="108">
        <f>Volume!K25</f>
        <v>2247.5</v>
      </c>
      <c r="Q25" s="69">
        <f>Volume!J25</f>
        <v>2218.75</v>
      </c>
      <c r="R25" s="237">
        <f t="shared" si="1"/>
        <v>444.326875</v>
      </c>
      <c r="S25" s="103">
        <f t="shared" si="2"/>
        <v>440.3996875</v>
      </c>
      <c r="T25" s="109">
        <f t="shared" si="3"/>
        <v>2003700</v>
      </c>
      <c r="U25" s="103">
        <f t="shared" si="4"/>
        <v>-0.05489843788990368</v>
      </c>
      <c r="V25" s="103">
        <f t="shared" si="5"/>
        <v>430.4375</v>
      </c>
      <c r="W25" s="103">
        <f t="shared" si="6"/>
        <v>12.380625</v>
      </c>
      <c r="X25" s="103">
        <f t="shared" si="7"/>
        <v>1.50875</v>
      </c>
      <c r="Y25" s="103">
        <f t="shared" si="8"/>
        <v>450.331575</v>
      </c>
      <c r="Z25" s="237">
        <f t="shared" si="9"/>
        <v>-6.004700000000014</v>
      </c>
      <c r="AA25" s="78"/>
      <c r="AB25" s="77"/>
    </row>
    <row r="26" spans="1:28" s="58" customFormat="1" ht="15">
      <c r="A26" s="193" t="s">
        <v>281</v>
      </c>
      <c r="B26" s="164">
        <v>8477800</v>
      </c>
      <c r="C26" s="162">
        <v>566200</v>
      </c>
      <c r="D26" s="170">
        <v>0.07</v>
      </c>
      <c r="E26" s="164">
        <v>503500</v>
      </c>
      <c r="F26" s="112">
        <v>68400</v>
      </c>
      <c r="G26" s="170">
        <v>0.16</v>
      </c>
      <c r="H26" s="164">
        <v>49400</v>
      </c>
      <c r="I26" s="112">
        <v>15200</v>
      </c>
      <c r="J26" s="170">
        <v>0.44</v>
      </c>
      <c r="K26" s="164">
        <v>9030700</v>
      </c>
      <c r="L26" s="112">
        <v>649800</v>
      </c>
      <c r="M26" s="127">
        <v>0.08</v>
      </c>
      <c r="N26" s="112">
        <v>8912900</v>
      </c>
      <c r="O26" s="173">
        <f t="shared" si="0"/>
        <v>0.986955606985062</v>
      </c>
      <c r="P26" s="108">
        <f>Volume!K26</f>
        <v>167.05</v>
      </c>
      <c r="Q26" s="69">
        <f>Volume!J26</f>
        <v>162.95</v>
      </c>
      <c r="R26" s="237">
        <f t="shared" si="1"/>
        <v>147.1552565</v>
      </c>
      <c r="S26" s="103">
        <f t="shared" si="2"/>
        <v>145.2357055</v>
      </c>
      <c r="T26" s="109">
        <f t="shared" si="3"/>
        <v>8380900</v>
      </c>
      <c r="U26" s="103">
        <f t="shared" si="4"/>
        <v>7.75334391294491</v>
      </c>
      <c r="V26" s="103">
        <f t="shared" si="5"/>
        <v>138.145751</v>
      </c>
      <c r="W26" s="103">
        <f t="shared" si="6"/>
        <v>8.2045325</v>
      </c>
      <c r="X26" s="103">
        <f t="shared" si="7"/>
        <v>0.8049729999999999</v>
      </c>
      <c r="Y26" s="103">
        <f t="shared" si="8"/>
        <v>140.0029345</v>
      </c>
      <c r="Z26" s="237">
        <f t="shared" si="9"/>
        <v>7.152321999999998</v>
      </c>
      <c r="AA26" s="78"/>
      <c r="AB26" s="77"/>
    </row>
    <row r="27" spans="1:28" s="8" customFormat="1" ht="15">
      <c r="A27" s="193" t="s">
        <v>282</v>
      </c>
      <c r="B27" s="164">
        <v>7276800</v>
      </c>
      <c r="C27" s="162">
        <v>-216000</v>
      </c>
      <c r="D27" s="170">
        <v>-0.03</v>
      </c>
      <c r="E27" s="164">
        <v>945600</v>
      </c>
      <c r="F27" s="112">
        <v>48000</v>
      </c>
      <c r="G27" s="170">
        <v>0.05</v>
      </c>
      <c r="H27" s="164">
        <v>124800</v>
      </c>
      <c r="I27" s="112">
        <v>4800</v>
      </c>
      <c r="J27" s="170">
        <v>0.04</v>
      </c>
      <c r="K27" s="164">
        <v>8347200</v>
      </c>
      <c r="L27" s="112">
        <v>-163200</v>
      </c>
      <c r="M27" s="127">
        <v>-0.02</v>
      </c>
      <c r="N27" s="112">
        <v>8227200</v>
      </c>
      <c r="O27" s="173">
        <f t="shared" si="0"/>
        <v>0.9856239217941346</v>
      </c>
      <c r="P27" s="108">
        <f>Volume!K27</f>
        <v>74.25</v>
      </c>
      <c r="Q27" s="69">
        <f>Volume!J27</f>
        <v>73.2</v>
      </c>
      <c r="R27" s="237">
        <f t="shared" si="1"/>
        <v>61.101504</v>
      </c>
      <c r="S27" s="103">
        <f t="shared" si="2"/>
        <v>60.223104</v>
      </c>
      <c r="T27" s="109">
        <f t="shared" si="3"/>
        <v>8510400</v>
      </c>
      <c r="U27" s="103">
        <f t="shared" si="4"/>
        <v>-1.9176536943034406</v>
      </c>
      <c r="V27" s="103">
        <f t="shared" si="5"/>
        <v>53.266176</v>
      </c>
      <c r="W27" s="103">
        <f t="shared" si="6"/>
        <v>6.921792</v>
      </c>
      <c r="X27" s="103">
        <f t="shared" si="7"/>
        <v>0.913536</v>
      </c>
      <c r="Y27" s="103">
        <f t="shared" si="8"/>
        <v>63.18972</v>
      </c>
      <c r="Z27" s="237">
        <f t="shared" si="9"/>
        <v>-2.0882160000000027</v>
      </c>
      <c r="AA27"/>
      <c r="AB27" s="77"/>
    </row>
    <row r="28" spans="1:28" s="8" customFormat="1" ht="15">
      <c r="A28" s="193" t="s">
        <v>76</v>
      </c>
      <c r="B28" s="164">
        <v>6011600</v>
      </c>
      <c r="C28" s="162">
        <v>-9800</v>
      </c>
      <c r="D28" s="170">
        <v>0</v>
      </c>
      <c r="E28" s="164">
        <v>4200</v>
      </c>
      <c r="F28" s="112">
        <v>1400</v>
      </c>
      <c r="G28" s="170">
        <v>0.5</v>
      </c>
      <c r="H28" s="164">
        <v>0</v>
      </c>
      <c r="I28" s="112">
        <v>0</v>
      </c>
      <c r="J28" s="170">
        <v>0</v>
      </c>
      <c r="K28" s="164">
        <v>6015800</v>
      </c>
      <c r="L28" s="112">
        <v>-8400</v>
      </c>
      <c r="M28" s="127">
        <v>0</v>
      </c>
      <c r="N28" s="112">
        <v>6010200</v>
      </c>
      <c r="O28" s="173">
        <f t="shared" si="0"/>
        <v>0.9990691179892949</v>
      </c>
      <c r="P28" s="108">
        <f>Volume!K28</f>
        <v>281.5</v>
      </c>
      <c r="Q28" s="69">
        <f>Volume!J28</f>
        <v>272.55</v>
      </c>
      <c r="R28" s="237">
        <f t="shared" si="1"/>
        <v>163.960629</v>
      </c>
      <c r="S28" s="103">
        <f t="shared" si="2"/>
        <v>163.808001</v>
      </c>
      <c r="T28" s="109">
        <f t="shared" si="3"/>
        <v>6024200</v>
      </c>
      <c r="U28" s="103">
        <f t="shared" si="4"/>
        <v>-0.13943760167325123</v>
      </c>
      <c r="V28" s="103">
        <f t="shared" si="5"/>
        <v>163.846158</v>
      </c>
      <c r="W28" s="103">
        <f t="shared" si="6"/>
        <v>0.114471</v>
      </c>
      <c r="X28" s="103">
        <f t="shared" si="7"/>
        <v>0</v>
      </c>
      <c r="Y28" s="103">
        <f t="shared" si="8"/>
        <v>169.58123</v>
      </c>
      <c r="Z28" s="237">
        <f t="shared" si="9"/>
        <v>-5.6206009999999935</v>
      </c>
      <c r="AA28"/>
      <c r="AB28" s="77"/>
    </row>
    <row r="29" spans="1:28" s="58" customFormat="1" ht="15">
      <c r="A29" s="193" t="s">
        <v>77</v>
      </c>
      <c r="B29" s="164">
        <v>3891200</v>
      </c>
      <c r="C29" s="162">
        <v>-452200</v>
      </c>
      <c r="D29" s="170">
        <v>-0.1</v>
      </c>
      <c r="E29" s="164">
        <v>87400</v>
      </c>
      <c r="F29" s="112">
        <v>5700</v>
      </c>
      <c r="G29" s="170">
        <v>0.07</v>
      </c>
      <c r="H29" s="164">
        <v>28500</v>
      </c>
      <c r="I29" s="112">
        <v>7600</v>
      </c>
      <c r="J29" s="170">
        <v>0.36</v>
      </c>
      <c r="K29" s="164">
        <v>4007100</v>
      </c>
      <c r="L29" s="112">
        <v>-438900</v>
      </c>
      <c r="M29" s="127">
        <v>-0.1</v>
      </c>
      <c r="N29" s="112">
        <v>3978600</v>
      </c>
      <c r="O29" s="173">
        <f t="shared" si="0"/>
        <v>0.9928876244665719</v>
      </c>
      <c r="P29" s="108">
        <f>Volume!K29</f>
        <v>215.15</v>
      </c>
      <c r="Q29" s="69">
        <f>Volume!J29</f>
        <v>207.55</v>
      </c>
      <c r="R29" s="237">
        <f t="shared" si="1"/>
        <v>83.1673605</v>
      </c>
      <c r="S29" s="103">
        <f t="shared" si="2"/>
        <v>82.575843</v>
      </c>
      <c r="T29" s="109">
        <f t="shared" si="3"/>
        <v>4446000</v>
      </c>
      <c r="U29" s="103">
        <f t="shared" si="4"/>
        <v>-9.871794871794872</v>
      </c>
      <c r="V29" s="103">
        <f t="shared" si="5"/>
        <v>80.761856</v>
      </c>
      <c r="W29" s="103">
        <f t="shared" si="6"/>
        <v>1.813987</v>
      </c>
      <c r="X29" s="103">
        <f t="shared" si="7"/>
        <v>0.5915175</v>
      </c>
      <c r="Y29" s="103">
        <f t="shared" si="8"/>
        <v>95.65569</v>
      </c>
      <c r="Z29" s="237">
        <f t="shared" si="9"/>
        <v>-12.488329500000006</v>
      </c>
      <c r="AA29"/>
      <c r="AB29" s="77"/>
    </row>
    <row r="30" spans="1:28" s="7" customFormat="1" ht="15">
      <c r="A30" s="193" t="s">
        <v>283</v>
      </c>
      <c r="B30" s="283">
        <v>1788150</v>
      </c>
      <c r="C30" s="163">
        <v>-32550</v>
      </c>
      <c r="D30" s="171">
        <v>-0.02</v>
      </c>
      <c r="E30" s="172">
        <v>7350</v>
      </c>
      <c r="F30" s="167">
        <v>1050</v>
      </c>
      <c r="G30" s="171">
        <v>0.17</v>
      </c>
      <c r="H30" s="165">
        <v>1050</v>
      </c>
      <c r="I30" s="168">
        <v>0</v>
      </c>
      <c r="J30" s="171">
        <v>0</v>
      </c>
      <c r="K30" s="164">
        <v>1796550</v>
      </c>
      <c r="L30" s="112">
        <v>-31500</v>
      </c>
      <c r="M30" s="352">
        <v>-0.02</v>
      </c>
      <c r="N30" s="112">
        <v>1786050</v>
      </c>
      <c r="O30" s="173">
        <f t="shared" si="0"/>
        <v>0.994155464640561</v>
      </c>
      <c r="P30" s="108">
        <f>Volume!K30</f>
        <v>182.5</v>
      </c>
      <c r="Q30" s="69">
        <f>Volume!J30</f>
        <v>175.65</v>
      </c>
      <c r="R30" s="237">
        <f t="shared" si="1"/>
        <v>31.55640075</v>
      </c>
      <c r="S30" s="103">
        <f t="shared" si="2"/>
        <v>31.37196825</v>
      </c>
      <c r="T30" s="109">
        <f t="shared" si="3"/>
        <v>1828050</v>
      </c>
      <c r="U30" s="103">
        <f t="shared" si="4"/>
        <v>-1.7231476163124642</v>
      </c>
      <c r="V30" s="103">
        <f t="shared" si="5"/>
        <v>31.40885475</v>
      </c>
      <c r="W30" s="103">
        <f t="shared" si="6"/>
        <v>0.12910275</v>
      </c>
      <c r="X30" s="103">
        <f t="shared" si="7"/>
        <v>0.01844325</v>
      </c>
      <c r="Y30" s="103">
        <f t="shared" si="8"/>
        <v>33.3619125</v>
      </c>
      <c r="Z30" s="237">
        <f t="shared" si="9"/>
        <v>-1.8055117500000009</v>
      </c>
      <c r="AB30" s="77"/>
    </row>
    <row r="31" spans="1:28" s="7" customFormat="1" ht="15">
      <c r="A31" s="193" t="s">
        <v>34</v>
      </c>
      <c r="B31" s="283">
        <v>812900</v>
      </c>
      <c r="C31" s="163">
        <v>-62700</v>
      </c>
      <c r="D31" s="171">
        <v>-0.07</v>
      </c>
      <c r="E31" s="172">
        <v>825</v>
      </c>
      <c r="F31" s="167">
        <v>0</v>
      </c>
      <c r="G31" s="171">
        <v>0</v>
      </c>
      <c r="H31" s="165">
        <v>275</v>
      </c>
      <c r="I31" s="168">
        <v>0</v>
      </c>
      <c r="J31" s="171">
        <v>0</v>
      </c>
      <c r="K31" s="164">
        <v>814000</v>
      </c>
      <c r="L31" s="112">
        <v>-62700</v>
      </c>
      <c r="M31" s="352">
        <v>-0.07</v>
      </c>
      <c r="N31" s="112">
        <v>813175</v>
      </c>
      <c r="O31" s="173">
        <f t="shared" si="0"/>
        <v>0.9989864864864865</v>
      </c>
      <c r="P31" s="108">
        <f>Volume!K31</f>
        <v>1841.75</v>
      </c>
      <c r="Q31" s="69">
        <f>Volume!J31</f>
        <v>1798.45</v>
      </c>
      <c r="R31" s="237">
        <f t="shared" si="1"/>
        <v>146.39383</v>
      </c>
      <c r="S31" s="103">
        <f t="shared" si="2"/>
        <v>146.245457875</v>
      </c>
      <c r="T31" s="109">
        <f t="shared" si="3"/>
        <v>876700</v>
      </c>
      <c r="U31" s="103">
        <f t="shared" si="4"/>
        <v>-7.151819322459223</v>
      </c>
      <c r="V31" s="103">
        <f t="shared" si="5"/>
        <v>146.1960005</v>
      </c>
      <c r="W31" s="103">
        <f t="shared" si="6"/>
        <v>0.148372125</v>
      </c>
      <c r="X31" s="103">
        <f t="shared" si="7"/>
        <v>0.049457375</v>
      </c>
      <c r="Y31" s="103">
        <f t="shared" si="8"/>
        <v>161.4662225</v>
      </c>
      <c r="Z31" s="237">
        <f t="shared" si="9"/>
        <v>-15.072392499999978</v>
      </c>
      <c r="AB31" s="77"/>
    </row>
    <row r="32" spans="1:28" s="58" customFormat="1" ht="15">
      <c r="A32" s="193" t="s">
        <v>284</v>
      </c>
      <c r="B32" s="164">
        <v>483000</v>
      </c>
      <c r="C32" s="162">
        <v>-72750</v>
      </c>
      <c r="D32" s="170">
        <v>-0.13</v>
      </c>
      <c r="E32" s="164">
        <v>750</v>
      </c>
      <c r="F32" s="112">
        <v>0</v>
      </c>
      <c r="G32" s="170">
        <v>0</v>
      </c>
      <c r="H32" s="164">
        <v>0</v>
      </c>
      <c r="I32" s="112">
        <v>0</v>
      </c>
      <c r="J32" s="170">
        <v>0</v>
      </c>
      <c r="K32" s="164">
        <v>483750</v>
      </c>
      <c r="L32" s="112">
        <v>-72750</v>
      </c>
      <c r="M32" s="127">
        <v>-0.13</v>
      </c>
      <c r="N32" s="112">
        <v>482250</v>
      </c>
      <c r="O32" s="173">
        <f t="shared" si="0"/>
        <v>0.9968992248062015</v>
      </c>
      <c r="P32" s="108">
        <f>Volume!K32</f>
        <v>1101</v>
      </c>
      <c r="Q32" s="69">
        <f>Volume!J32</f>
        <v>1071.25</v>
      </c>
      <c r="R32" s="237">
        <f t="shared" si="1"/>
        <v>51.82171875</v>
      </c>
      <c r="S32" s="103">
        <f t="shared" si="2"/>
        <v>51.66103125</v>
      </c>
      <c r="T32" s="109">
        <f t="shared" si="3"/>
        <v>556500</v>
      </c>
      <c r="U32" s="103">
        <f t="shared" si="4"/>
        <v>-13.07277628032345</v>
      </c>
      <c r="V32" s="103">
        <f t="shared" si="5"/>
        <v>51.741375</v>
      </c>
      <c r="W32" s="103">
        <f t="shared" si="6"/>
        <v>0.08034375</v>
      </c>
      <c r="X32" s="103">
        <f t="shared" si="7"/>
        <v>0</v>
      </c>
      <c r="Y32" s="103">
        <f t="shared" si="8"/>
        <v>61.27065</v>
      </c>
      <c r="Z32" s="237">
        <f t="shared" si="9"/>
        <v>-9.448931250000001</v>
      </c>
      <c r="AA32" s="78"/>
      <c r="AB32" s="77"/>
    </row>
    <row r="33" spans="1:28" s="58" customFormat="1" ht="15">
      <c r="A33" s="193" t="s">
        <v>137</v>
      </c>
      <c r="B33" s="164">
        <v>8430000</v>
      </c>
      <c r="C33" s="162">
        <v>-96000</v>
      </c>
      <c r="D33" s="170">
        <v>-0.01</v>
      </c>
      <c r="E33" s="164">
        <v>70000</v>
      </c>
      <c r="F33" s="112">
        <v>31000</v>
      </c>
      <c r="G33" s="170">
        <v>0.79</v>
      </c>
      <c r="H33" s="164">
        <v>3000</v>
      </c>
      <c r="I33" s="112">
        <v>1000</v>
      </c>
      <c r="J33" s="170">
        <v>0.5</v>
      </c>
      <c r="K33" s="164">
        <v>8503000</v>
      </c>
      <c r="L33" s="112">
        <v>-64000</v>
      </c>
      <c r="M33" s="127">
        <v>-0.01</v>
      </c>
      <c r="N33" s="112">
        <v>8483000</v>
      </c>
      <c r="O33" s="173">
        <f t="shared" si="0"/>
        <v>0.9976478889803598</v>
      </c>
      <c r="P33" s="108">
        <f>Volume!K33</f>
        <v>324.15</v>
      </c>
      <c r="Q33" s="69">
        <f>Volume!J33</f>
        <v>319.5</v>
      </c>
      <c r="R33" s="237">
        <f t="shared" si="1"/>
        <v>271.67085</v>
      </c>
      <c r="S33" s="103">
        <f t="shared" si="2"/>
        <v>271.03185</v>
      </c>
      <c r="T33" s="109">
        <f t="shared" si="3"/>
        <v>8567000</v>
      </c>
      <c r="U33" s="103">
        <f t="shared" si="4"/>
        <v>-0.7470526438659975</v>
      </c>
      <c r="V33" s="103">
        <f t="shared" si="5"/>
        <v>269.3385</v>
      </c>
      <c r="W33" s="103">
        <f t="shared" si="6"/>
        <v>2.2365</v>
      </c>
      <c r="X33" s="103">
        <f t="shared" si="7"/>
        <v>0.09585</v>
      </c>
      <c r="Y33" s="103">
        <f t="shared" si="8"/>
        <v>277.699305</v>
      </c>
      <c r="Z33" s="237">
        <f t="shared" si="9"/>
        <v>-6.028455000000008</v>
      </c>
      <c r="AA33" s="78"/>
      <c r="AB33" s="77"/>
    </row>
    <row r="34" spans="1:28" s="7" customFormat="1" ht="15">
      <c r="A34" s="193" t="s">
        <v>232</v>
      </c>
      <c r="B34" s="164">
        <v>7753000</v>
      </c>
      <c r="C34" s="162">
        <v>460000</v>
      </c>
      <c r="D34" s="170">
        <v>0.06</v>
      </c>
      <c r="E34" s="164">
        <v>75000</v>
      </c>
      <c r="F34" s="112">
        <v>11500</v>
      </c>
      <c r="G34" s="170">
        <v>0.18</v>
      </c>
      <c r="H34" s="164">
        <v>7000</v>
      </c>
      <c r="I34" s="112">
        <v>1500</v>
      </c>
      <c r="J34" s="170">
        <v>0.27</v>
      </c>
      <c r="K34" s="164">
        <v>7835000</v>
      </c>
      <c r="L34" s="112">
        <v>473000</v>
      </c>
      <c r="M34" s="127">
        <v>0.06</v>
      </c>
      <c r="N34" s="112">
        <v>7800500</v>
      </c>
      <c r="O34" s="173">
        <f t="shared" si="0"/>
        <v>0.9955966815571156</v>
      </c>
      <c r="P34" s="108">
        <f>Volume!K34</f>
        <v>837.4</v>
      </c>
      <c r="Q34" s="69">
        <f>Volume!J34</f>
        <v>824.3</v>
      </c>
      <c r="R34" s="237">
        <f t="shared" si="1"/>
        <v>645.83905</v>
      </c>
      <c r="S34" s="103">
        <f t="shared" si="2"/>
        <v>642.995215</v>
      </c>
      <c r="T34" s="109">
        <f t="shared" si="3"/>
        <v>7362000</v>
      </c>
      <c r="U34" s="103">
        <f t="shared" si="4"/>
        <v>6.424884542243955</v>
      </c>
      <c r="V34" s="103">
        <f t="shared" si="5"/>
        <v>639.07979</v>
      </c>
      <c r="W34" s="103">
        <f t="shared" si="6"/>
        <v>6.18225</v>
      </c>
      <c r="X34" s="103">
        <f t="shared" si="7"/>
        <v>0.57701</v>
      </c>
      <c r="Y34" s="103">
        <f t="shared" si="8"/>
        <v>616.49388</v>
      </c>
      <c r="Z34" s="237">
        <f t="shared" si="9"/>
        <v>29.345170000000053</v>
      </c>
      <c r="AB34" s="77"/>
    </row>
    <row r="35" spans="1:28" s="7" customFormat="1" ht="15">
      <c r="A35" s="193" t="s">
        <v>1</v>
      </c>
      <c r="B35" s="283">
        <v>2724600</v>
      </c>
      <c r="C35" s="163">
        <v>161700</v>
      </c>
      <c r="D35" s="171">
        <v>0.06</v>
      </c>
      <c r="E35" s="172">
        <v>15000</v>
      </c>
      <c r="F35" s="167">
        <v>600</v>
      </c>
      <c r="G35" s="171">
        <v>0.04</v>
      </c>
      <c r="H35" s="165">
        <v>1200</v>
      </c>
      <c r="I35" s="168">
        <v>0</v>
      </c>
      <c r="J35" s="171">
        <v>0</v>
      </c>
      <c r="K35" s="164">
        <v>2740800</v>
      </c>
      <c r="L35" s="112">
        <v>162300</v>
      </c>
      <c r="M35" s="352">
        <v>0.06</v>
      </c>
      <c r="N35" s="112">
        <v>2708400</v>
      </c>
      <c r="O35" s="173">
        <f t="shared" si="0"/>
        <v>0.9881786339754816</v>
      </c>
      <c r="P35" s="108">
        <f>Volume!K35</f>
        <v>1386.25</v>
      </c>
      <c r="Q35" s="69">
        <f>Volume!J35</f>
        <v>1339.45</v>
      </c>
      <c r="R35" s="237">
        <f t="shared" si="1"/>
        <v>367.116456</v>
      </c>
      <c r="S35" s="103">
        <f t="shared" si="2"/>
        <v>362.776638</v>
      </c>
      <c r="T35" s="109">
        <f t="shared" si="3"/>
        <v>2578500</v>
      </c>
      <c r="U35" s="103">
        <f t="shared" si="4"/>
        <v>6.294357184409541</v>
      </c>
      <c r="V35" s="103">
        <f t="shared" si="5"/>
        <v>364.946547</v>
      </c>
      <c r="W35" s="103">
        <f t="shared" si="6"/>
        <v>2.009175</v>
      </c>
      <c r="X35" s="103">
        <f t="shared" si="7"/>
        <v>0.160734</v>
      </c>
      <c r="Y35" s="103">
        <f t="shared" si="8"/>
        <v>357.4445625</v>
      </c>
      <c r="Z35" s="237">
        <f t="shared" si="9"/>
        <v>9.67189350000001</v>
      </c>
      <c r="AB35" s="77"/>
    </row>
    <row r="36" spans="1:28" s="7" customFormat="1" ht="15">
      <c r="A36" s="193" t="s">
        <v>158</v>
      </c>
      <c r="B36" s="283">
        <v>2580200</v>
      </c>
      <c r="C36" s="163">
        <v>133000</v>
      </c>
      <c r="D36" s="171">
        <v>0.05</v>
      </c>
      <c r="E36" s="172">
        <v>91200</v>
      </c>
      <c r="F36" s="167">
        <v>26600</v>
      </c>
      <c r="G36" s="171">
        <v>0.41</v>
      </c>
      <c r="H36" s="165">
        <v>0</v>
      </c>
      <c r="I36" s="168">
        <v>0</v>
      </c>
      <c r="J36" s="171">
        <v>0</v>
      </c>
      <c r="K36" s="164">
        <v>2671400</v>
      </c>
      <c r="L36" s="112">
        <v>159600</v>
      </c>
      <c r="M36" s="352">
        <v>0.06</v>
      </c>
      <c r="N36" s="112">
        <v>2671400</v>
      </c>
      <c r="O36" s="173">
        <f t="shared" si="0"/>
        <v>1</v>
      </c>
      <c r="P36" s="108">
        <f>Volume!K36</f>
        <v>118</v>
      </c>
      <c r="Q36" s="69">
        <f>Volume!J36</f>
        <v>116.25</v>
      </c>
      <c r="R36" s="237">
        <f t="shared" si="1"/>
        <v>31.055025</v>
      </c>
      <c r="S36" s="103">
        <f t="shared" si="2"/>
        <v>31.055025</v>
      </c>
      <c r="T36" s="109">
        <f t="shared" si="3"/>
        <v>2511800</v>
      </c>
      <c r="U36" s="103">
        <f t="shared" si="4"/>
        <v>6.354009077155824</v>
      </c>
      <c r="V36" s="103">
        <f t="shared" si="5"/>
        <v>29.994825</v>
      </c>
      <c r="W36" s="103">
        <f t="shared" si="6"/>
        <v>1.0602</v>
      </c>
      <c r="X36" s="103">
        <f t="shared" si="7"/>
        <v>0</v>
      </c>
      <c r="Y36" s="103">
        <f t="shared" si="8"/>
        <v>29.63924</v>
      </c>
      <c r="Z36" s="237">
        <f t="shared" si="9"/>
        <v>1.4157849999999996</v>
      </c>
      <c r="AB36" s="77"/>
    </row>
    <row r="37" spans="1:28" s="7" customFormat="1" ht="15">
      <c r="A37" s="193" t="s">
        <v>409</v>
      </c>
      <c r="B37" s="283">
        <v>15844950</v>
      </c>
      <c r="C37" s="163">
        <v>747450</v>
      </c>
      <c r="D37" s="171">
        <v>0.05</v>
      </c>
      <c r="E37" s="172">
        <v>440550</v>
      </c>
      <c r="F37" s="167">
        <v>69300</v>
      </c>
      <c r="G37" s="171">
        <v>0.19</v>
      </c>
      <c r="H37" s="165">
        <v>0</v>
      </c>
      <c r="I37" s="168">
        <v>0</v>
      </c>
      <c r="J37" s="171">
        <v>0</v>
      </c>
      <c r="K37" s="164">
        <v>16285500</v>
      </c>
      <c r="L37" s="112">
        <v>816750</v>
      </c>
      <c r="M37" s="352">
        <v>0.05</v>
      </c>
      <c r="N37" s="112">
        <v>16240950</v>
      </c>
      <c r="O37" s="173">
        <f t="shared" si="0"/>
        <v>0.9972644376899696</v>
      </c>
      <c r="P37" s="108">
        <f>Volume!K37</f>
        <v>43.25</v>
      </c>
      <c r="Q37" s="69">
        <f>Volume!J37</f>
        <v>41.1</v>
      </c>
      <c r="R37" s="237">
        <f t="shared" si="1"/>
        <v>66.933405</v>
      </c>
      <c r="S37" s="103">
        <f t="shared" si="2"/>
        <v>66.7503045</v>
      </c>
      <c r="T37" s="109">
        <f t="shared" si="3"/>
        <v>15468750</v>
      </c>
      <c r="U37" s="103">
        <f t="shared" si="4"/>
        <v>5.28</v>
      </c>
      <c r="V37" s="103">
        <f t="shared" si="5"/>
        <v>65.1227445</v>
      </c>
      <c r="W37" s="103">
        <f t="shared" si="6"/>
        <v>1.8106605</v>
      </c>
      <c r="X37" s="103">
        <f t="shared" si="7"/>
        <v>0</v>
      </c>
      <c r="Y37" s="103">
        <f t="shared" si="8"/>
        <v>66.90234375</v>
      </c>
      <c r="Z37" s="237">
        <f t="shared" si="9"/>
        <v>0.03106124999999338</v>
      </c>
      <c r="AB37" s="77"/>
    </row>
    <row r="38" spans="1:28" s="7" customFormat="1" ht="15">
      <c r="A38" s="193" t="s">
        <v>410</v>
      </c>
      <c r="B38" s="283">
        <v>742050</v>
      </c>
      <c r="C38" s="163">
        <v>-26350</v>
      </c>
      <c r="D38" s="171">
        <v>-0.03</v>
      </c>
      <c r="E38" s="172">
        <v>0</v>
      </c>
      <c r="F38" s="167">
        <v>0</v>
      </c>
      <c r="G38" s="171">
        <v>0</v>
      </c>
      <c r="H38" s="165">
        <v>0</v>
      </c>
      <c r="I38" s="168">
        <v>0</v>
      </c>
      <c r="J38" s="171">
        <v>0</v>
      </c>
      <c r="K38" s="164">
        <v>742050</v>
      </c>
      <c r="L38" s="112">
        <v>-26350</v>
      </c>
      <c r="M38" s="352">
        <v>-0.03</v>
      </c>
      <c r="N38" s="112">
        <v>741200</v>
      </c>
      <c r="O38" s="173">
        <f t="shared" si="0"/>
        <v>0.9988545246277205</v>
      </c>
      <c r="P38" s="108">
        <f>Volume!K38</f>
        <v>238.5</v>
      </c>
      <c r="Q38" s="69">
        <f>Volume!J38</f>
        <v>227.5</v>
      </c>
      <c r="R38" s="237">
        <f t="shared" si="1"/>
        <v>16.8816375</v>
      </c>
      <c r="S38" s="103">
        <f t="shared" si="2"/>
        <v>16.8623</v>
      </c>
      <c r="T38" s="109">
        <f t="shared" si="3"/>
        <v>768400</v>
      </c>
      <c r="U38" s="103">
        <f t="shared" si="4"/>
        <v>-3.4292035398230087</v>
      </c>
      <c r="V38" s="103">
        <f t="shared" si="5"/>
        <v>16.8816375</v>
      </c>
      <c r="W38" s="103">
        <f t="shared" si="6"/>
        <v>0</v>
      </c>
      <c r="X38" s="103">
        <f t="shared" si="7"/>
        <v>0</v>
      </c>
      <c r="Y38" s="103">
        <f t="shared" si="8"/>
        <v>18.32634</v>
      </c>
      <c r="Z38" s="237">
        <f t="shared" si="9"/>
        <v>-1.4447024999999982</v>
      </c>
      <c r="AB38" s="77"/>
    </row>
    <row r="39" spans="1:28" s="58" customFormat="1" ht="15">
      <c r="A39" s="193" t="s">
        <v>285</v>
      </c>
      <c r="B39" s="164">
        <v>748200</v>
      </c>
      <c r="C39" s="162">
        <v>-66600</v>
      </c>
      <c r="D39" s="170">
        <v>-0.08</v>
      </c>
      <c r="E39" s="164">
        <v>300</v>
      </c>
      <c r="F39" s="112">
        <v>0</v>
      </c>
      <c r="G39" s="170">
        <v>0</v>
      </c>
      <c r="H39" s="164">
        <v>0</v>
      </c>
      <c r="I39" s="112">
        <v>0</v>
      </c>
      <c r="J39" s="170">
        <v>0</v>
      </c>
      <c r="K39" s="164">
        <v>748500</v>
      </c>
      <c r="L39" s="112">
        <v>-66600</v>
      </c>
      <c r="M39" s="127">
        <v>-0.08</v>
      </c>
      <c r="N39" s="112">
        <v>746100</v>
      </c>
      <c r="O39" s="173">
        <f t="shared" si="0"/>
        <v>0.9967935871743487</v>
      </c>
      <c r="P39" s="108">
        <f>Volume!K39</f>
        <v>595.75</v>
      </c>
      <c r="Q39" s="69">
        <f>Volume!J39</f>
        <v>572.95</v>
      </c>
      <c r="R39" s="237">
        <f t="shared" si="1"/>
        <v>42.8853075</v>
      </c>
      <c r="S39" s="103">
        <f t="shared" si="2"/>
        <v>42.747799500000006</v>
      </c>
      <c r="T39" s="109">
        <f t="shared" si="3"/>
        <v>815100</v>
      </c>
      <c r="U39" s="103">
        <f t="shared" si="4"/>
        <v>-8.170776591829224</v>
      </c>
      <c r="V39" s="103">
        <f t="shared" si="5"/>
        <v>42.86811900000001</v>
      </c>
      <c r="W39" s="103">
        <f t="shared" si="6"/>
        <v>0.0171885</v>
      </c>
      <c r="X39" s="103">
        <f t="shared" si="7"/>
        <v>0</v>
      </c>
      <c r="Y39" s="103">
        <f t="shared" si="8"/>
        <v>48.5595825</v>
      </c>
      <c r="Z39" s="237">
        <f t="shared" si="9"/>
        <v>-5.674274999999994</v>
      </c>
      <c r="AA39" s="78"/>
      <c r="AB39" s="77"/>
    </row>
    <row r="40" spans="1:28" s="7" customFormat="1" ht="15">
      <c r="A40" s="193" t="s">
        <v>159</v>
      </c>
      <c r="B40" s="164">
        <v>2182500</v>
      </c>
      <c r="C40" s="162">
        <v>-81000</v>
      </c>
      <c r="D40" s="170">
        <v>-0.04</v>
      </c>
      <c r="E40" s="164">
        <v>81000</v>
      </c>
      <c r="F40" s="112">
        <v>27000</v>
      </c>
      <c r="G40" s="170">
        <v>0.5</v>
      </c>
      <c r="H40" s="164">
        <v>18000</v>
      </c>
      <c r="I40" s="112">
        <v>4500</v>
      </c>
      <c r="J40" s="170">
        <v>0.33</v>
      </c>
      <c r="K40" s="164">
        <v>2281500</v>
      </c>
      <c r="L40" s="112">
        <v>-49500</v>
      </c>
      <c r="M40" s="127">
        <v>-0.02</v>
      </c>
      <c r="N40" s="112">
        <v>2272500</v>
      </c>
      <c r="O40" s="173">
        <f t="shared" si="0"/>
        <v>0.9960552268244576</v>
      </c>
      <c r="P40" s="108">
        <f>Volume!K40</f>
        <v>49.65</v>
      </c>
      <c r="Q40" s="69">
        <f>Volume!J40</f>
        <v>48.7</v>
      </c>
      <c r="R40" s="237">
        <f t="shared" si="1"/>
        <v>11.110905</v>
      </c>
      <c r="S40" s="103">
        <f t="shared" si="2"/>
        <v>11.067075</v>
      </c>
      <c r="T40" s="109">
        <f t="shared" si="3"/>
        <v>2331000</v>
      </c>
      <c r="U40" s="103">
        <f t="shared" si="4"/>
        <v>-2.1235521235521233</v>
      </c>
      <c r="V40" s="103">
        <f t="shared" si="5"/>
        <v>10.628775</v>
      </c>
      <c r="W40" s="103">
        <f t="shared" si="6"/>
        <v>0.39447</v>
      </c>
      <c r="X40" s="103">
        <f t="shared" si="7"/>
        <v>0.08766</v>
      </c>
      <c r="Y40" s="103">
        <f t="shared" si="8"/>
        <v>11.573415</v>
      </c>
      <c r="Z40" s="237">
        <f t="shared" si="9"/>
        <v>-0.46251</v>
      </c>
      <c r="AB40" s="77"/>
    </row>
    <row r="41" spans="1:28" s="7" customFormat="1" ht="15">
      <c r="A41" s="193" t="s">
        <v>2</v>
      </c>
      <c r="B41" s="283">
        <v>2258300</v>
      </c>
      <c r="C41" s="163">
        <v>149600</v>
      </c>
      <c r="D41" s="171">
        <v>0.07</v>
      </c>
      <c r="E41" s="172">
        <v>6600</v>
      </c>
      <c r="F41" s="167">
        <v>2200</v>
      </c>
      <c r="G41" s="171">
        <v>0.5</v>
      </c>
      <c r="H41" s="165">
        <v>1100</v>
      </c>
      <c r="I41" s="168">
        <v>0</v>
      </c>
      <c r="J41" s="171">
        <v>0</v>
      </c>
      <c r="K41" s="164">
        <v>2266000</v>
      </c>
      <c r="L41" s="112">
        <v>151800</v>
      </c>
      <c r="M41" s="352">
        <v>0.07</v>
      </c>
      <c r="N41" s="112">
        <v>2248400</v>
      </c>
      <c r="O41" s="173">
        <f t="shared" si="0"/>
        <v>0.9922330097087378</v>
      </c>
      <c r="P41" s="108">
        <f>Volume!K41</f>
        <v>349.9</v>
      </c>
      <c r="Q41" s="69">
        <f>Volume!J41</f>
        <v>340.95</v>
      </c>
      <c r="R41" s="237">
        <f t="shared" si="1"/>
        <v>77.25927</v>
      </c>
      <c r="S41" s="103">
        <f t="shared" si="2"/>
        <v>76.659198</v>
      </c>
      <c r="T41" s="109">
        <f t="shared" si="3"/>
        <v>2114200</v>
      </c>
      <c r="U41" s="103">
        <f t="shared" si="4"/>
        <v>7.1800208116545265</v>
      </c>
      <c r="V41" s="103">
        <f t="shared" si="5"/>
        <v>76.9967385</v>
      </c>
      <c r="W41" s="103">
        <f t="shared" si="6"/>
        <v>0.225027</v>
      </c>
      <c r="X41" s="103">
        <f t="shared" si="7"/>
        <v>0.0375045</v>
      </c>
      <c r="Y41" s="103">
        <f t="shared" si="8"/>
        <v>73.975858</v>
      </c>
      <c r="Z41" s="237">
        <f t="shared" si="9"/>
        <v>3.2834119999999984</v>
      </c>
      <c r="AB41" s="77"/>
    </row>
    <row r="42" spans="1:28" s="7" customFormat="1" ht="15">
      <c r="A42" s="193" t="s">
        <v>411</v>
      </c>
      <c r="B42" s="283">
        <v>6277850</v>
      </c>
      <c r="C42" s="163">
        <v>169050</v>
      </c>
      <c r="D42" s="171">
        <v>0.03</v>
      </c>
      <c r="E42" s="172">
        <v>2300</v>
      </c>
      <c r="F42" s="167">
        <v>0</v>
      </c>
      <c r="G42" s="171">
        <v>0</v>
      </c>
      <c r="H42" s="165">
        <v>0</v>
      </c>
      <c r="I42" s="168">
        <v>0</v>
      </c>
      <c r="J42" s="171">
        <v>0</v>
      </c>
      <c r="K42" s="164">
        <v>6280150</v>
      </c>
      <c r="L42" s="112">
        <v>169050</v>
      </c>
      <c r="M42" s="352">
        <v>0.03</v>
      </c>
      <c r="N42" s="112">
        <v>6277850</v>
      </c>
      <c r="O42" s="173">
        <f t="shared" si="0"/>
        <v>0.9996337667093939</v>
      </c>
      <c r="P42" s="108">
        <f>Volume!K42</f>
        <v>241.9</v>
      </c>
      <c r="Q42" s="69">
        <f>Volume!J42</f>
        <v>230.8</v>
      </c>
      <c r="R42" s="237">
        <f t="shared" si="1"/>
        <v>144.945862</v>
      </c>
      <c r="S42" s="103">
        <f t="shared" si="2"/>
        <v>144.892778</v>
      </c>
      <c r="T42" s="109">
        <f t="shared" si="3"/>
        <v>6111100</v>
      </c>
      <c r="U42" s="103">
        <f t="shared" si="4"/>
        <v>2.766277756868649</v>
      </c>
      <c r="V42" s="103">
        <f t="shared" si="5"/>
        <v>144.892778</v>
      </c>
      <c r="W42" s="103">
        <f t="shared" si="6"/>
        <v>0.053084</v>
      </c>
      <c r="X42" s="103">
        <f t="shared" si="7"/>
        <v>0</v>
      </c>
      <c r="Y42" s="103">
        <f t="shared" si="8"/>
        <v>147.827509</v>
      </c>
      <c r="Z42" s="237">
        <f t="shared" si="9"/>
        <v>-2.8816469999999867</v>
      </c>
      <c r="AB42" s="77"/>
    </row>
    <row r="43" spans="1:28" s="7" customFormat="1" ht="15">
      <c r="A43" s="193" t="s">
        <v>391</v>
      </c>
      <c r="B43" s="283">
        <v>12610000</v>
      </c>
      <c r="C43" s="163">
        <v>-265000</v>
      </c>
      <c r="D43" s="171">
        <v>-0.02</v>
      </c>
      <c r="E43" s="172">
        <v>592500</v>
      </c>
      <c r="F43" s="167">
        <v>50000</v>
      </c>
      <c r="G43" s="171">
        <v>0.09</v>
      </c>
      <c r="H43" s="165">
        <v>80000</v>
      </c>
      <c r="I43" s="168">
        <v>15000</v>
      </c>
      <c r="J43" s="171">
        <v>0.23</v>
      </c>
      <c r="K43" s="164">
        <v>13282500</v>
      </c>
      <c r="L43" s="112">
        <v>-200000</v>
      </c>
      <c r="M43" s="352">
        <v>-0.01</v>
      </c>
      <c r="N43" s="112">
        <v>13242500</v>
      </c>
      <c r="O43" s="173">
        <f t="shared" si="0"/>
        <v>0.9969885187276492</v>
      </c>
      <c r="P43" s="108">
        <f>Volume!K43</f>
        <v>143.6</v>
      </c>
      <c r="Q43" s="69">
        <f>Volume!J43</f>
        <v>140.8</v>
      </c>
      <c r="R43" s="237">
        <f t="shared" si="1"/>
        <v>187.01760000000002</v>
      </c>
      <c r="S43" s="103">
        <f t="shared" si="2"/>
        <v>186.45440000000002</v>
      </c>
      <c r="T43" s="109">
        <f t="shared" si="3"/>
        <v>13482500</v>
      </c>
      <c r="U43" s="103">
        <f t="shared" si="4"/>
        <v>-1.483404413128129</v>
      </c>
      <c r="V43" s="103">
        <f t="shared" si="5"/>
        <v>177.54880000000003</v>
      </c>
      <c r="W43" s="103">
        <f t="shared" si="6"/>
        <v>8.3424</v>
      </c>
      <c r="X43" s="103">
        <f t="shared" si="7"/>
        <v>1.1264</v>
      </c>
      <c r="Y43" s="103">
        <f t="shared" si="8"/>
        <v>193.6087</v>
      </c>
      <c r="Z43" s="237">
        <f t="shared" si="9"/>
        <v>-6.591099999999983</v>
      </c>
      <c r="AB43" s="77"/>
    </row>
    <row r="44" spans="1:28" s="7" customFormat="1" ht="15">
      <c r="A44" s="193" t="s">
        <v>78</v>
      </c>
      <c r="B44" s="164">
        <v>1812800</v>
      </c>
      <c r="C44" s="162">
        <v>17600</v>
      </c>
      <c r="D44" s="170">
        <v>0.01</v>
      </c>
      <c r="E44" s="164">
        <v>3200</v>
      </c>
      <c r="F44" s="112">
        <v>1600</v>
      </c>
      <c r="G44" s="170">
        <v>1</v>
      </c>
      <c r="H44" s="164">
        <v>4800</v>
      </c>
      <c r="I44" s="112">
        <v>3200</v>
      </c>
      <c r="J44" s="170">
        <v>2</v>
      </c>
      <c r="K44" s="164">
        <v>1820800</v>
      </c>
      <c r="L44" s="112">
        <v>22400</v>
      </c>
      <c r="M44" s="127">
        <v>0.01</v>
      </c>
      <c r="N44" s="112">
        <v>1676800</v>
      </c>
      <c r="O44" s="173">
        <f t="shared" si="0"/>
        <v>0.9209138840070299</v>
      </c>
      <c r="P44" s="108">
        <f>Volume!K44</f>
        <v>256.2</v>
      </c>
      <c r="Q44" s="69">
        <f>Volume!J44</f>
        <v>242.85</v>
      </c>
      <c r="R44" s="237">
        <f t="shared" si="1"/>
        <v>44.218128</v>
      </c>
      <c r="S44" s="103">
        <f t="shared" si="2"/>
        <v>40.721088</v>
      </c>
      <c r="T44" s="109">
        <f t="shared" si="3"/>
        <v>1798400</v>
      </c>
      <c r="U44" s="103">
        <f t="shared" si="4"/>
        <v>1.2455516014234875</v>
      </c>
      <c r="V44" s="103">
        <f t="shared" si="5"/>
        <v>44.023848</v>
      </c>
      <c r="W44" s="103">
        <f t="shared" si="6"/>
        <v>0.077712</v>
      </c>
      <c r="X44" s="103">
        <f t="shared" si="7"/>
        <v>0.116568</v>
      </c>
      <c r="Y44" s="103">
        <f t="shared" si="8"/>
        <v>46.075008</v>
      </c>
      <c r="Z44" s="237">
        <f t="shared" si="9"/>
        <v>-1.8568799999999968</v>
      </c>
      <c r="AB44" s="77"/>
    </row>
    <row r="45" spans="1:28" s="7" customFormat="1" ht="15">
      <c r="A45" s="193" t="s">
        <v>138</v>
      </c>
      <c r="B45" s="164">
        <v>5764275</v>
      </c>
      <c r="C45" s="162">
        <v>-146200</v>
      </c>
      <c r="D45" s="170">
        <v>-0.02</v>
      </c>
      <c r="E45" s="164">
        <v>38675</v>
      </c>
      <c r="F45" s="112">
        <v>1700</v>
      </c>
      <c r="G45" s="170">
        <v>0.05</v>
      </c>
      <c r="H45" s="164">
        <v>7650</v>
      </c>
      <c r="I45" s="112">
        <v>425</v>
      </c>
      <c r="J45" s="170">
        <v>0.06</v>
      </c>
      <c r="K45" s="164">
        <v>5810600</v>
      </c>
      <c r="L45" s="112">
        <v>-144075</v>
      </c>
      <c r="M45" s="127">
        <v>-0.02</v>
      </c>
      <c r="N45" s="112">
        <v>5804650</v>
      </c>
      <c r="O45" s="173">
        <f t="shared" si="0"/>
        <v>0.9989760093622001</v>
      </c>
      <c r="P45" s="108">
        <f>Volume!K45</f>
        <v>619.65</v>
      </c>
      <c r="Q45" s="69">
        <f>Volume!J45</f>
        <v>591.2</v>
      </c>
      <c r="R45" s="237">
        <f t="shared" si="1"/>
        <v>343.52267200000006</v>
      </c>
      <c r="S45" s="103">
        <f t="shared" si="2"/>
        <v>343.17090800000005</v>
      </c>
      <c r="T45" s="109">
        <f t="shared" si="3"/>
        <v>5954675</v>
      </c>
      <c r="U45" s="103">
        <f t="shared" si="4"/>
        <v>-2.419527514096067</v>
      </c>
      <c r="V45" s="103">
        <f t="shared" si="5"/>
        <v>340.78393800000003</v>
      </c>
      <c r="W45" s="103">
        <f t="shared" si="6"/>
        <v>2.286466</v>
      </c>
      <c r="X45" s="103">
        <f t="shared" si="7"/>
        <v>0.452268</v>
      </c>
      <c r="Y45" s="103">
        <f t="shared" si="8"/>
        <v>368.981436375</v>
      </c>
      <c r="Z45" s="237">
        <f t="shared" si="9"/>
        <v>-25.45876437499993</v>
      </c>
      <c r="AB45" s="77"/>
    </row>
    <row r="46" spans="1:28" s="7" customFormat="1" ht="15">
      <c r="A46" s="193" t="s">
        <v>160</v>
      </c>
      <c r="B46" s="283">
        <v>2006950</v>
      </c>
      <c r="C46" s="163">
        <v>-36850</v>
      </c>
      <c r="D46" s="171">
        <v>-0.02</v>
      </c>
      <c r="E46" s="172">
        <v>4950</v>
      </c>
      <c r="F46" s="167">
        <v>0</v>
      </c>
      <c r="G46" s="171">
        <v>0</v>
      </c>
      <c r="H46" s="165">
        <v>0</v>
      </c>
      <c r="I46" s="168">
        <v>0</v>
      </c>
      <c r="J46" s="171">
        <v>0</v>
      </c>
      <c r="K46" s="164">
        <v>2011900</v>
      </c>
      <c r="L46" s="112">
        <v>-36850</v>
      </c>
      <c r="M46" s="352">
        <v>-0.02</v>
      </c>
      <c r="N46" s="112">
        <v>2011900</v>
      </c>
      <c r="O46" s="173">
        <f t="shared" si="0"/>
        <v>1</v>
      </c>
      <c r="P46" s="108">
        <f>Volume!K46</f>
        <v>360.6</v>
      </c>
      <c r="Q46" s="69">
        <f>Volume!J46</f>
        <v>355.1</v>
      </c>
      <c r="R46" s="237">
        <f t="shared" si="1"/>
        <v>71.442569</v>
      </c>
      <c r="S46" s="103">
        <f t="shared" si="2"/>
        <v>71.442569</v>
      </c>
      <c r="T46" s="109">
        <f t="shared" si="3"/>
        <v>2048750</v>
      </c>
      <c r="U46" s="103">
        <f t="shared" si="4"/>
        <v>-1.7986577181208052</v>
      </c>
      <c r="V46" s="103">
        <f t="shared" si="5"/>
        <v>71.2667945</v>
      </c>
      <c r="W46" s="103">
        <f t="shared" si="6"/>
        <v>0.1757745</v>
      </c>
      <c r="X46" s="103">
        <f t="shared" si="7"/>
        <v>0</v>
      </c>
      <c r="Y46" s="103">
        <f t="shared" si="8"/>
        <v>73.877925</v>
      </c>
      <c r="Z46" s="237">
        <f t="shared" si="9"/>
        <v>-2.4353559999999987</v>
      </c>
      <c r="AB46" s="77"/>
    </row>
    <row r="47" spans="1:28" s="58" customFormat="1" ht="15">
      <c r="A47" s="193" t="s">
        <v>161</v>
      </c>
      <c r="B47" s="164">
        <v>7507200</v>
      </c>
      <c r="C47" s="162">
        <v>-89700</v>
      </c>
      <c r="D47" s="170">
        <v>-0.01</v>
      </c>
      <c r="E47" s="164">
        <v>1269600</v>
      </c>
      <c r="F47" s="112">
        <v>186300</v>
      </c>
      <c r="G47" s="170">
        <v>0.17</v>
      </c>
      <c r="H47" s="164">
        <v>27600</v>
      </c>
      <c r="I47" s="112">
        <v>0</v>
      </c>
      <c r="J47" s="170">
        <v>0</v>
      </c>
      <c r="K47" s="164">
        <v>8804400</v>
      </c>
      <c r="L47" s="112">
        <v>96600</v>
      </c>
      <c r="M47" s="127">
        <v>0.01</v>
      </c>
      <c r="N47" s="112">
        <v>8252400</v>
      </c>
      <c r="O47" s="173">
        <f t="shared" si="0"/>
        <v>0.9373040752351097</v>
      </c>
      <c r="P47" s="108">
        <f>Volume!K47</f>
        <v>35.35</v>
      </c>
      <c r="Q47" s="69">
        <f>Volume!J47</f>
        <v>34.5</v>
      </c>
      <c r="R47" s="237">
        <f t="shared" si="1"/>
        <v>30.37518</v>
      </c>
      <c r="S47" s="103">
        <f t="shared" si="2"/>
        <v>28.47078</v>
      </c>
      <c r="T47" s="109">
        <f t="shared" si="3"/>
        <v>8707800</v>
      </c>
      <c r="U47" s="103">
        <f t="shared" si="4"/>
        <v>1.109350237717908</v>
      </c>
      <c r="V47" s="103">
        <f t="shared" si="5"/>
        <v>25.89984</v>
      </c>
      <c r="W47" s="103">
        <f t="shared" si="6"/>
        <v>4.38012</v>
      </c>
      <c r="X47" s="103">
        <f t="shared" si="7"/>
        <v>0.09522</v>
      </c>
      <c r="Y47" s="103">
        <f t="shared" si="8"/>
        <v>30.782073</v>
      </c>
      <c r="Z47" s="237">
        <f t="shared" si="9"/>
        <v>-0.40689300000000017</v>
      </c>
      <c r="AA47" s="78"/>
      <c r="AB47" s="77"/>
    </row>
    <row r="48" spans="1:28" s="58" customFormat="1" ht="15">
      <c r="A48" s="193" t="s">
        <v>392</v>
      </c>
      <c r="B48" s="164">
        <v>300600</v>
      </c>
      <c r="C48" s="162">
        <v>-3600</v>
      </c>
      <c r="D48" s="170">
        <v>-0.01</v>
      </c>
      <c r="E48" s="164">
        <v>0</v>
      </c>
      <c r="F48" s="112">
        <v>0</v>
      </c>
      <c r="G48" s="170">
        <v>0</v>
      </c>
      <c r="H48" s="164">
        <v>0</v>
      </c>
      <c r="I48" s="112">
        <v>0</v>
      </c>
      <c r="J48" s="170">
        <v>0</v>
      </c>
      <c r="K48" s="164">
        <v>300600</v>
      </c>
      <c r="L48" s="112">
        <v>-3600</v>
      </c>
      <c r="M48" s="127">
        <v>-0.01</v>
      </c>
      <c r="N48" s="112">
        <v>300600</v>
      </c>
      <c r="O48" s="173">
        <f t="shared" si="0"/>
        <v>1</v>
      </c>
      <c r="P48" s="108">
        <f>Volume!K48</f>
        <v>246.4</v>
      </c>
      <c r="Q48" s="69">
        <f>Volume!J48</f>
        <v>240.3</v>
      </c>
      <c r="R48" s="237">
        <f t="shared" si="1"/>
        <v>7.223418</v>
      </c>
      <c r="S48" s="103">
        <f t="shared" si="2"/>
        <v>7.223418</v>
      </c>
      <c r="T48" s="109">
        <f t="shared" si="3"/>
        <v>304200</v>
      </c>
      <c r="U48" s="103">
        <f t="shared" si="4"/>
        <v>-1.183431952662722</v>
      </c>
      <c r="V48" s="103">
        <f t="shared" si="5"/>
        <v>7.223418</v>
      </c>
      <c r="W48" s="103">
        <f t="shared" si="6"/>
        <v>0</v>
      </c>
      <c r="X48" s="103">
        <f t="shared" si="7"/>
        <v>0</v>
      </c>
      <c r="Y48" s="103">
        <f t="shared" si="8"/>
        <v>7.495488</v>
      </c>
      <c r="Z48" s="237">
        <f t="shared" si="9"/>
        <v>-0.27207000000000026</v>
      </c>
      <c r="AA48" s="78"/>
      <c r="AB48" s="77"/>
    </row>
    <row r="49" spans="1:28" s="7" customFormat="1" ht="15">
      <c r="A49" s="193" t="s">
        <v>3</v>
      </c>
      <c r="B49" s="283">
        <v>9796250</v>
      </c>
      <c r="C49" s="163">
        <v>-76250</v>
      </c>
      <c r="D49" s="171">
        <v>-0.01</v>
      </c>
      <c r="E49" s="172">
        <v>583750</v>
      </c>
      <c r="F49" s="167">
        <v>58750</v>
      </c>
      <c r="G49" s="171">
        <v>0.11</v>
      </c>
      <c r="H49" s="165">
        <v>62500</v>
      </c>
      <c r="I49" s="168">
        <v>5000</v>
      </c>
      <c r="J49" s="171">
        <v>0.09</v>
      </c>
      <c r="K49" s="164">
        <v>10442500</v>
      </c>
      <c r="L49" s="112">
        <v>-12500</v>
      </c>
      <c r="M49" s="352">
        <v>0</v>
      </c>
      <c r="N49" s="112">
        <v>10392500</v>
      </c>
      <c r="O49" s="173">
        <f t="shared" si="0"/>
        <v>0.9952118745511133</v>
      </c>
      <c r="P49" s="108">
        <f>Volume!K49</f>
        <v>215.85</v>
      </c>
      <c r="Q49" s="69">
        <f>Volume!J49</f>
        <v>213.45</v>
      </c>
      <c r="R49" s="237">
        <f t="shared" si="1"/>
        <v>222.8951625</v>
      </c>
      <c r="S49" s="103">
        <f t="shared" si="2"/>
        <v>221.8279125</v>
      </c>
      <c r="T49" s="109">
        <f t="shared" si="3"/>
        <v>10455000</v>
      </c>
      <c r="U49" s="103">
        <f t="shared" si="4"/>
        <v>-0.11956001912960307</v>
      </c>
      <c r="V49" s="103">
        <f t="shared" si="5"/>
        <v>209.10095625</v>
      </c>
      <c r="W49" s="103">
        <f t="shared" si="6"/>
        <v>12.46014375</v>
      </c>
      <c r="X49" s="103">
        <f t="shared" si="7"/>
        <v>1.3340625</v>
      </c>
      <c r="Y49" s="103">
        <f t="shared" si="8"/>
        <v>225.671175</v>
      </c>
      <c r="Z49" s="237">
        <f t="shared" si="9"/>
        <v>-2.7760125000000073</v>
      </c>
      <c r="AB49" s="77"/>
    </row>
    <row r="50" spans="1:28" s="7" customFormat="1" ht="15">
      <c r="A50" s="193" t="s">
        <v>218</v>
      </c>
      <c r="B50" s="283">
        <v>932400</v>
      </c>
      <c r="C50" s="163">
        <v>-53550</v>
      </c>
      <c r="D50" s="171">
        <v>-0.05</v>
      </c>
      <c r="E50" s="172">
        <v>2100</v>
      </c>
      <c r="F50" s="167">
        <v>0</v>
      </c>
      <c r="G50" s="171">
        <v>0</v>
      </c>
      <c r="H50" s="165">
        <v>2100</v>
      </c>
      <c r="I50" s="168">
        <v>0</v>
      </c>
      <c r="J50" s="171">
        <v>0</v>
      </c>
      <c r="K50" s="164">
        <v>936600</v>
      </c>
      <c r="L50" s="112">
        <v>-53550</v>
      </c>
      <c r="M50" s="352">
        <v>-0.05</v>
      </c>
      <c r="N50" s="112">
        <v>936600</v>
      </c>
      <c r="O50" s="173">
        <f t="shared" si="0"/>
        <v>1</v>
      </c>
      <c r="P50" s="108">
        <f>Volume!K50</f>
        <v>360.5</v>
      </c>
      <c r="Q50" s="69">
        <f>Volume!J50</f>
        <v>358.5</v>
      </c>
      <c r="R50" s="237">
        <f t="shared" si="1"/>
        <v>33.57711</v>
      </c>
      <c r="S50" s="103">
        <f t="shared" si="2"/>
        <v>33.57711</v>
      </c>
      <c r="T50" s="109">
        <f t="shared" si="3"/>
        <v>990150</v>
      </c>
      <c r="U50" s="103">
        <f t="shared" si="4"/>
        <v>-5.408271474019088</v>
      </c>
      <c r="V50" s="103">
        <f t="shared" si="5"/>
        <v>33.42654</v>
      </c>
      <c r="W50" s="103">
        <f t="shared" si="6"/>
        <v>0.075285</v>
      </c>
      <c r="X50" s="103">
        <f t="shared" si="7"/>
        <v>0.075285</v>
      </c>
      <c r="Y50" s="103">
        <f t="shared" si="8"/>
        <v>35.6949075</v>
      </c>
      <c r="Z50" s="237">
        <f t="shared" si="9"/>
        <v>-2.1177975000000018</v>
      </c>
      <c r="AB50" s="77"/>
    </row>
    <row r="51" spans="1:28" s="7" customFormat="1" ht="15">
      <c r="A51" s="193" t="s">
        <v>162</v>
      </c>
      <c r="B51" s="283">
        <v>534000</v>
      </c>
      <c r="C51" s="163">
        <v>36000</v>
      </c>
      <c r="D51" s="171">
        <v>0.07</v>
      </c>
      <c r="E51" s="172">
        <v>0</v>
      </c>
      <c r="F51" s="167">
        <v>0</v>
      </c>
      <c r="G51" s="171">
        <v>0</v>
      </c>
      <c r="H51" s="165">
        <v>0</v>
      </c>
      <c r="I51" s="168">
        <v>0</v>
      </c>
      <c r="J51" s="171">
        <v>0</v>
      </c>
      <c r="K51" s="164">
        <v>534000</v>
      </c>
      <c r="L51" s="112">
        <v>36000</v>
      </c>
      <c r="M51" s="352">
        <v>0.07</v>
      </c>
      <c r="N51" s="112">
        <v>532800</v>
      </c>
      <c r="O51" s="173">
        <f t="shared" si="0"/>
        <v>0.9977528089887641</v>
      </c>
      <c r="P51" s="108">
        <f>Volume!K51</f>
        <v>333.3</v>
      </c>
      <c r="Q51" s="69">
        <f>Volume!J51</f>
        <v>322.5</v>
      </c>
      <c r="R51" s="237">
        <f t="shared" si="1"/>
        <v>17.2215</v>
      </c>
      <c r="S51" s="103">
        <f t="shared" si="2"/>
        <v>17.1828</v>
      </c>
      <c r="T51" s="109">
        <f t="shared" si="3"/>
        <v>498000</v>
      </c>
      <c r="U51" s="103">
        <f t="shared" si="4"/>
        <v>7.228915662650602</v>
      </c>
      <c r="V51" s="103">
        <f t="shared" si="5"/>
        <v>17.2215</v>
      </c>
      <c r="W51" s="103">
        <f t="shared" si="6"/>
        <v>0</v>
      </c>
      <c r="X51" s="103">
        <f t="shared" si="7"/>
        <v>0</v>
      </c>
      <c r="Y51" s="103">
        <f t="shared" si="8"/>
        <v>16.59834</v>
      </c>
      <c r="Z51" s="237">
        <f t="shared" si="9"/>
        <v>0.6231599999999986</v>
      </c>
      <c r="AB51" s="77"/>
    </row>
    <row r="52" spans="1:28" s="58" customFormat="1" ht="15">
      <c r="A52" s="193" t="s">
        <v>286</v>
      </c>
      <c r="B52" s="164">
        <v>572000</v>
      </c>
      <c r="C52" s="162">
        <v>-306000</v>
      </c>
      <c r="D52" s="170">
        <v>-0.35</v>
      </c>
      <c r="E52" s="164">
        <v>2000</v>
      </c>
      <c r="F52" s="112">
        <v>0</v>
      </c>
      <c r="G52" s="170">
        <v>0</v>
      </c>
      <c r="H52" s="164">
        <v>0</v>
      </c>
      <c r="I52" s="112">
        <v>0</v>
      </c>
      <c r="J52" s="170">
        <v>0</v>
      </c>
      <c r="K52" s="164">
        <v>574000</v>
      </c>
      <c r="L52" s="112">
        <v>-306000</v>
      </c>
      <c r="M52" s="127">
        <v>-0.35</v>
      </c>
      <c r="N52" s="112">
        <v>571000</v>
      </c>
      <c r="O52" s="173">
        <f t="shared" si="0"/>
        <v>0.9947735191637631</v>
      </c>
      <c r="P52" s="108">
        <f>Volume!K52</f>
        <v>257.35</v>
      </c>
      <c r="Q52" s="69">
        <f>Volume!J52</f>
        <v>253.3</v>
      </c>
      <c r="R52" s="237">
        <f t="shared" si="1"/>
        <v>14.53942</v>
      </c>
      <c r="S52" s="103">
        <f t="shared" si="2"/>
        <v>14.46343</v>
      </c>
      <c r="T52" s="109">
        <f t="shared" si="3"/>
        <v>880000</v>
      </c>
      <c r="U52" s="103">
        <f t="shared" si="4"/>
        <v>-34.77272727272727</v>
      </c>
      <c r="V52" s="103">
        <f t="shared" si="5"/>
        <v>14.48876</v>
      </c>
      <c r="W52" s="103">
        <f t="shared" si="6"/>
        <v>0.05066</v>
      </c>
      <c r="X52" s="103">
        <f t="shared" si="7"/>
        <v>0</v>
      </c>
      <c r="Y52" s="103">
        <f t="shared" si="8"/>
        <v>22.646800000000002</v>
      </c>
      <c r="Z52" s="237">
        <f t="shared" si="9"/>
        <v>-8.107380000000003</v>
      </c>
      <c r="AA52" s="78"/>
      <c r="AB52" s="77"/>
    </row>
    <row r="53" spans="1:28" s="58" customFormat="1" ht="15">
      <c r="A53" s="193" t="s">
        <v>183</v>
      </c>
      <c r="B53" s="164">
        <v>948100</v>
      </c>
      <c r="C53" s="162">
        <v>-201400</v>
      </c>
      <c r="D53" s="170">
        <v>-0.18</v>
      </c>
      <c r="E53" s="164">
        <v>0</v>
      </c>
      <c r="F53" s="112">
        <v>0</v>
      </c>
      <c r="G53" s="170">
        <v>0</v>
      </c>
      <c r="H53" s="164">
        <v>0</v>
      </c>
      <c r="I53" s="112">
        <v>0</v>
      </c>
      <c r="J53" s="170">
        <v>0</v>
      </c>
      <c r="K53" s="164">
        <v>948100</v>
      </c>
      <c r="L53" s="112">
        <v>-201400</v>
      </c>
      <c r="M53" s="127">
        <v>-0.18</v>
      </c>
      <c r="N53" s="112">
        <v>943350</v>
      </c>
      <c r="O53" s="173">
        <f t="shared" si="0"/>
        <v>0.9949899799599199</v>
      </c>
      <c r="P53" s="108">
        <f>Volume!K53</f>
        <v>314</v>
      </c>
      <c r="Q53" s="69">
        <f>Volume!J53</f>
        <v>311.1</v>
      </c>
      <c r="R53" s="237">
        <f t="shared" si="1"/>
        <v>29.495391</v>
      </c>
      <c r="S53" s="103">
        <f t="shared" si="2"/>
        <v>29.3476185</v>
      </c>
      <c r="T53" s="109">
        <f t="shared" si="3"/>
        <v>1149500</v>
      </c>
      <c r="U53" s="103">
        <f t="shared" si="4"/>
        <v>-17.520661157024794</v>
      </c>
      <c r="V53" s="103">
        <f t="shared" si="5"/>
        <v>29.495391</v>
      </c>
      <c r="W53" s="103">
        <f t="shared" si="6"/>
        <v>0</v>
      </c>
      <c r="X53" s="103">
        <f t="shared" si="7"/>
        <v>0</v>
      </c>
      <c r="Y53" s="103">
        <f t="shared" si="8"/>
        <v>36.0943</v>
      </c>
      <c r="Z53" s="237">
        <f t="shared" si="9"/>
        <v>-6.5989089999999955</v>
      </c>
      <c r="AA53" s="78"/>
      <c r="AB53" s="77"/>
    </row>
    <row r="54" spans="1:28" s="7" customFormat="1" ht="15">
      <c r="A54" s="193" t="s">
        <v>219</v>
      </c>
      <c r="B54" s="164">
        <v>5680800</v>
      </c>
      <c r="C54" s="162">
        <v>126900</v>
      </c>
      <c r="D54" s="170">
        <v>0.02</v>
      </c>
      <c r="E54" s="164">
        <v>224100</v>
      </c>
      <c r="F54" s="112">
        <v>-5400</v>
      </c>
      <c r="G54" s="170">
        <v>-0.02</v>
      </c>
      <c r="H54" s="164">
        <v>0</v>
      </c>
      <c r="I54" s="112">
        <v>0</v>
      </c>
      <c r="J54" s="170">
        <v>0</v>
      </c>
      <c r="K54" s="164">
        <v>5904900</v>
      </c>
      <c r="L54" s="112">
        <v>121500</v>
      </c>
      <c r="M54" s="127">
        <v>0.02</v>
      </c>
      <c r="N54" s="112">
        <v>5859000</v>
      </c>
      <c r="O54" s="173">
        <f t="shared" si="0"/>
        <v>0.9922267946959304</v>
      </c>
      <c r="P54" s="108">
        <f>Volume!K54</f>
        <v>101.3</v>
      </c>
      <c r="Q54" s="69">
        <f>Volume!J54</f>
        <v>100.8</v>
      </c>
      <c r="R54" s="237">
        <f t="shared" si="1"/>
        <v>59.521392</v>
      </c>
      <c r="S54" s="103">
        <f t="shared" si="2"/>
        <v>59.05872</v>
      </c>
      <c r="T54" s="109">
        <f t="shared" si="3"/>
        <v>5783400</v>
      </c>
      <c r="U54" s="103">
        <f t="shared" si="4"/>
        <v>2.100840336134454</v>
      </c>
      <c r="V54" s="103">
        <f t="shared" si="5"/>
        <v>57.262464</v>
      </c>
      <c r="W54" s="103">
        <f t="shared" si="6"/>
        <v>2.258928</v>
      </c>
      <c r="X54" s="103">
        <f t="shared" si="7"/>
        <v>0</v>
      </c>
      <c r="Y54" s="103">
        <f t="shared" si="8"/>
        <v>58.585842</v>
      </c>
      <c r="Z54" s="237">
        <f t="shared" si="9"/>
        <v>0.9355499999999992</v>
      </c>
      <c r="AB54" s="77"/>
    </row>
    <row r="55" spans="1:28" s="7" customFormat="1" ht="15">
      <c r="A55" s="193" t="s">
        <v>412</v>
      </c>
      <c r="B55" s="164">
        <v>12111750</v>
      </c>
      <c r="C55" s="162">
        <v>-840000</v>
      </c>
      <c r="D55" s="170">
        <v>-0.06</v>
      </c>
      <c r="E55" s="164">
        <v>530250</v>
      </c>
      <c r="F55" s="112">
        <v>78750</v>
      </c>
      <c r="G55" s="170">
        <v>0.17</v>
      </c>
      <c r="H55" s="164">
        <v>63000</v>
      </c>
      <c r="I55" s="112">
        <v>-5250</v>
      </c>
      <c r="J55" s="170">
        <v>-0.08</v>
      </c>
      <c r="K55" s="164">
        <v>12705000</v>
      </c>
      <c r="L55" s="112">
        <v>-766500</v>
      </c>
      <c r="M55" s="127">
        <v>-0.06</v>
      </c>
      <c r="N55" s="112">
        <v>12689250</v>
      </c>
      <c r="O55" s="173">
        <f t="shared" si="0"/>
        <v>0.9987603305785124</v>
      </c>
      <c r="P55" s="108">
        <f>Volume!K55</f>
        <v>45.4</v>
      </c>
      <c r="Q55" s="69">
        <f>Volume!J55</f>
        <v>43.85</v>
      </c>
      <c r="R55" s="237">
        <f t="shared" si="1"/>
        <v>55.711425</v>
      </c>
      <c r="S55" s="103">
        <f t="shared" si="2"/>
        <v>55.64236125</v>
      </c>
      <c r="T55" s="109">
        <f t="shared" si="3"/>
        <v>13471500</v>
      </c>
      <c r="U55" s="103">
        <f t="shared" si="4"/>
        <v>-5.689789555728761</v>
      </c>
      <c r="V55" s="103">
        <f t="shared" si="5"/>
        <v>53.11002375</v>
      </c>
      <c r="W55" s="103">
        <f t="shared" si="6"/>
        <v>2.32514625</v>
      </c>
      <c r="X55" s="103">
        <f t="shared" si="7"/>
        <v>0.276255</v>
      </c>
      <c r="Y55" s="103">
        <f t="shared" si="8"/>
        <v>61.16061</v>
      </c>
      <c r="Z55" s="237">
        <f t="shared" si="9"/>
        <v>-5.449185</v>
      </c>
      <c r="AB55" s="77"/>
    </row>
    <row r="56" spans="1:28" s="7" customFormat="1" ht="15">
      <c r="A56" s="193" t="s">
        <v>163</v>
      </c>
      <c r="B56" s="164">
        <v>324694</v>
      </c>
      <c r="C56" s="162">
        <v>-19716</v>
      </c>
      <c r="D56" s="170">
        <v>-0.06</v>
      </c>
      <c r="E56" s="164">
        <v>1116</v>
      </c>
      <c r="F56" s="112">
        <v>310</v>
      </c>
      <c r="G56" s="170">
        <v>0.38</v>
      </c>
      <c r="H56" s="164">
        <v>248</v>
      </c>
      <c r="I56" s="112">
        <v>0</v>
      </c>
      <c r="J56" s="170">
        <v>0</v>
      </c>
      <c r="K56" s="164">
        <v>326058</v>
      </c>
      <c r="L56" s="112">
        <v>-19406</v>
      </c>
      <c r="M56" s="127">
        <v>-0.06</v>
      </c>
      <c r="N56" s="112">
        <v>324136</v>
      </c>
      <c r="O56" s="173">
        <f t="shared" si="0"/>
        <v>0.9941053432211447</v>
      </c>
      <c r="P56" s="108">
        <f>Volume!K56</f>
        <v>4823.45</v>
      </c>
      <c r="Q56" s="69">
        <f>Volume!J56</f>
        <v>4778.6</v>
      </c>
      <c r="R56" s="237">
        <f t="shared" si="1"/>
        <v>155.81007588000003</v>
      </c>
      <c r="S56" s="103">
        <f t="shared" si="2"/>
        <v>154.89162896000002</v>
      </c>
      <c r="T56" s="109">
        <f t="shared" si="3"/>
        <v>345464</v>
      </c>
      <c r="U56" s="103">
        <f t="shared" si="4"/>
        <v>-5.617372577171572</v>
      </c>
      <c r="V56" s="103">
        <f t="shared" si="5"/>
        <v>155.15827484000002</v>
      </c>
      <c r="W56" s="103">
        <f t="shared" si="6"/>
        <v>0.53329176</v>
      </c>
      <c r="X56" s="103">
        <f t="shared" si="7"/>
        <v>0.11850928000000001</v>
      </c>
      <c r="Y56" s="103">
        <f t="shared" si="8"/>
        <v>166.63283307999998</v>
      </c>
      <c r="Z56" s="237">
        <f t="shared" si="9"/>
        <v>-10.822757199999955</v>
      </c>
      <c r="AB56" s="77"/>
    </row>
    <row r="57" spans="1:28" s="7" customFormat="1" ht="15">
      <c r="A57" s="193" t="s">
        <v>194</v>
      </c>
      <c r="B57" s="164">
        <v>5367600</v>
      </c>
      <c r="C57" s="162">
        <v>-39200</v>
      </c>
      <c r="D57" s="170">
        <v>-0.01</v>
      </c>
      <c r="E57" s="164">
        <v>113200</v>
      </c>
      <c r="F57" s="112">
        <v>4800</v>
      </c>
      <c r="G57" s="170">
        <v>0.04</v>
      </c>
      <c r="H57" s="164">
        <v>11200</v>
      </c>
      <c r="I57" s="112">
        <v>800</v>
      </c>
      <c r="J57" s="170">
        <v>0.08</v>
      </c>
      <c r="K57" s="164">
        <v>5492000</v>
      </c>
      <c r="L57" s="112">
        <v>-33600</v>
      </c>
      <c r="M57" s="127">
        <v>-0.01</v>
      </c>
      <c r="N57" s="112">
        <v>5468800</v>
      </c>
      <c r="O57" s="173">
        <f t="shared" si="0"/>
        <v>0.9957756737072105</v>
      </c>
      <c r="P57" s="108">
        <f>Volume!K57</f>
        <v>655.65</v>
      </c>
      <c r="Q57" s="69">
        <f>Volume!J57</f>
        <v>649.5</v>
      </c>
      <c r="R57" s="237">
        <f t="shared" si="1"/>
        <v>356.7054</v>
      </c>
      <c r="S57" s="103">
        <f t="shared" si="2"/>
        <v>355.19856</v>
      </c>
      <c r="T57" s="109">
        <f t="shared" si="3"/>
        <v>5525600</v>
      </c>
      <c r="U57" s="103">
        <f t="shared" si="4"/>
        <v>-0.6080787606775735</v>
      </c>
      <c r="V57" s="103">
        <f t="shared" si="5"/>
        <v>348.62562</v>
      </c>
      <c r="W57" s="103">
        <f t="shared" si="6"/>
        <v>7.35234</v>
      </c>
      <c r="X57" s="103">
        <f t="shared" si="7"/>
        <v>0.72744</v>
      </c>
      <c r="Y57" s="103">
        <f t="shared" si="8"/>
        <v>362.285964</v>
      </c>
      <c r="Z57" s="237">
        <f t="shared" si="9"/>
        <v>-5.580563999999981</v>
      </c>
      <c r="AB57" s="77"/>
    </row>
    <row r="58" spans="1:28" s="7" customFormat="1" ht="15">
      <c r="A58" s="193" t="s">
        <v>413</v>
      </c>
      <c r="B58" s="164">
        <v>145950</v>
      </c>
      <c r="C58" s="162">
        <v>3000</v>
      </c>
      <c r="D58" s="170">
        <v>0.02</v>
      </c>
      <c r="E58" s="164">
        <v>150</v>
      </c>
      <c r="F58" s="112">
        <v>0</v>
      </c>
      <c r="G58" s="170">
        <v>0</v>
      </c>
      <c r="H58" s="164">
        <v>0</v>
      </c>
      <c r="I58" s="112">
        <v>0</v>
      </c>
      <c r="J58" s="170">
        <v>0</v>
      </c>
      <c r="K58" s="164">
        <v>146100</v>
      </c>
      <c r="L58" s="112">
        <v>3000</v>
      </c>
      <c r="M58" s="127">
        <v>0.02</v>
      </c>
      <c r="N58" s="112">
        <v>145350</v>
      </c>
      <c r="O58" s="173">
        <f t="shared" si="0"/>
        <v>0.9948665297741273</v>
      </c>
      <c r="P58" s="108">
        <f>Volume!K58</f>
        <v>1853.35</v>
      </c>
      <c r="Q58" s="69">
        <f>Volume!J58</f>
        <v>1793.9</v>
      </c>
      <c r="R58" s="237">
        <f t="shared" si="1"/>
        <v>26.208879</v>
      </c>
      <c r="S58" s="103">
        <f t="shared" si="2"/>
        <v>26.0743365</v>
      </c>
      <c r="T58" s="109">
        <f t="shared" si="3"/>
        <v>143100</v>
      </c>
      <c r="U58" s="103">
        <f t="shared" si="4"/>
        <v>2.0964360587002098</v>
      </c>
      <c r="V58" s="103">
        <f t="shared" si="5"/>
        <v>26.1819705</v>
      </c>
      <c r="W58" s="103">
        <f t="shared" si="6"/>
        <v>0.0269085</v>
      </c>
      <c r="X58" s="103">
        <f t="shared" si="7"/>
        <v>0</v>
      </c>
      <c r="Y58" s="103">
        <f t="shared" si="8"/>
        <v>26.5214385</v>
      </c>
      <c r="Z58" s="237">
        <f t="shared" si="9"/>
        <v>-0.312559499999999</v>
      </c>
      <c r="AB58" s="77"/>
    </row>
    <row r="59" spans="1:28" s="7" customFormat="1" ht="15">
      <c r="A59" s="193" t="s">
        <v>414</v>
      </c>
      <c r="B59" s="164">
        <v>576600</v>
      </c>
      <c r="C59" s="162">
        <v>7000</v>
      </c>
      <c r="D59" s="170">
        <v>0.01</v>
      </c>
      <c r="E59" s="164">
        <v>1200</v>
      </c>
      <c r="F59" s="112">
        <v>200</v>
      </c>
      <c r="G59" s="170">
        <v>0.2</v>
      </c>
      <c r="H59" s="164">
        <v>0</v>
      </c>
      <c r="I59" s="112">
        <v>0</v>
      </c>
      <c r="J59" s="170">
        <v>0</v>
      </c>
      <c r="K59" s="164">
        <v>577800</v>
      </c>
      <c r="L59" s="112">
        <v>7200</v>
      </c>
      <c r="M59" s="127">
        <v>0.01</v>
      </c>
      <c r="N59" s="112">
        <v>577400</v>
      </c>
      <c r="O59" s="173">
        <f t="shared" si="0"/>
        <v>0.9993077189338871</v>
      </c>
      <c r="P59" s="108">
        <f>Volume!K59</f>
        <v>1134.95</v>
      </c>
      <c r="Q59" s="69">
        <f>Volume!J59</f>
        <v>1092.2</v>
      </c>
      <c r="R59" s="237">
        <f t="shared" si="1"/>
        <v>63.107316</v>
      </c>
      <c r="S59" s="103">
        <f t="shared" si="2"/>
        <v>63.063628</v>
      </c>
      <c r="T59" s="109">
        <f t="shared" si="3"/>
        <v>570600</v>
      </c>
      <c r="U59" s="103">
        <f t="shared" si="4"/>
        <v>1.2618296529968454</v>
      </c>
      <c r="V59" s="103">
        <f t="shared" si="5"/>
        <v>62.976252</v>
      </c>
      <c r="W59" s="103">
        <f t="shared" si="6"/>
        <v>0.131064</v>
      </c>
      <c r="X59" s="103">
        <f t="shared" si="7"/>
        <v>0</v>
      </c>
      <c r="Y59" s="103">
        <f t="shared" si="8"/>
        <v>64.760247</v>
      </c>
      <c r="Z59" s="237">
        <f t="shared" si="9"/>
        <v>-1.6529310000000095</v>
      </c>
      <c r="AB59" s="77"/>
    </row>
    <row r="60" spans="1:28" s="58" customFormat="1" ht="15">
      <c r="A60" s="193" t="s">
        <v>220</v>
      </c>
      <c r="B60" s="164">
        <v>5628000</v>
      </c>
      <c r="C60" s="162">
        <v>-4800</v>
      </c>
      <c r="D60" s="170">
        <v>0</v>
      </c>
      <c r="E60" s="164">
        <v>129600</v>
      </c>
      <c r="F60" s="112">
        <v>16800</v>
      </c>
      <c r="G60" s="170">
        <v>0.15</v>
      </c>
      <c r="H60" s="164">
        <v>16800</v>
      </c>
      <c r="I60" s="112">
        <v>2400</v>
      </c>
      <c r="J60" s="170">
        <v>0.17</v>
      </c>
      <c r="K60" s="164">
        <v>5774400</v>
      </c>
      <c r="L60" s="112">
        <v>14400</v>
      </c>
      <c r="M60" s="127">
        <v>0</v>
      </c>
      <c r="N60" s="112">
        <v>5772000</v>
      </c>
      <c r="O60" s="173">
        <f t="shared" si="0"/>
        <v>0.9995843724023276</v>
      </c>
      <c r="P60" s="108">
        <f>Volume!K60</f>
        <v>121.8</v>
      </c>
      <c r="Q60" s="69">
        <f>Volume!J60</f>
        <v>118.3</v>
      </c>
      <c r="R60" s="237">
        <f t="shared" si="1"/>
        <v>68.311152</v>
      </c>
      <c r="S60" s="103">
        <f t="shared" si="2"/>
        <v>68.28276</v>
      </c>
      <c r="T60" s="109">
        <f t="shared" si="3"/>
        <v>5760000</v>
      </c>
      <c r="U60" s="103">
        <f t="shared" si="4"/>
        <v>0.25</v>
      </c>
      <c r="V60" s="103">
        <f t="shared" si="5"/>
        <v>66.57924</v>
      </c>
      <c r="W60" s="103">
        <f t="shared" si="6"/>
        <v>1.533168</v>
      </c>
      <c r="X60" s="103">
        <f t="shared" si="7"/>
        <v>0.198744</v>
      </c>
      <c r="Y60" s="103">
        <f t="shared" si="8"/>
        <v>70.1568</v>
      </c>
      <c r="Z60" s="237">
        <f t="shared" si="9"/>
        <v>-1.845647999999997</v>
      </c>
      <c r="AA60" s="78"/>
      <c r="AB60" s="77"/>
    </row>
    <row r="61" spans="1:28" s="58" customFormat="1" ht="15">
      <c r="A61" s="193" t="s">
        <v>164</v>
      </c>
      <c r="B61" s="164">
        <v>20859800</v>
      </c>
      <c r="C61" s="162">
        <v>163850</v>
      </c>
      <c r="D61" s="170">
        <v>0.01</v>
      </c>
      <c r="E61" s="164">
        <v>632800</v>
      </c>
      <c r="F61" s="112">
        <v>129950</v>
      </c>
      <c r="G61" s="170">
        <v>0.26</v>
      </c>
      <c r="H61" s="164">
        <v>101700</v>
      </c>
      <c r="I61" s="112">
        <v>39550</v>
      </c>
      <c r="J61" s="170">
        <v>0.64</v>
      </c>
      <c r="K61" s="164">
        <v>21594300</v>
      </c>
      <c r="L61" s="112">
        <v>333350</v>
      </c>
      <c r="M61" s="127">
        <v>0.02</v>
      </c>
      <c r="N61" s="112">
        <v>21368300</v>
      </c>
      <c r="O61" s="173">
        <f t="shared" si="0"/>
        <v>0.989534275248561</v>
      </c>
      <c r="P61" s="108">
        <f>Volume!K61</f>
        <v>55.45</v>
      </c>
      <c r="Q61" s="69">
        <f>Volume!J61</f>
        <v>54.35</v>
      </c>
      <c r="R61" s="237">
        <f t="shared" si="1"/>
        <v>117.3650205</v>
      </c>
      <c r="S61" s="103">
        <f t="shared" si="2"/>
        <v>116.1367105</v>
      </c>
      <c r="T61" s="109">
        <f t="shared" si="3"/>
        <v>21260950</v>
      </c>
      <c r="U61" s="103">
        <f t="shared" si="4"/>
        <v>1.5678979537602975</v>
      </c>
      <c r="V61" s="103">
        <f t="shared" si="5"/>
        <v>113.373013</v>
      </c>
      <c r="W61" s="103">
        <f t="shared" si="6"/>
        <v>3.439268</v>
      </c>
      <c r="X61" s="103">
        <f t="shared" si="7"/>
        <v>0.5527395</v>
      </c>
      <c r="Y61" s="103">
        <f t="shared" si="8"/>
        <v>117.89196775</v>
      </c>
      <c r="Z61" s="237">
        <f t="shared" si="9"/>
        <v>-0.5269472500000063</v>
      </c>
      <c r="AA61" s="78"/>
      <c r="AB61" s="77"/>
    </row>
    <row r="62" spans="1:28" s="58" customFormat="1" ht="15">
      <c r="A62" s="193" t="s">
        <v>165</v>
      </c>
      <c r="B62" s="164">
        <v>289900</v>
      </c>
      <c r="C62" s="162">
        <v>-100100</v>
      </c>
      <c r="D62" s="170">
        <v>-0.26</v>
      </c>
      <c r="E62" s="164">
        <v>2600</v>
      </c>
      <c r="F62" s="112">
        <v>0</v>
      </c>
      <c r="G62" s="170">
        <v>0</v>
      </c>
      <c r="H62" s="164">
        <v>0</v>
      </c>
      <c r="I62" s="112">
        <v>0</v>
      </c>
      <c r="J62" s="170">
        <v>0</v>
      </c>
      <c r="K62" s="164">
        <v>292500</v>
      </c>
      <c r="L62" s="112">
        <v>-100100</v>
      </c>
      <c r="M62" s="127">
        <v>-0.25</v>
      </c>
      <c r="N62" s="112">
        <v>291200</v>
      </c>
      <c r="O62" s="173">
        <f t="shared" si="0"/>
        <v>0.9955555555555555</v>
      </c>
      <c r="P62" s="108">
        <f>Volume!K62</f>
        <v>286.15</v>
      </c>
      <c r="Q62" s="69">
        <f>Volume!J62</f>
        <v>280.2</v>
      </c>
      <c r="R62" s="237">
        <f t="shared" si="1"/>
        <v>8.19585</v>
      </c>
      <c r="S62" s="103">
        <f t="shared" si="2"/>
        <v>8.159424</v>
      </c>
      <c r="T62" s="109">
        <f t="shared" si="3"/>
        <v>392600</v>
      </c>
      <c r="U62" s="103">
        <f t="shared" si="4"/>
        <v>-25.496688741721858</v>
      </c>
      <c r="V62" s="103">
        <f t="shared" si="5"/>
        <v>8.122998</v>
      </c>
      <c r="W62" s="103">
        <f t="shared" si="6"/>
        <v>0.072852</v>
      </c>
      <c r="X62" s="103">
        <f t="shared" si="7"/>
        <v>0</v>
      </c>
      <c r="Y62" s="103">
        <f t="shared" si="8"/>
        <v>11.234248999999998</v>
      </c>
      <c r="Z62" s="237">
        <f t="shared" si="9"/>
        <v>-3.0383989999999983</v>
      </c>
      <c r="AA62" s="78"/>
      <c r="AB62" s="77"/>
    </row>
    <row r="63" spans="1:28" s="58" customFormat="1" ht="15">
      <c r="A63" s="193" t="s">
        <v>415</v>
      </c>
      <c r="B63" s="164">
        <v>225300</v>
      </c>
      <c r="C63" s="162">
        <v>-27900</v>
      </c>
      <c r="D63" s="170">
        <v>-0.11</v>
      </c>
      <c r="E63" s="164">
        <v>600</v>
      </c>
      <c r="F63" s="112">
        <v>0</v>
      </c>
      <c r="G63" s="170">
        <v>0</v>
      </c>
      <c r="H63" s="164">
        <v>0</v>
      </c>
      <c r="I63" s="112">
        <v>0</v>
      </c>
      <c r="J63" s="170">
        <v>0</v>
      </c>
      <c r="K63" s="164">
        <v>225900</v>
      </c>
      <c r="L63" s="112">
        <v>-27900</v>
      </c>
      <c r="M63" s="127">
        <v>-0.11</v>
      </c>
      <c r="N63" s="112">
        <v>221700</v>
      </c>
      <c r="O63" s="173">
        <f t="shared" si="0"/>
        <v>0.9814077025232404</v>
      </c>
      <c r="P63" s="108">
        <f>Volume!K63</f>
        <v>2470.15</v>
      </c>
      <c r="Q63" s="69">
        <f>Volume!J63</f>
        <v>2440.1</v>
      </c>
      <c r="R63" s="237">
        <f t="shared" si="1"/>
        <v>55.121859</v>
      </c>
      <c r="S63" s="103">
        <f t="shared" si="2"/>
        <v>54.097017</v>
      </c>
      <c r="T63" s="109">
        <f t="shared" si="3"/>
        <v>253800</v>
      </c>
      <c r="U63" s="103">
        <f t="shared" si="4"/>
        <v>-10.99290780141844</v>
      </c>
      <c r="V63" s="103">
        <f t="shared" si="5"/>
        <v>54.975453</v>
      </c>
      <c r="W63" s="103">
        <f t="shared" si="6"/>
        <v>0.146406</v>
      </c>
      <c r="X63" s="103">
        <f t="shared" si="7"/>
        <v>0</v>
      </c>
      <c r="Y63" s="103">
        <f t="shared" si="8"/>
        <v>62.692407</v>
      </c>
      <c r="Z63" s="237">
        <f t="shared" si="9"/>
        <v>-7.570548000000002</v>
      </c>
      <c r="AA63" s="78"/>
      <c r="AB63" s="77"/>
    </row>
    <row r="64" spans="1:29" s="58" customFormat="1" ht="15">
      <c r="A64" s="193" t="s">
        <v>89</v>
      </c>
      <c r="B64" s="164">
        <v>3342750</v>
      </c>
      <c r="C64" s="162">
        <v>78750</v>
      </c>
      <c r="D64" s="170">
        <v>0.02</v>
      </c>
      <c r="E64" s="164">
        <v>88500</v>
      </c>
      <c r="F64" s="112">
        <v>4500</v>
      </c>
      <c r="G64" s="170">
        <v>0.05</v>
      </c>
      <c r="H64" s="164">
        <v>7500</v>
      </c>
      <c r="I64" s="112">
        <v>2250</v>
      </c>
      <c r="J64" s="170">
        <v>0.43</v>
      </c>
      <c r="K64" s="164">
        <v>3438750</v>
      </c>
      <c r="L64" s="112">
        <v>85500</v>
      </c>
      <c r="M64" s="127">
        <v>0.03</v>
      </c>
      <c r="N64" s="112">
        <v>3381000</v>
      </c>
      <c r="O64" s="173">
        <f t="shared" si="0"/>
        <v>0.983206106870229</v>
      </c>
      <c r="P64" s="108">
        <f>Volume!K64</f>
        <v>303.6</v>
      </c>
      <c r="Q64" s="69">
        <f>Volume!J64</f>
        <v>293.5</v>
      </c>
      <c r="R64" s="237">
        <f t="shared" si="1"/>
        <v>100.9273125</v>
      </c>
      <c r="S64" s="103">
        <f t="shared" si="2"/>
        <v>99.23235</v>
      </c>
      <c r="T64" s="109">
        <f t="shared" si="3"/>
        <v>3353250</v>
      </c>
      <c r="U64" s="103">
        <f t="shared" si="4"/>
        <v>2.549765153209573</v>
      </c>
      <c r="V64" s="103">
        <f t="shared" si="5"/>
        <v>98.1097125</v>
      </c>
      <c r="W64" s="103">
        <f t="shared" si="6"/>
        <v>2.597475</v>
      </c>
      <c r="X64" s="103">
        <f t="shared" si="7"/>
        <v>0.220125</v>
      </c>
      <c r="Y64" s="103">
        <f t="shared" si="8"/>
        <v>101.80467000000002</v>
      </c>
      <c r="Z64" s="237">
        <f t="shared" si="9"/>
        <v>-0.8773575000000164</v>
      </c>
      <c r="AA64" s="377"/>
      <c r="AB64" s="78"/>
      <c r="AC64"/>
    </row>
    <row r="65" spans="1:29" s="58" customFormat="1" ht="15">
      <c r="A65" s="193" t="s">
        <v>287</v>
      </c>
      <c r="B65" s="164">
        <v>2230000</v>
      </c>
      <c r="C65" s="162">
        <v>100000</v>
      </c>
      <c r="D65" s="170">
        <v>0.05</v>
      </c>
      <c r="E65" s="164">
        <v>6000</v>
      </c>
      <c r="F65" s="112">
        <v>6000</v>
      </c>
      <c r="G65" s="170">
        <v>0</v>
      </c>
      <c r="H65" s="164">
        <v>0</v>
      </c>
      <c r="I65" s="112">
        <v>0</v>
      </c>
      <c r="J65" s="170">
        <v>0</v>
      </c>
      <c r="K65" s="164">
        <v>2236000</v>
      </c>
      <c r="L65" s="112">
        <v>106000</v>
      </c>
      <c r="M65" s="127">
        <v>0.05</v>
      </c>
      <c r="N65" s="112">
        <v>2222000</v>
      </c>
      <c r="O65" s="173">
        <f t="shared" si="0"/>
        <v>0.9937388193202147</v>
      </c>
      <c r="P65" s="108">
        <f>Volume!K65</f>
        <v>179.85</v>
      </c>
      <c r="Q65" s="69">
        <f>Volume!J65</f>
        <v>177.6</v>
      </c>
      <c r="R65" s="237">
        <f t="shared" si="1"/>
        <v>39.71136</v>
      </c>
      <c r="S65" s="103">
        <f t="shared" si="2"/>
        <v>39.46272</v>
      </c>
      <c r="T65" s="109">
        <f t="shared" si="3"/>
        <v>2130000</v>
      </c>
      <c r="U65" s="103">
        <f t="shared" si="4"/>
        <v>4.976525821596244</v>
      </c>
      <c r="V65" s="103">
        <f t="shared" si="5"/>
        <v>39.6048</v>
      </c>
      <c r="W65" s="103">
        <f t="shared" si="6"/>
        <v>0.10656</v>
      </c>
      <c r="X65" s="103">
        <f t="shared" si="7"/>
        <v>0</v>
      </c>
      <c r="Y65" s="103">
        <f t="shared" si="8"/>
        <v>38.30805</v>
      </c>
      <c r="Z65" s="237">
        <f t="shared" si="9"/>
        <v>1.4033099999999976</v>
      </c>
      <c r="AA65" s="78"/>
      <c r="AB65" s="77"/>
      <c r="AC65"/>
    </row>
    <row r="66" spans="1:29" s="58" customFormat="1" ht="15">
      <c r="A66" s="193" t="s">
        <v>416</v>
      </c>
      <c r="B66" s="164">
        <v>842450</v>
      </c>
      <c r="C66" s="162">
        <v>99400</v>
      </c>
      <c r="D66" s="170">
        <v>0.13</v>
      </c>
      <c r="E66" s="164">
        <v>0</v>
      </c>
      <c r="F66" s="112">
        <v>0</v>
      </c>
      <c r="G66" s="170">
        <v>0</v>
      </c>
      <c r="H66" s="164">
        <v>0</v>
      </c>
      <c r="I66" s="112">
        <v>0</v>
      </c>
      <c r="J66" s="170">
        <v>0</v>
      </c>
      <c r="K66" s="164">
        <v>842450</v>
      </c>
      <c r="L66" s="112">
        <v>99400</v>
      </c>
      <c r="M66" s="127">
        <v>0.13</v>
      </c>
      <c r="N66" s="112">
        <v>841750</v>
      </c>
      <c r="O66" s="173">
        <f t="shared" si="0"/>
        <v>0.9991690901537184</v>
      </c>
      <c r="P66" s="108">
        <f>Volume!K66</f>
        <v>624.4</v>
      </c>
      <c r="Q66" s="69">
        <f>Volume!J66</f>
        <v>600.9</v>
      </c>
      <c r="R66" s="237">
        <f t="shared" si="1"/>
        <v>50.6228205</v>
      </c>
      <c r="S66" s="103">
        <f t="shared" si="2"/>
        <v>50.5807575</v>
      </c>
      <c r="T66" s="109">
        <f t="shared" si="3"/>
        <v>743050</v>
      </c>
      <c r="U66" s="103">
        <f t="shared" si="4"/>
        <v>13.377296278850684</v>
      </c>
      <c r="V66" s="103">
        <f t="shared" si="5"/>
        <v>50.6228205</v>
      </c>
      <c r="W66" s="103">
        <f t="shared" si="6"/>
        <v>0</v>
      </c>
      <c r="X66" s="103">
        <f t="shared" si="7"/>
        <v>0</v>
      </c>
      <c r="Y66" s="103">
        <f t="shared" si="8"/>
        <v>46.396042</v>
      </c>
      <c r="Z66" s="237">
        <f t="shared" si="9"/>
        <v>4.226778500000002</v>
      </c>
      <c r="AA66" s="78"/>
      <c r="AB66" s="77"/>
      <c r="AC66"/>
    </row>
    <row r="67" spans="1:29" s="58" customFormat="1" ht="15">
      <c r="A67" s="193" t="s">
        <v>271</v>
      </c>
      <c r="B67" s="164">
        <v>1678800</v>
      </c>
      <c r="C67" s="162">
        <v>-28800</v>
      </c>
      <c r="D67" s="170">
        <v>-0.02</v>
      </c>
      <c r="E67" s="164">
        <v>14400</v>
      </c>
      <c r="F67" s="112">
        <v>4800</v>
      </c>
      <c r="G67" s="170">
        <v>0.5</v>
      </c>
      <c r="H67" s="164">
        <v>2400</v>
      </c>
      <c r="I67" s="112">
        <v>0</v>
      </c>
      <c r="J67" s="170">
        <v>0</v>
      </c>
      <c r="K67" s="164">
        <v>1695600</v>
      </c>
      <c r="L67" s="112">
        <v>-24000</v>
      </c>
      <c r="M67" s="127">
        <v>-0.01</v>
      </c>
      <c r="N67" s="112">
        <v>1670400</v>
      </c>
      <c r="O67" s="173">
        <f t="shared" si="0"/>
        <v>0.9851380042462845</v>
      </c>
      <c r="P67" s="108">
        <f>Volume!K67</f>
        <v>295.55</v>
      </c>
      <c r="Q67" s="69">
        <f>Volume!J67</f>
        <v>292</v>
      </c>
      <c r="R67" s="237">
        <f t="shared" si="1"/>
        <v>49.51152</v>
      </c>
      <c r="S67" s="103">
        <f t="shared" si="2"/>
        <v>48.77568</v>
      </c>
      <c r="T67" s="109">
        <f t="shared" si="3"/>
        <v>1719600</v>
      </c>
      <c r="U67" s="103">
        <f t="shared" si="4"/>
        <v>-1.3956734124214933</v>
      </c>
      <c r="V67" s="103">
        <f t="shared" si="5"/>
        <v>49.02096</v>
      </c>
      <c r="W67" s="103">
        <f t="shared" si="6"/>
        <v>0.42048</v>
      </c>
      <c r="X67" s="103">
        <f t="shared" si="7"/>
        <v>0.07008</v>
      </c>
      <c r="Y67" s="103">
        <f t="shared" si="8"/>
        <v>50.822778</v>
      </c>
      <c r="Z67" s="237">
        <f t="shared" si="9"/>
        <v>-1.3112580000000023</v>
      </c>
      <c r="AA67" s="78"/>
      <c r="AB67" s="77"/>
      <c r="AC67"/>
    </row>
    <row r="68" spans="1:29" s="58" customFormat="1" ht="15">
      <c r="A68" s="193" t="s">
        <v>221</v>
      </c>
      <c r="B68" s="164">
        <v>517200</v>
      </c>
      <c r="C68" s="162">
        <v>17400</v>
      </c>
      <c r="D68" s="170">
        <v>0.03</v>
      </c>
      <c r="E68" s="164">
        <v>2700</v>
      </c>
      <c r="F68" s="112">
        <v>300</v>
      </c>
      <c r="G68" s="170">
        <v>0.13</v>
      </c>
      <c r="H68" s="164">
        <v>0</v>
      </c>
      <c r="I68" s="112">
        <v>0</v>
      </c>
      <c r="J68" s="170">
        <v>0</v>
      </c>
      <c r="K68" s="164">
        <v>519900</v>
      </c>
      <c r="L68" s="112">
        <v>17700</v>
      </c>
      <c r="M68" s="127">
        <v>0.04</v>
      </c>
      <c r="N68" s="112">
        <v>519000</v>
      </c>
      <c r="O68" s="173">
        <f t="shared" si="0"/>
        <v>0.9982688978649741</v>
      </c>
      <c r="P68" s="108">
        <f>Volume!K68</f>
        <v>1300</v>
      </c>
      <c r="Q68" s="69">
        <f>Volume!J68</f>
        <v>1281.65</v>
      </c>
      <c r="R68" s="237">
        <f t="shared" si="1"/>
        <v>66.6329835</v>
      </c>
      <c r="S68" s="103">
        <f t="shared" si="2"/>
        <v>66.517635</v>
      </c>
      <c r="T68" s="109">
        <f t="shared" si="3"/>
        <v>502200</v>
      </c>
      <c r="U68" s="103">
        <f t="shared" si="4"/>
        <v>3.524492234169654</v>
      </c>
      <c r="V68" s="103">
        <f t="shared" si="5"/>
        <v>66.286938</v>
      </c>
      <c r="W68" s="103">
        <f t="shared" si="6"/>
        <v>0.34604550000000006</v>
      </c>
      <c r="X68" s="103">
        <f t="shared" si="7"/>
        <v>0</v>
      </c>
      <c r="Y68" s="103">
        <f t="shared" si="8"/>
        <v>65.286</v>
      </c>
      <c r="Z68" s="237">
        <f t="shared" si="9"/>
        <v>1.3469834999999932</v>
      </c>
      <c r="AA68" s="78"/>
      <c r="AB68" s="77"/>
      <c r="AC68"/>
    </row>
    <row r="69" spans="1:29" s="58" customFormat="1" ht="15">
      <c r="A69" s="193" t="s">
        <v>233</v>
      </c>
      <c r="B69" s="164">
        <v>3726000</v>
      </c>
      <c r="C69" s="162">
        <v>-29000</v>
      </c>
      <c r="D69" s="170">
        <v>-0.01</v>
      </c>
      <c r="E69" s="164">
        <v>72000</v>
      </c>
      <c r="F69" s="112">
        <v>16000</v>
      </c>
      <c r="G69" s="170">
        <v>0.29</v>
      </c>
      <c r="H69" s="164">
        <v>11000</v>
      </c>
      <c r="I69" s="112">
        <v>2000</v>
      </c>
      <c r="J69" s="170">
        <v>0.22</v>
      </c>
      <c r="K69" s="164">
        <v>3809000</v>
      </c>
      <c r="L69" s="112">
        <v>-11000</v>
      </c>
      <c r="M69" s="127">
        <v>0</v>
      </c>
      <c r="N69" s="112">
        <v>3802000</v>
      </c>
      <c r="O69" s="173">
        <f t="shared" si="0"/>
        <v>0.9981622473090049</v>
      </c>
      <c r="P69" s="108">
        <f>Volume!K69</f>
        <v>499.25</v>
      </c>
      <c r="Q69" s="69">
        <f>Volume!J69</f>
        <v>491.05</v>
      </c>
      <c r="R69" s="237">
        <f t="shared" si="1"/>
        <v>187.040945</v>
      </c>
      <c r="S69" s="103">
        <f t="shared" si="2"/>
        <v>186.69721</v>
      </c>
      <c r="T69" s="109">
        <f t="shared" si="3"/>
        <v>3820000</v>
      </c>
      <c r="U69" s="103">
        <f t="shared" si="4"/>
        <v>-0.28795811518324604</v>
      </c>
      <c r="V69" s="103">
        <f t="shared" si="5"/>
        <v>182.96523</v>
      </c>
      <c r="W69" s="103">
        <f t="shared" si="6"/>
        <v>3.53556</v>
      </c>
      <c r="X69" s="103">
        <f t="shared" si="7"/>
        <v>0.540155</v>
      </c>
      <c r="Y69" s="103">
        <f t="shared" si="8"/>
        <v>190.7135</v>
      </c>
      <c r="Z69" s="237">
        <f t="shared" si="9"/>
        <v>-3.672555000000017</v>
      </c>
      <c r="AA69" s="78"/>
      <c r="AB69" s="77"/>
      <c r="AC69"/>
    </row>
    <row r="70" spans="1:29" s="58" customFormat="1" ht="15">
      <c r="A70" s="193" t="s">
        <v>166</v>
      </c>
      <c r="B70" s="164">
        <v>3923500</v>
      </c>
      <c r="C70" s="162">
        <v>5900</v>
      </c>
      <c r="D70" s="170">
        <v>0</v>
      </c>
      <c r="E70" s="164">
        <v>141600</v>
      </c>
      <c r="F70" s="112">
        <v>14750</v>
      </c>
      <c r="G70" s="170">
        <v>0.12</v>
      </c>
      <c r="H70" s="164">
        <v>20650</v>
      </c>
      <c r="I70" s="112">
        <v>0</v>
      </c>
      <c r="J70" s="170">
        <v>0</v>
      </c>
      <c r="K70" s="164">
        <v>4085750</v>
      </c>
      <c r="L70" s="112">
        <v>20650</v>
      </c>
      <c r="M70" s="127">
        <v>0.01</v>
      </c>
      <c r="N70" s="112">
        <v>4071000</v>
      </c>
      <c r="O70" s="173">
        <f t="shared" si="0"/>
        <v>0.9963898916967509</v>
      </c>
      <c r="P70" s="108">
        <f>Volume!K70</f>
        <v>112.15</v>
      </c>
      <c r="Q70" s="69">
        <f>Volume!J70</f>
        <v>108.8</v>
      </c>
      <c r="R70" s="237">
        <f t="shared" si="1"/>
        <v>44.45296</v>
      </c>
      <c r="S70" s="103">
        <f t="shared" si="2"/>
        <v>44.29248</v>
      </c>
      <c r="T70" s="109">
        <f t="shared" si="3"/>
        <v>4065100</v>
      </c>
      <c r="U70" s="103">
        <f t="shared" si="4"/>
        <v>0.5079825834542816</v>
      </c>
      <c r="V70" s="103">
        <f t="shared" si="5"/>
        <v>42.68768</v>
      </c>
      <c r="W70" s="103">
        <f t="shared" si="6"/>
        <v>1.540608</v>
      </c>
      <c r="X70" s="103">
        <f t="shared" si="7"/>
        <v>0.224672</v>
      </c>
      <c r="Y70" s="103">
        <f t="shared" si="8"/>
        <v>45.5900965</v>
      </c>
      <c r="Z70" s="237">
        <f t="shared" si="9"/>
        <v>-1.137136500000004</v>
      </c>
      <c r="AA70" s="78"/>
      <c r="AB70" s="77"/>
      <c r="AC70"/>
    </row>
    <row r="71" spans="1:28" s="58" customFormat="1" ht="15">
      <c r="A71" s="193" t="s">
        <v>222</v>
      </c>
      <c r="B71" s="164">
        <v>586344</v>
      </c>
      <c r="C71" s="162">
        <v>-5280</v>
      </c>
      <c r="D71" s="170">
        <v>-0.01</v>
      </c>
      <c r="E71" s="164">
        <v>176</v>
      </c>
      <c r="F71" s="112">
        <v>0</v>
      </c>
      <c r="G71" s="170">
        <v>0</v>
      </c>
      <c r="H71" s="164">
        <v>0</v>
      </c>
      <c r="I71" s="112">
        <v>0</v>
      </c>
      <c r="J71" s="170">
        <v>0</v>
      </c>
      <c r="K71" s="164">
        <v>586520</v>
      </c>
      <c r="L71" s="112">
        <v>-5280</v>
      </c>
      <c r="M71" s="127">
        <v>-0.01</v>
      </c>
      <c r="N71" s="112">
        <v>586168</v>
      </c>
      <c r="O71" s="173">
        <f aca="true" t="shared" si="10" ref="O71:O134">N71/K71</f>
        <v>0.9993998499624906</v>
      </c>
      <c r="P71" s="108">
        <f>Volume!K71</f>
        <v>2450.2</v>
      </c>
      <c r="Q71" s="69">
        <f>Volume!J71</f>
        <v>2450.85</v>
      </c>
      <c r="R71" s="237">
        <f aca="true" t="shared" si="11" ref="R71:R134">Q71*K71/10000000</f>
        <v>143.7472542</v>
      </c>
      <c r="S71" s="103">
        <f aca="true" t="shared" si="12" ref="S71:S134">Q71*N71/10000000</f>
        <v>143.66098428</v>
      </c>
      <c r="T71" s="109">
        <f aca="true" t="shared" si="13" ref="T71:T134">K71-L71</f>
        <v>591800</v>
      </c>
      <c r="U71" s="103">
        <f aca="true" t="shared" si="14" ref="U71:U134">L71/T71*100</f>
        <v>-0.8921933085501859</v>
      </c>
      <c r="V71" s="103">
        <f aca="true" t="shared" si="15" ref="V71:V134">Q71*B71/10000000</f>
        <v>143.70411923999998</v>
      </c>
      <c r="W71" s="103">
        <f aca="true" t="shared" si="16" ref="W71:W134">Q71*E71/10000000</f>
        <v>0.04313496</v>
      </c>
      <c r="X71" s="103">
        <f aca="true" t="shared" si="17" ref="X71:X134">Q71*H71/10000000</f>
        <v>0</v>
      </c>
      <c r="Y71" s="103">
        <f aca="true" t="shared" si="18" ref="Y71:Y134">(T71*P71)/10000000</f>
        <v>145.002836</v>
      </c>
      <c r="Z71" s="237">
        <f aca="true" t="shared" si="19" ref="Z71:Z134">R71-Y71</f>
        <v>-1.2555818000000158</v>
      </c>
      <c r="AA71" s="78"/>
      <c r="AB71" s="77"/>
    </row>
    <row r="72" spans="1:28" s="58" customFormat="1" ht="15">
      <c r="A72" s="193" t="s">
        <v>288</v>
      </c>
      <c r="B72" s="164">
        <v>6654000</v>
      </c>
      <c r="C72" s="162">
        <v>-342000</v>
      </c>
      <c r="D72" s="170">
        <v>-0.05</v>
      </c>
      <c r="E72" s="164">
        <v>453000</v>
      </c>
      <c r="F72" s="112">
        <v>16500</v>
      </c>
      <c r="G72" s="170">
        <v>0.04</v>
      </c>
      <c r="H72" s="164">
        <v>48000</v>
      </c>
      <c r="I72" s="112">
        <v>10500</v>
      </c>
      <c r="J72" s="170">
        <v>0.28</v>
      </c>
      <c r="K72" s="164">
        <v>7155000</v>
      </c>
      <c r="L72" s="112">
        <v>-315000</v>
      </c>
      <c r="M72" s="127">
        <v>-0.04</v>
      </c>
      <c r="N72" s="112">
        <v>7120500</v>
      </c>
      <c r="O72" s="173">
        <f t="shared" si="10"/>
        <v>0.9951781970649896</v>
      </c>
      <c r="P72" s="108">
        <f>Volume!K72</f>
        <v>215.05</v>
      </c>
      <c r="Q72" s="69">
        <f>Volume!J72</f>
        <v>212.4</v>
      </c>
      <c r="R72" s="237">
        <f t="shared" si="11"/>
        <v>151.9722</v>
      </c>
      <c r="S72" s="103">
        <f t="shared" si="12"/>
        <v>151.23942</v>
      </c>
      <c r="T72" s="109">
        <f t="shared" si="13"/>
        <v>7470000</v>
      </c>
      <c r="U72" s="103">
        <f t="shared" si="14"/>
        <v>-4.216867469879518</v>
      </c>
      <c r="V72" s="103">
        <f t="shared" si="15"/>
        <v>141.33096</v>
      </c>
      <c r="W72" s="103">
        <f t="shared" si="16"/>
        <v>9.62172</v>
      </c>
      <c r="X72" s="103">
        <f t="shared" si="17"/>
        <v>1.01952</v>
      </c>
      <c r="Y72" s="103">
        <f t="shared" si="18"/>
        <v>160.64235</v>
      </c>
      <c r="Z72" s="237">
        <f t="shared" si="19"/>
        <v>-8.670150000000007</v>
      </c>
      <c r="AA72" s="378"/>
      <c r="AB72"/>
    </row>
    <row r="73" spans="1:28" s="7" customFormat="1" ht="15">
      <c r="A73" s="193" t="s">
        <v>289</v>
      </c>
      <c r="B73" s="164">
        <v>3049200</v>
      </c>
      <c r="C73" s="162">
        <v>-14000</v>
      </c>
      <c r="D73" s="170">
        <v>0</v>
      </c>
      <c r="E73" s="164">
        <v>15400</v>
      </c>
      <c r="F73" s="112">
        <v>1400</v>
      </c>
      <c r="G73" s="170">
        <v>0.1</v>
      </c>
      <c r="H73" s="164">
        <v>0</v>
      </c>
      <c r="I73" s="112">
        <v>0</v>
      </c>
      <c r="J73" s="170">
        <v>0</v>
      </c>
      <c r="K73" s="164">
        <v>3064600</v>
      </c>
      <c r="L73" s="112">
        <v>-12600</v>
      </c>
      <c r="M73" s="127">
        <v>0</v>
      </c>
      <c r="N73" s="112">
        <v>3060400</v>
      </c>
      <c r="O73" s="173">
        <f t="shared" si="10"/>
        <v>0.9986295111923252</v>
      </c>
      <c r="P73" s="108">
        <f>Volume!K73</f>
        <v>153.3</v>
      </c>
      <c r="Q73" s="69">
        <f>Volume!J73</f>
        <v>147.8</v>
      </c>
      <c r="R73" s="237">
        <f t="shared" si="11"/>
        <v>45.294788000000004</v>
      </c>
      <c r="S73" s="103">
        <f t="shared" si="12"/>
        <v>45.23271200000001</v>
      </c>
      <c r="T73" s="109">
        <f t="shared" si="13"/>
        <v>3077200</v>
      </c>
      <c r="U73" s="103">
        <f t="shared" si="14"/>
        <v>-0.40946314831665154</v>
      </c>
      <c r="V73" s="103">
        <f t="shared" si="15"/>
        <v>45.067176</v>
      </c>
      <c r="W73" s="103">
        <f t="shared" si="16"/>
        <v>0.227612</v>
      </c>
      <c r="X73" s="103">
        <f t="shared" si="17"/>
        <v>0</v>
      </c>
      <c r="Y73" s="103">
        <f t="shared" si="18"/>
        <v>47.17347600000001</v>
      </c>
      <c r="Z73" s="237">
        <f t="shared" si="19"/>
        <v>-1.878688000000004</v>
      </c>
      <c r="AA73"/>
      <c r="AB73"/>
    </row>
    <row r="74" spans="1:28" s="7" customFormat="1" ht="15">
      <c r="A74" s="193" t="s">
        <v>195</v>
      </c>
      <c r="B74" s="164">
        <v>18195088</v>
      </c>
      <c r="C74" s="162">
        <v>-14434</v>
      </c>
      <c r="D74" s="170">
        <v>0</v>
      </c>
      <c r="E74" s="164">
        <v>589732</v>
      </c>
      <c r="F74" s="112">
        <v>72170</v>
      </c>
      <c r="G74" s="170">
        <v>0.14</v>
      </c>
      <c r="H74" s="164">
        <v>35054</v>
      </c>
      <c r="I74" s="112">
        <v>8248</v>
      </c>
      <c r="J74" s="170">
        <v>0.31</v>
      </c>
      <c r="K74" s="164">
        <v>18819874</v>
      </c>
      <c r="L74" s="112">
        <v>65984</v>
      </c>
      <c r="M74" s="127">
        <v>0</v>
      </c>
      <c r="N74" s="112">
        <v>18805440</v>
      </c>
      <c r="O74" s="173">
        <f t="shared" si="10"/>
        <v>0.999233044812096</v>
      </c>
      <c r="P74" s="108">
        <f>Volume!K74</f>
        <v>112.35</v>
      </c>
      <c r="Q74" s="69">
        <f>Volume!J74</f>
        <v>110.7</v>
      </c>
      <c r="R74" s="237">
        <f t="shared" si="11"/>
        <v>208.33600518</v>
      </c>
      <c r="S74" s="103">
        <f t="shared" si="12"/>
        <v>208.1762208</v>
      </c>
      <c r="T74" s="109">
        <f t="shared" si="13"/>
        <v>18753890</v>
      </c>
      <c r="U74" s="103">
        <f t="shared" si="14"/>
        <v>0.3518416712479384</v>
      </c>
      <c r="V74" s="103">
        <f t="shared" si="15"/>
        <v>201.41962416</v>
      </c>
      <c r="W74" s="103">
        <f t="shared" si="16"/>
        <v>6.52833324</v>
      </c>
      <c r="X74" s="103">
        <f t="shared" si="17"/>
        <v>0.38804778</v>
      </c>
      <c r="Y74" s="103">
        <f t="shared" si="18"/>
        <v>210.69995415</v>
      </c>
      <c r="Z74" s="237">
        <f t="shared" si="19"/>
        <v>-2.3639489699999956</v>
      </c>
      <c r="AA74"/>
      <c r="AB74"/>
    </row>
    <row r="75" spans="1:28" s="7" customFormat="1" ht="15">
      <c r="A75" s="193" t="s">
        <v>290</v>
      </c>
      <c r="B75" s="164">
        <v>6808200</v>
      </c>
      <c r="C75" s="162">
        <v>92400</v>
      </c>
      <c r="D75" s="170">
        <v>0.01</v>
      </c>
      <c r="E75" s="164">
        <v>484400</v>
      </c>
      <c r="F75" s="112">
        <v>40600</v>
      </c>
      <c r="G75" s="170">
        <v>0.09</v>
      </c>
      <c r="H75" s="164">
        <v>15400</v>
      </c>
      <c r="I75" s="112">
        <v>2800</v>
      </c>
      <c r="J75" s="170">
        <v>0.22</v>
      </c>
      <c r="K75" s="164">
        <v>7308000</v>
      </c>
      <c r="L75" s="112">
        <v>135800</v>
      </c>
      <c r="M75" s="127">
        <v>0.02</v>
      </c>
      <c r="N75" s="112">
        <v>7277200</v>
      </c>
      <c r="O75" s="173">
        <f t="shared" si="10"/>
        <v>0.9957854406130269</v>
      </c>
      <c r="P75" s="108">
        <f>Volume!K75</f>
        <v>101.45</v>
      </c>
      <c r="Q75" s="69">
        <f>Volume!J75</f>
        <v>99.6</v>
      </c>
      <c r="R75" s="237">
        <f t="shared" si="11"/>
        <v>72.78768</v>
      </c>
      <c r="S75" s="103">
        <f t="shared" si="12"/>
        <v>72.480912</v>
      </c>
      <c r="T75" s="109">
        <f t="shared" si="13"/>
        <v>7172200</v>
      </c>
      <c r="U75" s="103">
        <f t="shared" si="14"/>
        <v>1.8934218231504978</v>
      </c>
      <c r="V75" s="103">
        <f t="shared" si="15"/>
        <v>67.809672</v>
      </c>
      <c r="W75" s="103">
        <f t="shared" si="16"/>
        <v>4.824624</v>
      </c>
      <c r="X75" s="103">
        <f t="shared" si="17"/>
        <v>0.153384</v>
      </c>
      <c r="Y75" s="103">
        <f t="shared" si="18"/>
        <v>72.761969</v>
      </c>
      <c r="Z75" s="237">
        <f t="shared" si="19"/>
        <v>0.02571100000000115</v>
      </c>
      <c r="AA75"/>
      <c r="AB75" s="77"/>
    </row>
    <row r="76" spans="1:28" s="7" customFormat="1" ht="15">
      <c r="A76" s="193" t="s">
        <v>197</v>
      </c>
      <c r="B76" s="164">
        <v>2765100</v>
      </c>
      <c r="C76" s="162">
        <v>-20150</v>
      </c>
      <c r="D76" s="170">
        <v>-0.01</v>
      </c>
      <c r="E76" s="164">
        <v>11700</v>
      </c>
      <c r="F76" s="112">
        <v>1300</v>
      </c>
      <c r="G76" s="170">
        <v>0.13</v>
      </c>
      <c r="H76" s="164">
        <v>0</v>
      </c>
      <c r="I76" s="112">
        <v>0</v>
      </c>
      <c r="J76" s="170">
        <v>0</v>
      </c>
      <c r="K76" s="164">
        <v>2776800</v>
      </c>
      <c r="L76" s="112">
        <v>-18850</v>
      </c>
      <c r="M76" s="127">
        <v>-0.01</v>
      </c>
      <c r="N76" s="112">
        <v>2772250</v>
      </c>
      <c r="O76" s="173">
        <f t="shared" si="10"/>
        <v>0.9983614232209738</v>
      </c>
      <c r="P76" s="108">
        <f>Volume!K76</f>
        <v>342.15</v>
      </c>
      <c r="Q76" s="69">
        <f>Volume!J76</f>
        <v>338.1</v>
      </c>
      <c r="R76" s="237">
        <f t="shared" si="11"/>
        <v>93.88360800000001</v>
      </c>
      <c r="S76" s="103">
        <f t="shared" si="12"/>
        <v>93.72977250000001</v>
      </c>
      <c r="T76" s="109">
        <f t="shared" si="13"/>
        <v>2795650</v>
      </c>
      <c r="U76" s="103">
        <f t="shared" si="14"/>
        <v>-0.6742617995814927</v>
      </c>
      <c r="V76" s="103">
        <f t="shared" si="15"/>
        <v>93.488031</v>
      </c>
      <c r="W76" s="103">
        <f t="shared" si="16"/>
        <v>0.39557700000000007</v>
      </c>
      <c r="X76" s="103">
        <f t="shared" si="17"/>
        <v>0</v>
      </c>
      <c r="Y76" s="103">
        <f t="shared" si="18"/>
        <v>95.65316474999999</v>
      </c>
      <c r="Z76" s="237">
        <f t="shared" si="19"/>
        <v>-1.7695567499999783</v>
      </c>
      <c r="AA76"/>
      <c r="AB76" s="77"/>
    </row>
    <row r="77" spans="1:28" s="7" customFormat="1" ht="15">
      <c r="A77" s="193" t="s">
        <v>4</v>
      </c>
      <c r="B77" s="164">
        <v>932100</v>
      </c>
      <c r="C77" s="162">
        <v>34950</v>
      </c>
      <c r="D77" s="170">
        <v>0.04</v>
      </c>
      <c r="E77" s="164">
        <v>0</v>
      </c>
      <c r="F77" s="112">
        <v>0</v>
      </c>
      <c r="G77" s="170">
        <v>0</v>
      </c>
      <c r="H77" s="164">
        <v>0</v>
      </c>
      <c r="I77" s="112">
        <v>0</v>
      </c>
      <c r="J77" s="170">
        <v>0</v>
      </c>
      <c r="K77" s="164">
        <v>932100</v>
      </c>
      <c r="L77" s="112">
        <v>34950</v>
      </c>
      <c r="M77" s="127">
        <v>0.04</v>
      </c>
      <c r="N77" s="112">
        <v>931350</v>
      </c>
      <c r="O77" s="173">
        <f t="shared" si="10"/>
        <v>0.9991953653041519</v>
      </c>
      <c r="P77" s="108">
        <f>Volume!K77</f>
        <v>1897.65</v>
      </c>
      <c r="Q77" s="69">
        <f>Volume!J77</f>
        <v>1833.1</v>
      </c>
      <c r="R77" s="237">
        <f t="shared" si="11"/>
        <v>170.863251</v>
      </c>
      <c r="S77" s="103">
        <f t="shared" si="12"/>
        <v>170.7257685</v>
      </c>
      <c r="T77" s="109">
        <f t="shared" si="13"/>
        <v>897150</v>
      </c>
      <c r="U77" s="103">
        <f t="shared" si="14"/>
        <v>3.8956696204648056</v>
      </c>
      <c r="V77" s="103">
        <f t="shared" si="15"/>
        <v>170.863251</v>
      </c>
      <c r="W77" s="103">
        <f t="shared" si="16"/>
        <v>0</v>
      </c>
      <c r="X77" s="103">
        <f t="shared" si="17"/>
        <v>0</v>
      </c>
      <c r="Y77" s="103">
        <f t="shared" si="18"/>
        <v>170.24766975</v>
      </c>
      <c r="Z77" s="237">
        <f t="shared" si="19"/>
        <v>0.6155812499999911</v>
      </c>
      <c r="AA77"/>
      <c r="AB77" s="77"/>
    </row>
    <row r="78" spans="1:28" s="7" customFormat="1" ht="15">
      <c r="A78" s="193" t="s">
        <v>79</v>
      </c>
      <c r="B78" s="164">
        <v>1462000</v>
      </c>
      <c r="C78" s="162">
        <v>-49400</v>
      </c>
      <c r="D78" s="170">
        <v>-0.03</v>
      </c>
      <c r="E78" s="164">
        <v>800</v>
      </c>
      <c r="F78" s="112">
        <v>200</v>
      </c>
      <c r="G78" s="170">
        <v>0.33</v>
      </c>
      <c r="H78" s="164">
        <v>0</v>
      </c>
      <c r="I78" s="112">
        <v>0</v>
      </c>
      <c r="J78" s="170">
        <v>0</v>
      </c>
      <c r="K78" s="164">
        <v>1462800</v>
      </c>
      <c r="L78" s="112">
        <v>-49200</v>
      </c>
      <c r="M78" s="127">
        <v>-0.03</v>
      </c>
      <c r="N78" s="112">
        <v>1461600</v>
      </c>
      <c r="O78" s="173">
        <f t="shared" si="10"/>
        <v>0.9991796554552912</v>
      </c>
      <c r="P78" s="108">
        <f>Volume!K78</f>
        <v>1159.6</v>
      </c>
      <c r="Q78" s="69">
        <f>Volume!J78</f>
        <v>1127.2</v>
      </c>
      <c r="R78" s="237">
        <f t="shared" si="11"/>
        <v>164.886816</v>
      </c>
      <c r="S78" s="103">
        <f t="shared" si="12"/>
        <v>164.751552</v>
      </c>
      <c r="T78" s="109">
        <f t="shared" si="13"/>
        <v>1512000</v>
      </c>
      <c r="U78" s="103">
        <f t="shared" si="14"/>
        <v>-3.2539682539682544</v>
      </c>
      <c r="V78" s="103">
        <f t="shared" si="15"/>
        <v>164.79664</v>
      </c>
      <c r="W78" s="103">
        <f t="shared" si="16"/>
        <v>0.090176</v>
      </c>
      <c r="X78" s="103">
        <f t="shared" si="17"/>
        <v>0</v>
      </c>
      <c r="Y78" s="103">
        <f t="shared" si="18"/>
        <v>175.33151999999998</v>
      </c>
      <c r="Z78" s="237">
        <f t="shared" si="19"/>
        <v>-10.444703999999973</v>
      </c>
      <c r="AA78"/>
      <c r="AB78" s="77"/>
    </row>
    <row r="79" spans="1:28" s="58" customFormat="1" ht="15">
      <c r="A79" s="193" t="s">
        <v>196</v>
      </c>
      <c r="B79" s="164">
        <v>1313200</v>
      </c>
      <c r="C79" s="162">
        <v>-26000</v>
      </c>
      <c r="D79" s="170">
        <v>-0.02</v>
      </c>
      <c r="E79" s="164">
        <v>800</v>
      </c>
      <c r="F79" s="112">
        <v>0</v>
      </c>
      <c r="G79" s="170">
        <v>0</v>
      </c>
      <c r="H79" s="164">
        <v>800</v>
      </c>
      <c r="I79" s="112">
        <v>0</v>
      </c>
      <c r="J79" s="170">
        <v>0</v>
      </c>
      <c r="K79" s="164">
        <v>1314800</v>
      </c>
      <c r="L79" s="112">
        <v>-26000</v>
      </c>
      <c r="M79" s="127">
        <v>-0.02</v>
      </c>
      <c r="N79" s="112">
        <v>1302800</v>
      </c>
      <c r="O79" s="173">
        <f t="shared" si="10"/>
        <v>0.9908731365987222</v>
      </c>
      <c r="P79" s="108">
        <f>Volume!K79</f>
        <v>716.1</v>
      </c>
      <c r="Q79" s="69">
        <f>Volume!J79</f>
        <v>716.35</v>
      </c>
      <c r="R79" s="237">
        <f t="shared" si="11"/>
        <v>94.185698</v>
      </c>
      <c r="S79" s="103">
        <f t="shared" si="12"/>
        <v>93.326078</v>
      </c>
      <c r="T79" s="109">
        <f t="shared" si="13"/>
        <v>1340800</v>
      </c>
      <c r="U79" s="103">
        <f t="shared" si="14"/>
        <v>-1.9391408114558473</v>
      </c>
      <c r="V79" s="103">
        <f t="shared" si="15"/>
        <v>94.071082</v>
      </c>
      <c r="W79" s="103">
        <f t="shared" si="16"/>
        <v>0.057308</v>
      </c>
      <c r="X79" s="103">
        <f t="shared" si="17"/>
        <v>0.057308</v>
      </c>
      <c r="Y79" s="103">
        <f t="shared" si="18"/>
        <v>96.014688</v>
      </c>
      <c r="Z79" s="237">
        <f t="shared" si="19"/>
        <v>-1.8289900000000046</v>
      </c>
      <c r="AA79"/>
      <c r="AB79" s="77"/>
    </row>
    <row r="80" spans="1:28" s="7" customFormat="1" ht="15">
      <c r="A80" s="193" t="s">
        <v>437</v>
      </c>
      <c r="B80" s="164">
        <v>29887110</v>
      </c>
      <c r="C80" s="162">
        <v>-200970</v>
      </c>
      <c r="D80" s="170">
        <v>-0.01</v>
      </c>
      <c r="E80" s="164">
        <v>3134175</v>
      </c>
      <c r="F80" s="112">
        <v>130790</v>
      </c>
      <c r="G80" s="170">
        <v>0.04</v>
      </c>
      <c r="H80" s="164">
        <v>596530</v>
      </c>
      <c r="I80" s="112">
        <v>41470</v>
      </c>
      <c r="J80" s="170">
        <v>0.07</v>
      </c>
      <c r="K80" s="164">
        <v>33617815</v>
      </c>
      <c r="L80" s="112">
        <v>-28710</v>
      </c>
      <c r="M80" s="127">
        <v>0</v>
      </c>
      <c r="N80" s="112">
        <v>33453530</v>
      </c>
      <c r="O80" s="173">
        <f t="shared" si="10"/>
        <v>0.9951131565213266</v>
      </c>
      <c r="P80" s="108">
        <f>Volume!K80</f>
        <v>146.15</v>
      </c>
      <c r="Q80" s="69">
        <f>Volume!J80</f>
        <v>148.85</v>
      </c>
      <c r="R80" s="237">
        <f t="shared" si="11"/>
        <v>500.401176275</v>
      </c>
      <c r="S80" s="103">
        <f t="shared" si="12"/>
        <v>497.95579405</v>
      </c>
      <c r="T80" s="109">
        <f t="shared" si="13"/>
        <v>33646525</v>
      </c>
      <c r="U80" s="103">
        <f t="shared" si="14"/>
        <v>-0.08532827684285377</v>
      </c>
      <c r="V80" s="103">
        <f t="shared" si="15"/>
        <v>444.86963235</v>
      </c>
      <c r="W80" s="103">
        <f t="shared" si="16"/>
        <v>46.652194875</v>
      </c>
      <c r="X80" s="103">
        <f t="shared" si="17"/>
        <v>8.87934905</v>
      </c>
      <c r="Y80" s="103">
        <f t="shared" si="18"/>
        <v>491.743962875</v>
      </c>
      <c r="Z80" s="237">
        <f t="shared" si="19"/>
        <v>8.65721339999999</v>
      </c>
      <c r="AB80" s="77"/>
    </row>
    <row r="81" spans="1:28" s="58" customFormat="1" ht="15">
      <c r="A81" s="193" t="s">
        <v>198</v>
      </c>
      <c r="B81" s="164">
        <v>9004000</v>
      </c>
      <c r="C81" s="162">
        <v>-68000</v>
      </c>
      <c r="D81" s="170">
        <v>-0.01</v>
      </c>
      <c r="E81" s="164">
        <v>859000</v>
      </c>
      <c r="F81" s="112">
        <v>140000</v>
      </c>
      <c r="G81" s="170">
        <v>0.19</v>
      </c>
      <c r="H81" s="164">
        <v>156000</v>
      </c>
      <c r="I81" s="112">
        <v>20000</v>
      </c>
      <c r="J81" s="170">
        <v>0.15</v>
      </c>
      <c r="K81" s="164">
        <v>10019000</v>
      </c>
      <c r="L81" s="112">
        <v>92000</v>
      </c>
      <c r="M81" s="127">
        <v>0.01</v>
      </c>
      <c r="N81" s="112">
        <v>10001000</v>
      </c>
      <c r="O81" s="173">
        <f t="shared" si="10"/>
        <v>0.9982034135143227</v>
      </c>
      <c r="P81" s="108">
        <f>Volume!K81</f>
        <v>195.8</v>
      </c>
      <c r="Q81" s="69">
        <f>Volume!J81</f>
        <v>195.6</v>
      </c>
      <c r="R81" s="237">
        <f t="shared" si="11"/>
        <v>195.97164</v>
      </c>
      <c r="S81" s="103">
        <f t="shared" si="12"/>
        <v>195.61956</v>
      </c>
      <c r="T81" s="109">
        <f t="shared" si="13"/>
        <v>9927000</v>
      </c>
      <c r="U81" s="103">
        <f t="shared" si="14"/>
        <v>0.9267653873274906</v>
      </c>
      <c r="V81" s="103">
        <f t="shared" si="15"/>
        <v>176.11824</v>
      </c>
      <c r="W81" s="103">
        <f t="shared" si="16"/>
        <v>16.80204</v>
      </c>
      <c r="X81" s="103">
        <f t="shared" si="17"/>
        <v>3.05136</v>
      </c>
      <c r="Y81" s="103">
        <f t="shared" si="18"/>
        <v>194.37066</v>
      </c>
      <c r="Z81" s="237">
        <f t="shared" si="19"/>
        <v>1.6009800000000212</v>
      </c>
      <c r="AA81" s="78"/>
      <c r="AB81" s="77"/>
    </row>
    <row r="82" spans="1:28" s="58" customFormat="1" ht="15">
      <c r="A82" s="193" t="s">
        <v>199</v>
      </c>
      <c r="B82" s="164">
        <v>3498300</v>
      </c>
      <c r="C82" s="162">
        <v>-71500</v>
      </c>
      <c r="D82" s="170">
        <v>-0.02</v>
      </c>
      <c r="E82" s="164">
        <v>84500</v>
      </c>
      <c r="F82" s="112">
        <v>14300</v>
      </c>
      <c r="G82" s="170">
        <v>0.2</v>
      </c>
      <c r="H82" s="164">
        <v>15600</v>
      </c>
      <c r="I82" s="112">
        <v>0</v>
      </c>
      <c r="J82" s="170">
        <v>0</v>
      </c>
      <c r="K82" s="164">
        <v>3598400</v>
      </c>
      <c r="L82" s="112">
        <v>-57200</v>
      </c>
      <c r="M82" s="127">
        <v>-0.02</v>
      </c>
      <c r="N82" s="112">
        <v>3562000</v>
      </c>
      <c r="O82" s="173">
        <f t="shared" si="10"/>
        <v>0.9898843930635838</v>
      </c>
      <c r="P82" s="108">
        <f>Volume!K82</f>
        <v>277.25</v>
      </c>
      <c r="Q82" s="69">
        <f>Volume!J82</f>
        <v>277</v>
      </c>
      <c r="R82" s="237">
        <f t="shared" si="11"/>
        <v>99.67568</v>
      </c>
      <c r="S82" s="103">
        <f t="shared" si="12"/>
        <v>98.6674</v>
      </c>
      <c r="T82" s="109">
        <f t="shared" si="13"/>
        <v>3655600</v>
      </c>
      <c r="U82" s="103">
        <f t="shared" si="14"/>
        <v>-1.5647226173541962</v>
      </c>
      <c r="V82" s="103">
        <f t="shared" si="15"/>
        <v>96.90291</v>
      </c>
      <c r="W82" s="103">
        <f t="shared" si="16"/>
        <v>2.34065</v>
      </c>
      <c r="X82" s="103">
        <f t="shared" si="17"/>
        <v>0.43212</v>
      </c>
      <c r="Y82" s="103">
        <f t="shared" si="18"/>
        <v>101.35151</v>
      </c>
      <c r="Z82" s="237">
        <f t="shared" si="19"/>
        <v>-1.6758300000000048</v>
      </c>
      <c r="AA82" s="78"/>
      <c r="AB82" s="77"/>
    </row>
    <row r="83" spans="1:28" s="58" customFormat="1" ht="15">
      <c r="A83" s="193" t="s">
        <v>401</v>
      </c>
      <c r="B83" s="164">
        <v>277750</v>
      </c>
      <c r="C83" s="162">
        <v>29500</v>
      </c>
      <c r="D83" s="170">
        <v>0.12</v>
      </c>
      <c r="E83" s="164">
        <v>0</v>
      </c>
      <c r="F83" s="112">
        <v>0</v>
      </c>
      <c r="G83" s="170">
        <v>0</v>
      </c>
      <c r="H83" s="164">
        <v>0</v>
      </c>
      <c r="I83" s="112">
        <v>0</v>
      </c>
      <c r="J83" s="170">
        <v>0</v>
      </c>
      <c r="K83" s="164">
        <v>277750</v>
      </c>
      <c r="L83" s="112">
        <v>29500</v>
      </c>
      <c r="M83" s="127">
        <v>0.12</v>
      </c>
      <c r="N83" s="112">
        <v>277250</v>
      </c>
      <c r="O83" s="173">
        <f t="shared" si="10"/>
        <v>0.9981998199819982</v>
      </c>
      <c r="P83" s="108">
        <f>Volume!K83</f>
        <v>579.4</v>
      </c>
      <c r="Q83" s="69">
        <f>Volume!J83</f>
        <v>556.15</v>
      </c>
      <c r="R83" s="237">
        <f t="shared" si="11"/>
        <v>15.44706625</v>
      </c>
      <c r="S83" s="103">
        <f t="shared" si="12"/>
        <v>15.41925875</v>
      </c>
      <c r="T83" s="109">
        <f t="shared" si="13"/>
        <v>248250</v>
      </c>
      <c r="U83" s="103">
        <f t="shared" si="14"/>
        <v>11.88318227593152</v>
      </c>
      <c r="V83" s="103">
        <f t="shared" si="15"/>
        <v>15.44706625</v>
      </c>
      <c r="W83" s="103">
        <f t="shared" si="16"/>
        <v>0</v>
      </c>
      <c r="X83" s="103">
        <f t="shared" si="17"/>
        <v>0</v>
      </c>
      <c r="Y83" s="103">
        <f t="shared" si="18"/>
        <v>14.383605</v>
      </c>
      <c r="Z83" s="237">
        <f t="shared" si="19"/>
        <v>1.0634612500000014</v>
      </c>
      <c r="AA83" s="78"/>
      <c r="AB83" s="77"/>
    </row>
    <row r="84" spans="1:28" s="58" customFormat="1" ht="15">
      <c r="A84" s="193" t="s">
        <v>417</v>
      </c>
      <c r="B84" s="164">
        <v>9536250</v>
      </c>
      <c r="C84" s="162">
        <v>-30000</v>
      </c>
      <c r="D84" s="170">
        <v>0</v>
      </c>
      <c r="E84" s="164">
        <v>416250</v>
      </c>
      <c r="F84" s="112">
        <v>26250</v>
      </c>
      <c r="G84" s="170">
        <v>0.07</v>
      </c>
      <c r="H84" s="164">
        <v>18750</v>
      </c>
      <c r="I84" s="112">
        <v>0</v>
      </c>
      <c r="J84" s="170">
        <v>0</v>
      </c>
      <c r="K84" s="164">
        <v>9971250</v>
      </c>
      <c r="L84" s="112">
        <v>-3750</v>
      </c>
      <c r="M84" s="127">
        <v>0</v>
      </c>
      <c r="N84" s="112">
        <v>9870000</v>
      </c>
      <c r="O84" s="173">
        <f t="shared" si="10"/>
        <v>0.9898458066942459</v>
      </c>
      <c r="P84" s="108">
        <f>Volume!K84</f>
        <v>57.6</v>
      </c>
      <c r="Q84" s="69">
        <f>Volume!J84</f>
        <v>56.15</v>
      </c>
      <c r="R84" s="237">
        <f t="shared" si="11"/>
        <v>55.98856875</v>
      </c>
      <c r="S84" s="103">
        <f t="shared" si="12"/>
        <v>55.42005</v>
      </c>
      <c r="T84" s="109">
        <f t="shared" si="13"/>
        <v>9975000</v>
      </c>
      <c r="U84" s="103">
        <f t="shared" si="14"/>
        <v>-0.03759398496240602</v>
      </c>
      <c r="V84" s="103">
        <f t="shared" si="15"/>
        <v>53.54604375</v>
      </c>
      <c r="W84" s="103">
        <f t="shared" si="16"/>
        <v>2.33724375</v>
      </c>
      <c r="X84" s="103">
        <f t="shared" si="17"/>
        <v>0.10528125</v>
      </c>
      <c r="Y84" s="103">
        <f t="shared" si="18"/>
        <v>57.456</v>
      </c>
      <c r="Z84" s="237">
        <f t="shared" si="19"/>
        <v>-1.4674312500000042</v>
      </c>
      <c r="AA84" s="78"/>
      <c r="AB84" s="77"/>
    </row>
    <row r="85" spans="1:28" s="7" customFormat="1" ht="15">
      <c r="A85" s="193" t="s">
        <v>43</v>
      </c>
      <c r="B85" s="164">
        <v>620250</v>
      </c>
      <c r="C85" s="162">
        <v>-46800</v>
      </c>
      <c r="D85" s="170">
        <v>-0.07</v>
      </c>
      <c r="E85" s="164">
        <v>450</v>
      </c>
      <c r="F85" s="112">
        <v>300</v>
      </c>
      <c r="G85" s="170">
        <v>2</v>
      </c>
      <c r="H85" s="164">
        <v>150</v>
      </c>
      <c r="I85" s="112">
        <v>150</v>
      </c>
      <c r="J85" s="170">
        <v>0</v>
      </c>
      <c r="K85" s="164">
        <v>620850</v>
      </c>
      <c r="L85" s="112">
        <v>-46350</v>
      </c>
      <c r="M85" s="127">
        <v>-0.07</v>
      </c>
      <c r="N85" s="112">
        <v>619350</v>
      </c>
      <c r="O85" s="173">
        <f t="shared" si="10"/>
        <v>0.9975839574776516</v>
      </c>
      <c r="P85" s="108">
        <f>Volume!K85</f>
        <v>2426.7</v>
      </c>
      <c r="Q85" s="69">
        <f>Volume!J85</f>
        <v>2373.65</v>
      </c>
      <c r="R85" s="237">
        <f t="shared" si="11"/>
        <v>147.36806025</v>
      </c>
      <c r="S85" s="103">
        <f t="shared" si="12"/>
        <v>147.01201275</v>
      </c>
      <c r="T85" s="109">
        <f t="shared" si="13"/>
        <v>667200</v>
      </c>
      <c r="U85" s="103">
        <f t="shared" si="14"/>
        <v>-6.946942446043165</v>
      </c>
      <c r="V85" s="103">
        <f t="shared" si="15"/>
        <v>147.22564125</v>
      </c>
      <c r="W85" s="103">
        <f t="shared" si="16"/>
        <v>0.10681425</v>
      </c>
      <c r="X85" s="103">
        <f t="shared" si="17"/>
        <v>0.03560475</v>
      </c>
      <c r="Y85" s="103">
        <f t="shared" si="18"/>
        <v>161.90942399999997</v>
      </c>
      <c r="Z85" s="237">
        <f t="shared" si="19"/>
        <v>-14.54136374999996</v>
      </c>
      <c r="AB85" s="77"/>
    </row>
    <row r="86" spans="1:28" s="7" customFormat="1" ht="15">
      <c r="A86" s="193" t="s">
        <v>200</v>
      </c>
      <c r="B86" s="164">
        <v>7894950</v>
      </c>
      <c r="C86" s="162">
        <v>255850</v>
      </c>
      <c r="D86" s="170">
        <v>0.03</v>
      </c>
      <c r="E86" s="164">
        <v>198800</v>
      </c>
      <c r="F86" s="112">
        <v>34300</v>
      </c>
      <c r="G86" s="170">
        <v>0.21</v>
      </c>
      <c r="H86" s="164">
        <v>49350</v>
      </c>
      <c r="I86" s="112">
        <v>4900</v>
      </c>
      <c r="J86" s="170">
        <v>0.11</v>
      </c>
      <c r="K86" s="164">
        <v>8143100</v>
      </c>
      <c r="L86" s="112">
        <v>295050</v>
      </c>
      <c r="M86" s="127">
        <v>0.04</v>
      </c>
      <c r="N86" s="112">
        <v>7618100</v>
      </c>
      <c r="O86" s="173">
        <f t="shared" si="10"/>
        <v>0.9355282386314794</v>
      </c>
      <c r="P86" s="108">
        <f>Volume!K86</f>
        <v>939.05</v>
      </c>
      <c r="Q86" s="69">
        <f>Volume!J86</f>
        <v>911.2</v>
      </c>
      <c r="R86" s="237">
        <f t="shared" si="11"/>
        <v>741.999272</v>
      </c>
      <c r="S86" s="103">
        <f t="shared" si="12"/>
        <v>694.161272</v>
      </c>
      <c r="T86" s="109">
        <f t="shared" si="13"/>
        <v>7848050</v>
      </c>
      <c r="U86" s="103">
        <f t="shared" si="14"/>
        <v>3.7595326227534227</v>
      </c>
      <c r="V86" s="103">
        <f t="shared" si="15"/>
        <v>719.387844</v>
      </c>
      <c r="W86" s="103">
        <f t="shared" si="16"/>
        <v>18.114656</v>
      </c>
      <c r="X86" s="103">
        <f t="shared" si="17"/>
        <v>4.496772</v>
      </c>
      <c r="Y86" s="103">
        <f t="shared" si="18"/>
        <v>736.97113525</v>
      </c>
      <c r="Z86" s="237">
        <f t="shared" si="19"/>
        <v>5.028136750000044</v>
      </c>
      <c r="AB86" s="77"/>
    </row>
    <row r="87" spans="1:28" s="58" customFormat="1" ht="15">
      <c r="A87" s="193" t="s">
        <v>141</v>
      </c>
      <c r="B87" s="164">
        <v>49843200</v>
      </c>
      <c r="C87" s="162">
        <v>-237600</v>
      </c>
      <c r="D87" s="170">
        <v>0</v>
      </c>
      <c r="E87" s="164">
        <v>5272800</v>
      </c>
      <c r="F87" s="112">
        <v>1308000</v>
      </c>
      <c r="G87" s="170">
        <v>0.33</v>
      </c>
      <c r="H87" s="164">
        <v>1161600</v>
      </c>
      <c r="I87" s="112">
        <v>206400</v>
      </c>
      <c r="J87" s="170">
        <v>0.22</v>
      </c>
      <c r="K87" s="164">
        <v>56277600</v>
      </c>
      <c r="L87" s="112">
        <v>1276800</v>
      </c>
      <c r="M87" s="127">
        <v>0.02</v>
      </c>
      <c r="N87" s="112">
        <v>55665600</v>
      </c>
      <c r="O87" s="173">
        <f t="shared" si="10"/>
        <v>0.9891253358352169</v>
      </c>
      <c r="P87" s="108">
        <f>Volume!K87</f>
        <v>104.15</v>
      </c>
      <c r="Q87" s="69">
        <f>Volume!J87</f>
        <v>100.8</v>
      </c>
      <c r="R87" s="237">
        <f t="shared" si="11"/>
        <v>567.278208</v>
      </c>
      <c r="S87" s="103">
        <f t="shared" si="12"/>
        <v>561.109248</v>
      </c>
      <c r="T87" s="109">
        <f t="shared" si="13"/>
        <v>55000800</v>
      </c>
      <c r="U87" s="103">
        <f t="shared" si="14"/>
        <v>2.321420779334119</v>
      </c>
      <c r="V87" s="103">
        <f t="shared" si="15"/>
        <v>502.419456</v>
      </c>
      <c r="W87" s="103">
        <f t="shared" si="16"/>
        <v>53.149824</v>
      </c>
      <c r="X87" s="103">
        <f t="shared" si="17"/>
        <v>11.708928</v>
      </c>
      <c r="Y87" s="103">
        <f t="shared" si="18"/>
        <v>572.833332</v>
      </c>
      <c r="Z87" s="237">
        <f t="shared" si="19"/>
        <v>-5.555124000000092</v>
      </c>
      <c r="AA87" s="78"/>
      <c r="AB87" s="77"/>
    </row>
    <row r="88" spans="1:28" s="58" customFormat="1" ht="15">
      <c r="A88" s="193" t="s">
        <v>398</v>
      </c>
      <c r="B88" s="164">
        <v>31644000</v>
      </c>
      <c r="C88" s="162">
        <v>-1414800</v>
      </c>
      <c r="D88" s="170">
        <v>-0.04</v>
      </c>
      <c r="E88" s="164">
        <v>5553900</v>
      </c>
      <c r="F88" s="112">
        <v>656100</v>
      </c>
      <c r="G88" s="170">
        <v>0.13</v>
      </c>
      <c r="H88" s="164">
        <v>440100</v>
      </c>
      <c r="I88" s="112">
        <v>54000</v>
      </c>
      <c r="J88" s="170">
        <v>0.14</v>
      </c>
      <c r="K88" s="164">
        <v>37638000</v>
      </c>
      <c r="L88" s="112">
        <v>-704700</v>
      </c>
      <c r="M88" s="127">
        <v>-0.02</v>
      </c>
      <c r="N88" s="112">
        <v>37216800</v>
      </c>
      <c r="O88" s="173">
        <f t="shared" si="10"/>
        <v>0.9888091822094691</v>
      </c>
      <c r="P88" s="108">
        <f>Volume!K88</f>
        <v>123.3</v>
      </c>
      <c r="Q88" s="69">
        <f>Volume!J88</f>
        <v>121.95</v>
      </c>
      <c r="R88" s="237">
        <f t="shared" si="11"/>
        <v>458.99541</v>
      </c>
      <c r="S88" s="103">
        <f t="shared" si="12"/>
        <v>453.858876</v>
      </c>
      <c r="T88" s="109">
        <f t="shared" si="13"/>
        <v>38342700</v>
      </c>
      <c r="U88" s="103">
        <f t="shared" si="14"/>
        <v>-1.8378987395253856</v>
      </c>
      <c r="V88" s="103">
        <f t="shared" si="15"/>
        <v>385.89858</v>
      </c>
      <c r="W88" s="103">
        <f t="shared" si="16"/>
        <v>67.7298105</v>
      </c>
      <c r="X88" s="103">
        <f t="shared" si="17"/>
        <v>5.3670195</v>
      </c>
      <c r="Y88" s="103">
        <f t="shared" si="18"/>
        <v>472.765491</v>
      </c>
      <c r="Z88" s="237">
        <f t="shared" si="19"/>
        <v>-13.770081000000005</v>
      </c>
      <c r="AA88" s="78"/>
      <c r="AB88" s="77"/>
    </row>
    <row r="89" spans="1:28" s="7" customFormat="1" ht="15">
      <c r="A89" s="193" t="s">
        <v>184</v>
      </c>
      <c r="B89" s="164">
        <v>10968100</v>
      </c>
      <c r="C89" s="162">
        <v>-2209550</v>
      </c>
      <c r="D89" s="170">
        <v>-0.17</v>
      </c>
      <c r="E89" s="164">
        <v>1660850</v>
      </c>
      <c r="F89" s="112">
        <v>572300</v>
      </c>
      <c r="G89" s="170">
        <v>0.53</v>
      </c>
      <c r="H89" s="164">
        <v>221250</v>
      </c>
      <c r="I89" s="112">
        <v>109150</v>
      </c>
      <c r="J89" s="170">
        <v>0.97</v>
      </c>
      <c r="K89" s="164">
        <v>12850200</v>
      </c>
      <c r="L89" s="112">
        <v>-1528100</v>
      </c>
      <c r="M89" s="127">
        <v>-0.11</v>
      </c>
      <c r="N89" s="112">
        <v>12690900</v>
      </c>
      <c r="O89" s="173">
        <f t="shared" si="10"/>
        <v>0.987603305785124</v>
      </c>
      <c r="P89" s="108">
        <f>Volume!K89</f>
        <v>116.4</v>
      </c>
      <c r="Q89" s="69">
        <f>Volume!J89</f>
        <v>114.9</v>
      </c>
      <c r="R89" s="237">
        <f t="shared" si="11"/>
        <v>147.648798</v>
      </c>
      <c r="S89" s="103">
        <f t="shared" si="12"/>
        <v>145.818441</v>
      </c>
      <c r="T89" s="109">
        <f t="shared" si="13"/>
        <v>14378300</v>
      </c>
      <c r="U89" s="103">
        <f t="shared" si="14"/>
        <v>-10.62782109150595</v>
      </c>
      <c r="V89" s="103">
        <f t="shared" si="15"/>
        <v>126.023469</v>
      </c>
      <c r="W89" s="103">
        <f t="shared" si="16"/>
        <v>19.0831665</v>
      </c>
      <c r="X89" s="103">
        <f t="shared" si="17"/>
        <v>2.5421625</v>
      </c>
      <c r="Y89" s="103">
        <f t="shared" si="18"/>
        <v>167.363412</v>
      </c>
      <c r="Z89" s="237">
        <f t="shared" si="19"/>
        <v>-19.71461400000001</v>
      </c>
      <c r="AB89" s="77"/>
    </row>
    <row r="90" spans="1:28" s="58" customFormat="1" ht="15">
      <c r="A90" s="193" t="s">
        <v>175</v>
      </c>
      <c r="B90" s="164">
        <v>96933375</v>
      </c>
      <c r="C90" s="162">
        <v>5229000</v>
      </c>
      <c r="D90" s="170">
        <v>0.06</v>
      </c>
      <c r="E90" s="164">
        <v>15986250</v>
      </c>
      <c r="F90" s="112">
        <v>4921875</v>
      </c>
      <c r="G90" s="170">
        <v>0.44</v>
      </c>
      <c r="H90" s="164">
        <v>2842875</v>
      </c>
      <c r="I90" s="112">
        <v>716625</v>
      </c>
      <c r="J90" s="170">
        <v>0.34</v>
      </c>
      <c r="K90" s="164">
        <v>115762500</v>
      </c>
      <c r="L90" s="112">
        <v>10867500</v>
      </c>
      <c r="M90" s="127">
        <v>0.1</v>
      </c>
      <c r="N90" s="112">
        <v>115219125</v>
      </c>
      <c r="O90" s="173">
        <f t="shared" si="10"/>
        <v>0.9953061224489796</v>
      </c>
      <c r="P90" s="108">
        <f>Volume!K90</f>
        <v>47.45</v>
      </c>
      <c r="Q90" s="69">
        <f>Volume!J90</f>
        <v>47.65</v>
      </c>
      <c r="R90" s="237">
        <f t="shared" si="11"/>
        <v>551.6083125</v>
      </c>
      <c r="S90" s="103">
        <f t="shared" si="12"/>
        <v>549.019130625</v>
      </c>
      <c r="T90" s="109">
        <f t="shared" si="13"/>
        <v>104895000</v>
      </c>
      <c r="U90" s="103">
        <f t="shared" si="14"/>
        <v>10.36036036036036</v>
      </c>
      <c r="V90" s="103">
        <f t="shared" si="15"/>
        <v>461.887531875</v>
      </c>
      <c r="W90" s="103">
        <f t="shared" si="16"/>
        <v>76.17448125</v>
      </c>
      <c r="X90" s="103">
        <f t="shared" si="17"/>
        <v>13.546299375</v>
      </c>
      <c r="Y90" s="103">
        <f t="shared" si="18"/>
        <v>497.726775</v>
      </c>
      <c r="Z90" s="237">
        <f t="shared" si="19"/>
        <v>53.881537500000036</v>
      </c>
      <c r="AA90" s="78"/>
      <c r="AB90" s="77"/>
    </row>
    <row r="91" spans="1:28" s="7" customFormat="1" ht="15">
      <c r="A91" s="193" t="s">
        <v>142</v>
      </c>
      <c r="B91" s="164">
        <v>11282250</v>
      </c>
      <c r="C91" s="162">
        <v>-113750</v>
      </c>
      <c r="D91" s="170">
        <v>-0.01</v>
      </c>
      <c r="E91" s="164">
        <v>294000</v>
      </c>
      <c r="F91" s="112">
        <v>-1750</v>
      </c>
      <c r="G91" s="170">
        <v>-0.01</v>
      </c>
      <c r="H91" s="164">
        <v>14000</v>
      </c>
      <c r="I91" s="112">
        <v>7000</v>
      </c>
      <c r="J91" s="170">
        <v>1</v>
      </c>
      <c r="K91" s="164">
        <v>11590250</v>
      </c>
      <c r="L91" s="112">
        <v>-108500</v>
      </c>
      <c r="M91" s="127">
        <v>-0.01</v>
      </c>
      <c r="N91" s="112">
        <v>11544750</v>
      </c>
      <c r="O91" s="173">
        <f t="shared" si="10"/>
        <v>0.9960742865770799</v>
      </c>
      <c r="P91" s="108">
        <f>Volume!K91</f>
        <v>148.2</v>
      </c>
      <c r="Q91" s="69">
        <f>Volume!J91</f>
        <v>144.2</v>
      </c>
      <c r="R91" s="237">
        <f t="shared" si="11"/>
        <v>167.13140499999997</v>
      </c>
      <c r="S91" s="103">
        <f t="shared" si="12"/>
        <v>166.475295</v>
      </c>
      <c r="T91" s="109">
        <f t="shared" si="13"/>
        <v>11698750</v>
      </c>
      <c r="U91" s="103">
        <f t="shared" si="14"/>
        <v>-0.9274495138369483</v>
      </c>
      <c r="V91" s="103">
        <f t="shared" si="15"/>
        <v>162.69004499999997</v>
      </c>
      <c r="W91" s="103">
        <f t="shared" si="16"/>
        <v>4.23948</v>
      </c>
      <c r="X91" s="103">
        <f t="shared" si="17"/>
        <v>0.20187999999999998</v>
      </c>
      <c r="Y91" s="103">
        <f t="shared" si="18"/>
        <v>173.37547499999997</v>
      </c>
      <c r="Z91" s="237">
        <f t="shared" si="19"/>
        <v>-6.244069999999994</v>
      </c>
      <c r="AB91" s="77"/>
    </row>
    <row r="92" spans="1:28" s="7" customFormat="1" ht="15">
      <c r="A92" s="193" t="s">
        <v>176</v>
      </c>
      <c r="B92" s="164">
        <v>10081850</v>
      </c>
      <c r="C92" s="162">
        <v>-30450</v>
      </c>
      <c r="D92" s="170">
        <v>0</v>
      </c>
      <c r="E92" s="164">
        <v>332050</v>
      </c>
      <c r="F92" s="112">
        <v>63800</v>
      </c>
      <c r="G92" s="170">
        <v>0.24</v>
      </c>
      <c r="H92" s="164">
        <v>47850</v>
      </c>
      <c r="I92" s="112">
        <v>10150</v>
      </c>
      <c r="J92" s="170">
        <v>0.27</v>
      </c>
      <c r="K92" s="164">
        <v>10461750</v>
      </c>
      <c r="L92" s="112">
        <v>43500</v>
      </c>
      <c r="M92" s="127">
        <v>0</v>
      </c>
      <c r="N92" s="112">
        <v>10448700</v>
      </c>
      <c r="O92" s="173">
        <f t="shared" si="10"/>
        <v>0.9987525987525988</v>
      </c>
      <c r="P92" s="108">
        <f>Volume!K92</f>
        <v>177.3</v>
      </c>
      <c r="Q92" s="69">
        <f>Volume!J92</f>
        <v>171.1</v>
      </c>
      <c r="R92" s="237">
        <f t="shared" si="11"/>
        <v>179.0005425</v>
      </c>
      <c r="S92" s="103">
        <f t="shared" si="12"/>
        <v>178.777257</v>
      </c>
      <c r="T92" s="109">
        <f t="shared" si="13"/>
        <v>10418250</v>
      </c>
      <c r="U92" s="103">
        <f t="shared" si="14"/>
        <v>0.41753653444676403</v>
      </c>
      <c r="V92" s="103">
        <f t="shared" si="15"/>
        <v>172.5004535</v>
      </c>
      <c r="W92" s="103">
        <f t="shared" si="16"/>
        <v>5.6813755</v>
      </c>
      <c r="X92" s="103">
        <f t="shared" si="17"/>
        <v>0.8187135</v>
      </c>
      <c r="Y92" s="103">
        <f t="shared" si="18"/>
        <v>184.7155725</v>
      </c>
      <c r="Z92" s="237">
        <f t="shared" si="19"/>
        <v>-5.715030000000013</v>
      </c>
      <c r="AB92" s="77"/>
    </row>
    <row r="93" spans="1:28" s="7" customFormat="1" ht="15">
      <c r="A93" s="193" t="s">
        <v>418</v>
      </c>
      <c r="B93" s="164">
        <v>1226000</v>
      </c>
      <c r="C93" s="162">
        <v>50500</v>
      </c>
      <c r="D93" s="170">
        <v>0.04</v>
      </c>
      <c r="E93" s="164">
        <v>500</v>
      </c>
      <c r="F93" s="112">
        <v>0</v>
      </c>
      <c r="G93" s="170">
        <v>0</v>
      </c>
      <c r="H93" s="164">
        <v>0</v>
      </c>
      <c r="I93" s="112">
        <v>0</v>
      </c>
      <c r="J93" s="170">
        <v>0</v>
      </c>
      <c r="K93" s="164">
        <v>1226500</v>
      </c>
      <c r="L93" s="112">
        <v>50500</v>
      </c>
      <c r="M93" s="127">
        <v>0.04</v>
      </c>
      <c r="N93" s="112">
        <v>1215000</v>
      </c>
      <c r="O93" s="173">
        <f t="shared" si="10"/>
        <v>0.990623726049735</v>
      </c>
      <c r="P93" s="108">
        <f>Volume!K93</f>
        <v>619.55</v>
      </c>
      <c r="Q93" s="69">
        <f>Volume!J93</f>
        <v>593.3</v>
      </c>
      <c r="R93" s="237">
        <f t="shared" si="11"/>
        <v>72.768245</v>
      </c>
      <c r="S93" s="103">
        <f t="shared" si="12"/>
        <v>72.08595</v>
      </c>
      <c r="T93" s="109">
        <f t="shared" si="13"/>
        <v>1176000</v>
      </c>
      <c r="U93" s="103">
        <f t="shared" si="14"/>
        <v>4.29421768707483</v>
      </c>
      <c r="V93" s="103">
        <f t="shared" si="15"/>
        <v>72.73858</v>
      </c>
      <c r="W93" s="103">
        <f t="shared" si="16"/>
        <v>0.029665</v>
      </c>
      <c r="X93" s="103">
        <f t="shared" si="17"/>
        <v>0</v>
      </c>
      <c r="Y93" s="103">
        <f t="shared" si="18"/>
        <v>72.85908</v>
      </c>
      <c r="Z93" s="237">
        <f t="shared" si="19"/>
        <v>-0.09083500000001266</v>
      </c>
      <c r="AB93" s="77"/>
    </row>
    <row r="94" spans="1:28" s="7" customFormat="1" ht="15">
      <c r="A94" s="193" t="s">
        <v>397</v>
      </c>
      <c r="B94" s="164">
        <v>1955800</v>
      </c>
      <c r="C94" s="162">
        <v>-138600</v>
      </c>
      <c r="D94" s="170">
        <v>-0.07</v>
      </c>
      <c r="E94" s="164">
        <v>4400</v>
      </c>
      <c r="F94" s="112">
        <v>0</v>
      </c>
      <c r="G94" s="170">
        <v>0</v>
      </c>
      <c r="H94" s="164">
        <v>0</v>
      </c>
      <c r="I94" s="112">
        <v>0</v>
      </c>
      <c r="J94" s="170">
        <v>0</v>
      </c>
      <c r="K94" s="164">
        <v>1960200</v>
      </c>
      <c r="L94" s="112">
        <v>-138600</v>
      </c>
      <c r="M94" s="127">
        <v>-0.07</v>
      </c>
      <c r="N94" s="112">
        <v>1958000</v>
      </c>
      <c r="O94" s="173">
        <f t="shared" si="10"/>
        <v>0.9988776655443322</v>
      </c>
      <c r="P94" s="108">
        <f>Volume!K94</f>
        <v>126.25</v>
      </c>
      <c r="Q94" s="69">
        <f>Volume!J94</f>
        <v>123.85</v>
      </c>
      <c r="R94" s="237">
        <f t="shared" si="11"/>
        <v>24.277077</v>
      </c>
      <c r="S94" s="103">
        <f t="shared" si="12"/>
        <v>24.24983</v>
      </c>
      <c r="T94" s="109">
        <f t="shared" si="13"/>
        <v>2098800</v>
      </c>
      <c r="U94" s="103">
        <f t="shared" si="14"/>
        <v>-6.60377358490566</v>
      </c>
      <c r="V94" s="103">
        <f t="shared" si="15"/>
        <v>24.222583</v>
      </c>
      <c r="W94" s="103">
        <f t="shared" si="16"/>
        <v>0.054494</v>
      </c>
      <c r="X94" s="103">
        <f t="shared" si="17"/>
        <v>0</v>
      </c>
      <c r="Y94" s="103">
        <f t="shared" si="18"/>
        <v>26.49735</v>
      </c>
      <c r="Z94" s="237">
        <f t="shared" si="19"/>
        <v>-2.2202730000000024</v>
      </c>
      <c r="AB94" s="77"/>
    </row>
    <row r="95" spans="1:28" s="7" customFormat="1" ht="15">
      <c r="A95" s="193" t="s">
        <v>167</v>
      </c>
      <c r="B95" s="164">
        <v>11211200</v>
      </c>
      <c r="C95" s="162">
        <v>-161700</v>
      </c>
      <c r="D95" s="170">
        <v>-0.01</v>
      </c>
      <c r="E95" s="164">
        <v>723800</v>
      </c>
      <c r="F95" s="112">
        <v>77000</v>
      </c>
      <c r="G95" s="170">
        <v>0.12</v>
      </c>
      <c r="H95" s="164">
        <v>15400</v>
      </c>
      <c r="I95" s="112">
        <v>7700</v>
      </c>
      <c r="J95" s="170">
        <v>1</v>
      </c>
      <c r="K95" s="164">
        <v>11950400</v>
      </c>
      <c r="L95" s="112">
        <v>-77000</v>
      </c>
      <c r="M95" s="127">
        <v>-0.01</v>
      </c>
      <c r="N95" s="112">
        <v>11938850</v>
      </c>
      <c r="O95" s="173">
        <f t="shared" si="10"/>
        <v>0.9990335051546392</v>
      </c>
      <c r="P95" s="108">
        <f>Volume!K95</f>
        <v>47.35</v>
      </c>
      <c r="Q95" s="69">
        <f>Volume!J95</f>
        <v>46.45</v>
      </c>
      <c r="R95" s="237">
        <f t="shared" si="11"/>
        <v>55.509608</v>
      </c>
      <c r="S95" s="103">
        <f t="shared" si="12"/>
        <v>55.45595825</v>
      </c>
      <c r="T95" s="109">
        <f t="shared" si="13"/>
        <v>12027400</v>
      </c>
      <c r="U95" s="103">
        <f t="shared" si="14"/>
        <v>-0.6402048655569782</v>
      </c>
      <c r="V95" s="103">
        <f t="shared" si="15"/>
        <v>52.076024000000004</v>
      </c>
      <c r="W95" s="103">
        <f t="shared" si="16"/>
        <v>3.362051</v>
      </c>
      <c r="X95" s="103">
        <f t="shared" si="17"/>
        <v>0.071533</v>
      </c>
      <c r="Y95" s="103">
        <f t="shared" si="18"/>
        <v>56.949739</v>
      </c>
      <c r="Z95" s="237">
        <f t="shared" si="19"/>
        <v>-1.440131000000001</v>
      </c>
      <c r="AB95" s="77"/>
    </row>
    <row r="96" spans="1:28" s="7" customFormat="1" ht="15">
      <c r="A96" s="193" t="s">
        <v>201</v>
      </c>
      <c r="B96" s="164">
        <v>6312300</v>
      </c>
      <c r="C96" s="162">
        <v>-258800</v>
      </c>
      <c r="D96" s="170">
        <v>-0.04</v>
      </c>
      <c r="E96" s="164">
        <v>694900</v>
      </c>
      <c r="F96" s="112">
        <v>37500</v>
      </c>
      <c r="G96" s="170">
        <v>0.06</v>
      </c>
      <c r="H96" s="164">
        <v>170700</v>
      </c>
      <c r="I96" s="112">
        <v>7500</v>
      </c>
      <c r="J96" s="170">
        <v>0.05</v>
      </c>
      <c r="K96" s="164">
        <v>7177900</v>
      </c>
      <c r="L96" s="112">
        <v>-213800</v>
      </c>
      <c r="M96" s="127">
        <v>-0.03</v>
      </c>
      <c r="N96" s="112">
        <v>6840200</v>
      </c>
      <c r="O96" s="173">
        <f t="shared" si="10"/>
        <v>0.9529528134969838</v>
      </c>
      <c r="P96" s="108">
        <f>Volume!K96</f>
        <v>1943.2</v>
      </c>
      <c r="Q96" s="69">
        <f>Volume!J96</f>
        <v>1938.35</v>
      </c>
      <c r="R96" s="237">
        <f t="shared" si="11"/>
        <v>1391.3282465</v>
      </c>
      <c r="S96" s="103">
        <f t="shared" si="12"/>
        <v>1325.870167</v>
      </c>
      <c r="T96" s="109">
        <f t="shared" si="13"/>
        <v>7391700</v>
      </c>
      <c r="U96" s="103">
        <f t="shared" si="14"/>
        <v>-2.8924334050353777</v>
      </c>
      <c r="V96" s="103">
        <f t="shared" si="15"/>
        <v>1223.5446705</v>
      </c>
      <c r="W96" s="103">
        <f t="shared" si="16"/>
        <v>134.6959415</v>
      </c>
      <c r="X96" s="103">
        <f t="shared" si="17"/>
        <v>33.0876345</v>
      </c>
      <c r="Y96" s="103">
        <f t="shared" si="18"/>
        <v>1436.355144</v>
      </c>
      <c r="Z96" s="237">
        <f t="shared" si="19"/>
        <v>-45.02689750000013</v>
      </c>
      <c r="AB96" s="77"/>
    </row>
    <row r="97" spans="1:28" s="7" customFormat="1" ht="15">
      <c r="A97" s="193" t="s">
        <v>143</v>
      </c>
      <c r="B97" s="164">
        <v>2109250</v>
      </c>
      <c r="C97" s="162">
        <v>-112100</v>
      </c>
      <c r="D97" s="170">
        <v>-0.05</v>
      </c>
      <c r="E97" s="164">
        <v>0</v>
      </c>
      <c r="F97" s="112">
        <v>0</v>
      </c>
      <c r="G97" s="170">
        <v>0</v>
      </c>
      <c r="H97" s="164">
        <v>0</v>
      </c>
      <c r="I97" s="112">
        <v>0</v>
      </c>
      <c r="J97" s="170">
        <v>0</v>
      </c>
      <c r="K97" s="164">
        <v>2109250</v>
      </c>
      <c r="L97" s="112">
        <v>-112100</v>
      </c>
      <c r="M97" s="127">
        <v>-0.05</v>
      </c>
      <c r="N97" s="112">
        <v>2109250</v>
      </c>
      <c r="O97" s="173">
        <f t="shared" si="10"/>
        <v>1</v>
      </c>
      <c r="P97" s="108">
        <f>Volume!K97</f>
        <v>117.4</v>
      </c>
      <c r="Q97" s="69">
        <f>Volume!J97</f>
        <v>114.1</v>
      </c>
      <c r="R97" s="237">
        <f t="shared" si="11"/>
        <v>24.0665425</v>
      </c>
      <c r="S97" s="103">
        <f t="shared" si="12"/>
        <v>24.0665425</v>
      </c>
      <c r="T97" s="109">
        <f t="shared" si="13"/>
        <v>2221350</v>
      </c>
      <c r="U97" s="103">
        <f t="shared" si="14"/>
        <v>-5.046480743691899</v>
      </c>
      <c r="V97" s="103">
        <f t="shared" si="15"/>
        <v>24.0665425</v>
      </c>
      <c r="W97" s="103">
        <f t="shared" si="16"/>
        <v>0</v>
      </c>
      <c r="X97" s="103">
        <f t="shared" si="17"/>
        <v>0</v>
      </c>
      <c r="Y97" s="103">
        <f t="shared" si="18"/>
        <v>26.078649</v>
      </c>
      <c r="Z97" s="237">
        <f t="shared" si="19"/>
        <v>-2.012106499999998</v>
      </c>
      <c r="AB97" s="77"/>
    </row>
    <row r="98" spans="1:28" s="58" customFormat="1" ht="15">
      <c r="A98" s="193" t="s">
        <v>90</v>
      </c>
      <c r="B98" s="164">
        <v>1633800</v>
      </c>
      <c r="C98" s="162">
        <v>-37200</v>
      </c>
      <c r="D98" s="170">
        <v>-0.02</v>
      </c>
      <c r="E98" s="164">
        <v>3600</v>
      </c>
      <c r="F98" s="112">
        <v>1200</v>
      </c>
      <c r="G98" s="170">
        <v>0.5</v>
      </c>
      <c r="H98" s="164">
        <v>0</v>
      </c>
      <c r="I98" s="112">
        <v>0</v>
      </c>
      <c r="J98" s="170">
        <v>0</v>
      </c>
      <c r="K98" s="164">
        <v>1637400</v>
      </c>
      <c r="L98" s="112">
        <v>-36000</v>
      </c>
      <c r="M98" s="127">
        <v>-0.02</v>
      </c>
      <c r="N98" s="112">
        <v>1633200</v>
      </c>
      <c r="O98" s="173">
        <f t="shared" si="10"/>
        <v>0.997434957860022</v>
      </c>
      <c r="P98" s="108">
        <f>Volume!K98</f>
        <v>454.6</v>
      </c>
      <c r="Q98" s="69">
        <f>Volume!J98</f>
        <v>444.85</v>
      </c>
      <c r="R98" s="237">
        <f t="shared" si="11"/>
        <v>72.839739</v>
      </c>
      <c r="S98" s="103">
        <f t="shared" si="12"/>
        <v>72.652902</v>
      </c>
      <c r="T98" s="109">
        <f t="shared" si="13"/>
        <v>1673400</v>
      </c>
      <c r="U98" s="103">
        <f t="shared" si="14"/>
        <v>-2.151308712800287</v>
      </c>
      <c r="V98" s="103">
        <f t="shared" si="15"/>
        <v>72.679593</v>
      </c>
      <c r="W98" s="103">
        <f t="shared" si="16"/>
        <v>0.160146</v>
      </c>
      <c r="X98" s="103">
        <f t="shared" si="17"/>
        <v>0</v>
      </c>
      <c r="Y98" s="103">
        <f t="shared" si="18"/>
        <v>76.072764</v>
      </c>
      <c r="Z98" s="237">
        <f t="shared" si="19"/>
        <v>-3.233025000000012</v>
      </c>
      <c r="AA98" s="78"/>
      <c r="AB98" s="77"/>
    </row>
    <row r="99" spans="1:28" s="7" customFormat="1" ht="15">
      <c r="A99" s="193" t="s">
        <v>35</v>
      </c>
      <c r="B99" s="164">
        <v>1705000</v>
      </c>
      <c r="C99" s="162">
        <v>172700</v>
      </c>
      <c r="D99" s="170">
        <v>0.11</v>
      </c>
      <c r="E99" s="164">
        <v>2200</v>
      </c>
      <c r="F99" s="112">
        <v>0</v>
      </c>
      <c r="G99" s="170">
        <v>0</v>
      </c>
      <c r="H99" s="164">
        <v>4400</v>
      </c>
      <c r="I99" s="112">
        <v>4400</v>
      </c>
      <c r="J99" s="170">
        <v>0</v>
      </c>
      <c r="K99" s="164">
        <v>1711600</v>
      </c>
      <c r="L99" s="112">
        <v>177100</v>
      </c>
      <c r="M99" s="127">
        <v>0.12</v>
      </c>
      <c r="N99" s="112">
        <v>1706100</v>
      </c>
      <c r="O99" s="173">
        <f t="shared" si="10"/>
        <v>0.9967866323907455</v>
      </c>
      <c r="P99" s="108">
        <f>Volume!K99</f>
        <v>347.3</v>
      </c>
      <c r="Q99" s="69">
        <f>Volume!J99</f>
        <v>338.9</v>
      </c>
      <c r="R99" s="237">
        <f t="shared" si="11"/>
        <v>58.006124</v>
      </c>
      <c r="S99" s="103">
        <f t="shared" si="12"/>
        <v>57.819729</v>
      </c>
      <c r="T99" s="109">
        <f t="shared" si="13"/>
        <v>1534500</v>
      </c>
      <c r="U99" s="103">
        <f t="shared" si="14"/>
        <v>11.54121863799283</v>
      </c>
      <c r="V99" s="103">
        <f t="shared" si="15"/>
        <v>57.78245</v>
      </c>
      <c r="W99" s="103">
        <f t="shared" si="16"/>
        <v>0.074558</v>
      </c>
      <c r="X99" s="103">
        <f t="shared" si="17"/>
        <v>0.149116</v>
      </c>
      <c r="Y99" s="103">
        <f t="shared" si="18"/>
        <v>53.293185</v>
      </c>
      <c r="Z99" s="237">
        <f t="shared" si="19"/>
        <v>4.712938999999999</v>
      </c>
      <c r="AB99" s="77"/>
    </row>
    <row r="100" spans="1:28" s="7" customFormat="1" ht="15">
      <c r="A100" s="193" t="s">
        <v>6</v>
      </c>
      <c r="B100" s="164">
        <v>13655250</v>
      </c>
      <c r="C100" s="162">
        <v>1993500</v>
      </c>
      <c r="D100" s="170">
        <v>0.17</v>
      </c>
      <c r="E100" s="164">
        <v>1001250</v>
      </c>
      <c r="F100" s="112">
        <v>252000</v>
      </c>
      <c r="G100" s="170">
        <v>0.34</v>
      </c>
      <c r="H100" s="164">
        <v>202500</v>
      </c>
      <c r="I100" s="112">
        <v>51750</v>
      </c>
      <c r="J100" s="170">
        <v>0.34</v>
      </c>
      <c r="K100" s="164">
        <v>14859000</v>
      </c>
      <c r="L100" s="112">
        <v>2297250</v>
      </c>
      <c r="M100" s="127">
        <v>0.18</v>
      </c>
      <c r="N100" s="112">
        <v>14269500</v>
      </c>
      <c r="O100" s="173">
        <f t="shared" si="10"/>
        <v>0.9603270745003029</v>
      </c>
      <c r="P100" s="108">
        <f>Volume!K100</f>
        <v>161.85</v>
      </c>
      <c r="Q100" s="69">
        <f>Volume!J100</f>
        <v>157.85</v>
      </c>
      <c r="R100" s="237">
        <f t="shared" si="11"/>
        <v>234.549315</v>
      </c>
      <c r="S100" s="103">
        <f t="shared" si="12"/>
        <v>225.2440575</v>
      </c>
      <c r="T100" s="109">
        <f t="shared" si="13"/>
        <v>12561750</v>
      </c>
      <c r="U100" s="103">
        <f t="shared" si="14"/>
        <v>18.28765896471431</v>
      </c>
      <c r="V100" s="103">
        <f t="shared" si="15"/>
        <v>215.54812125</v>
      </c>
      <c r="W100" s="103">
        <f t="shared" si="16"/>
        <v>15.80473125</v>
      </c>
      <c r="X100" s="103">
        <f t="shared" si="17"/>
        <v>3.1964625</v>
      </c>
      <c r="Y100" s="103">
        <f t="shared" si="18"/>
        <v>203.31192375</v>
      </c>
      <c r="Z100" s="237">
        <f t="shared" si="19"/>
        <v>31.23739125</v>
      </c>
      <c r="AB100" s="77"/>
    </row>
    <row r="101" spans="1:28" s="58" customFormat="1" ht="15">
      <c r="A101" s="193" t="s">
        <v>177</v>
      </c>
      <c r="B101" s="164">
        <v>5471000</v>
      </c>
      <c r="C101" s="162">
        <v>-17500</v>
      </c>
      <c r="D101" s="170">
        <v>0</v>
      </c>
      <c r="E101" s="164">
        <v>87500</v>
      </c>
      <c r="F101" s="112">
        <v>16000</v>
      </c>
      <c r="G101" s="170">
        <v>0.22</v>
      </c>
      <c r="H101" s="164">
        <v>14000</v>
      </c>
      <c r="I101" s="112">
        <v>3500</v>
      </c>
      <c r="J101" s="170">
        <v>0.33</v>
      </c>
      <c r="K101" s="164">
        <v>5572500</v>
      </c>
      <c r="L101" s="112">
        <v>2000</v>
      </c>
      <c r="M101" s="127">
        <v>0</v>
      </c>
      <c r="N101" s="112">
        <v>5557500</v>
      </c>
      <c r="O101" s="173">
        <f t="shared" si="10"/>
        <v>0.9973082099596231</v>
      </c>
      <c r="P101" s="108">
        <f>Volume!K101</f>
        <v>348.25</v>
      </c>
      <c r="Q101" s="69">
        <f>Volume!J101</f>
        <v>340.4</v>
      </c>
      <c r="R101" s="237">
        <f t="shared" si="11"/>
        <v>189.68789999999998</v>
      </c>
      <c r="S101" s="103">
        <f t="shared" si="12"/>
        <v>189.17729999999997</v>
      </c>
      <c r="T101" s="109">
        <f t="shared" si="13"/>
        <v>5570500</v>
      </c>
      <c r="U101" s="103">
        <f t="shared" si="14"/>
        <v>0.03590341980073602</v>
      </c>
      <c r="V101" s="103">
        <f t="shared" si="15"/>
        <v>186.23283999999998</v>
      </c>
      <c r="W101" s="103">
        <f t="shared" si="16"/>
        <v>2.9784999999999995</v>
      </c>
      <c r="X101" s="103">
        <f t="shared" si="17"/>
        <v>0.47656</v>
      </c>
      <c r="Y101" s="103">
        <f t="shared" si="18"/>
        <v>193.9926625</v>
      </c>
      <c r="Z101" s="237">
        <f t="shared" si="19"/>
        <v>-4.30476250000001</v>
      </c>
      <c r="AA101" s="78"/>
      <c r="AB101" s="77"/>
    </row>
    <row r="102" spans="1:28" s="7" customFormat="1" ht="15">
      <c r="A102" s="193" t="s">
        <v>168</v>
      </c>
      <c r="B102" s="164">
        <v>165300</v>
      </c>
      <c r="C102" s="162">
        <v>-3600</v>
      </c>
      <c r="D102" s="170">
        <v>-0.02</v>
      </c>
      <c r="E102" s="164">
        <v>0</v>
      </c>
      <c r="F102" s="112">
        <v>0</v>
      </c>
      <c r="G102" s="170">
        <v>0</v>
      </c>
      <c r="H102" s="164">
        <v>0</v>
      </c>
      <c r="I102" s="112">
        <v>0</v>
      </c>
      <c r="J102" s="170">
        <v>0</v>
      </c>
      <c r="K102" s="164">
        <v>165300</v>
      </c>
      <c r="L102" s="112">
        <v>-3600</v>
      </c>
      <c r="M102" s="127">
        <v>-0.02</v>
      </c>
      <c r="N102" s="112">
        <v>165000</v>
      </c>
      <c r="O102" s="173">
        <f t="shared" si="10"/>
        <v>0.9981851179673321</v>
      </c>
      <c r="P102" s="108">
        <f>Volume!K102</f>
        <v>654.9</v>
      </c>
      <c r="Q102" s="69">
        <f>Volume!J102</f>
        <v>650.1</v>
      </c>
      <c r="R102" s="237">
        <f t="shared" si="11"/>
        <v>10.746153</v>
      </c>
      <c r="S102" s="103">
        <f t="shared" si="12"/>
        <v>10.72665</v>
      </c>
      <c r="T102" s="109">
        <f t="shared" si="13"/>
        <v>168900</v>
      </c>
      <c r="U102" s="103">
        <f t="shared" si="14"/>
        <v>-2.1314387211367674</v>
      </c>
      <c r="V102" s="103">
        <f t="shared" si="15"/>
        <v>10.746153</v>
      </c>
      <c r="W102" s="103">
        <f t="shared" si="16"/>
        <v>0</v>
      </c>
      <c r="X102" s="103">
        <f t="shared" si="17"/>
        <v>0</v>
      </c>
      <c r="Y102" s="103">
        <f t="shared" si="18"/>
        <v>11.061261</v>
      </c>
      <c r="Z102" s="237">
        <f t="shared" si="19"/>
        <v>-0.3151080000000004</v>
      </c>
      <c r="AB102" s="77"/>
    </row>
    <row r="103" spans="1:28" s="7" customFormat="1" ht="15">
      <c r="A103" s="193" t="s">
        <v>132</v>
      </c>
      <c r="B103" s="164">
        <v>1587600</v>
      </c>
      <c r="C103" s="162">
        <v>-59200</v>
      </c>
      <c r="D103" s="170">
        <v>-0.04</v>
      </c>
      <c r="E103" s="164">
        <v>5600</v>
      </c>
      <c r="F103" s="112">
        <v>0</v>
      </c>
      <c r="G103" s="170">
        <v>0</v>
      </c>
      <c r="H103" s="164">
        <v>800</v>
      </c>
      <c r="I103" s="112">
        <v>400</v>
      </c>
      <c r="J103" s="170">
        <v>1</v>
      </c>
      <c r="K103" s="164">
        <v>1594000</v>
      </c>
      <c r="L103" s="112">
        <v>-58800</v>
      </c>
      <c r="M103" s="127">
        <v>-0.04</v>
      </c>
      <c r="N103" s="112">
        <v>1591600</v>
      </c>
      <c r="O103" s="173">
        <f t="shared" si="10"/>
        <v>0.9984943538268507</v>
      </c>
      <c r="P103" s="108">
        <f>Volume!K103</f>
        <v>788.65</v>
      </c>
      <c r="Q103" s="69">
        <f>Volume!J103</f>
        <v>783.9</v>
      </c>
      <c r="R103" s="237">
        <f t="shared" si="11"/>
        <v>124.95366</v>
      </c>
      <c r="S103" s="103">
        <f t="shared" si="12"/>
        <v>124.765524</v>
      </c>
      <c r="T103" s="109">
        <f t="shared" si="13"/>
        <v>1652800</v>
      </c>
      <c r="U103" s="103">
        <f t="shared" si="14"/>
        <v>-3.5575992255566313</v>
      </c>
      <c r="V103" s="103">
        <f t="shared" si="15"/>
        <v>124.451964</v>
      </c>
      <c r="W103" s="103">
        <f t="shared" si="16"/>
        <v>0.438984</v>
      </c>
      <c r="X103" s="103">
        <f t="shared" si="17"/>
        <v>0.062712</v>
      </c>
      <c r="Y103" s="103">
        <f t="shared" si="18"/>
        <v>130.348072</v>
      </c>
      <c r="Z103" s="237">
        <f t="shared" si="19"/>
        <v>-5.394412000000003</v>
      </c>
      <c r="AB103" s="77"/>
    </row>
    <row r="104" spans="1:28" s="58" customFormat="1" ht="15">
      <c r="A104" s="193" t="s">
        <v>144</v>
      </c>
      <c r="B104" s="164">
        <v>263375</v>
      </c>
      <c r="C104" s="162">
        <v>-2250</v>
      </c>
      <c r="D104" s="170">
        <v>-0.01</v>
      </c>
      <c r="E104" s="164">
        <v>0</v>
      </c>
      <c r="F104" s="112">
        <v>0</v>
      </c>
      <c r="G104" s="170">
        <v>0</v>
      </c>
      <c r="H104" s="164">
        <v>0</v>
      </c>
      <c r="I104" s="112">
        <v>0</v>
      </c>
      <c r="J104" s="170">
        <v>0</v>
      </c>
      <c r="K104" s="164">
        <v>263375</v>
      </c>
      <c r="L104" s="112">
        <v>-2250</v>
      </c>
      <c r="M104" s="127">
        <v>-0.01</v>
      </c>
      <c r="N104" s="112">
        <v>262875</v>
      </c>
      <c r="O104" s="173">
        <f t="shared" si="10"/>
        <v>0.9981015662078785</v>
      </c>
      <c r="P104" s="108">
        <f>Volume!K104</f>
        <v>3578.75</v>
      </c>
      <c r="Q104" s="69">
        <f>Volume!J104</f>
        <v>3535.9</v>
      </c>
      <c r="R104" s="237">
        <f t="shared" si="11"/>
        <v>93.12676625</v>
      </c>
      <c r="S104" s="103">
        <f t="shared" si="12"/>
        <v>92.94997125</v>
      </c>
      <c r="T104" s="109">
        <f t="shared" si="13"/>
        <v>265625</v>
      </c>
      <c r="U104" s="103">
        <f t="shared" si="14"/>
        <v>-0.8470588235294116</v>
      </c>
      <c r="V104" s="103">
        <f t="shared" si="15"/>
        <v>93.12676625</v>
      </c>
      <c r="W104" s="103">
        <f t="shared" si="16"/>
        <v>0</v>
      </c>
      <c r="X104" s="103">
        <f t="shared" si="17"/>
        <v>0</v>
      </c>
      <c r="Y104" s="103">
        <f t="shared" si="18"/>
        <v>95.060546875</v>
      </c>
      <c r="Z104" s="237">
        <f t="shared" si="19"/>
        <v>-1.9337806249999971</v>
      </c>
      <c r="AA104" s="78"/>
      <c r="AB104" s="77"/>
    </row>
    <row r="105" spans="1:28" s="7" customFormat="1" ht="15">
      <c r="A105" s="193" t="s">
        <v>291</v>
      </c>
      <c r="B105" s="164">
        <v>1117200</v>
      </c>
      <c r="C105" s="162">
        <v>-112800</v>
      </c>
      <c r="D105" s="170">
        <v>-0.09</v>
      </c>
      <c r="E105" s="164">
        <v>300</v>
      </c>
      <c r="F105" s="112">
        <v>0</v>
      </c>
      <c r="G105" s="170">
        <v>0</v>
      </c>
      <c r="H105" s="164">
        <v>0</v>
      </c>
      <c r="I105" s="112">
        <v>0</v>
      </c>
      <c r="J105" s="170">
        <v>0</v>
      </c>
      <c r="K105" s="164">
        <v>1117500</v>
      </c>
      <c r="L105" s="112">
        <v>-112800</v>
      </c>
      <c r="M105" s="127">
        <v>-0.09</v>
      </c>
      <c r="N105" s="112">
        <v>1116600</v>
      </c>
      <c r="O105" s="173">
        <f t="shared" si="10"/>
        <v>0.9991946308724832</v>
      </c>
      <c r="P105" s="108">
        <f>Volume!K105</f>
        <v>685.4</v>
      </c>
      <c r="Q105" s="69">
        <f>Volume!J105</f>
        <v>675.5</v>
      </c>
      <c r="R105" s="237">
        <f t="shared" si="11"/>
        <v>75.487125</v>
      </c>
      <c r="S105" s="103">
        <f t="shared" si="12"/>
        <v>75.42633</v>
      </c>
      <c r="T105" s="109">
        <f t="shared" si="13"/>
        <v>1230300</v>
      </c>
      <c r="U105" s="103">
        <f t="shared" si="14"/>
        <v>-9.168495488905146</v>
      </c>
      <c r="V105" s="103">
        <f t="shared" si="15"/>
        <v>75.46686</v>
      </c>
      <c r="W105" s="103">
        <f t="shared" si="16"/>
        <v>0.020265</v>
      </c>
      <c r="X105" s="103">
        <f t="shared" si="17"/>
        <v>0</v>
      </c>
      <c r="Y105" s="103">
        <f t="shared" si="18"/>
        <v>84.324762</v>
      </c>
      <c r="Z105" s="237">
        <f t="shared" si="19"/>
        <v>-8.837637</v>
      </c>
      <c r="AB105" s="77"/>
    </row>
    <row r="106" spans="1:28" s="58" customFormat="1" ht="15">
      <c r="A106" s="193" t="s">
        <v>133</v>
      </c>
      <c r="B106" s="164">
        <v>24325000</v>
      </c>
      <c r="C106" s="162">
        <v>-212500</v>
      </c>
      <c r="D106" s="170">
        <v>-0.01</v>
      </c>
      <c r="E106" s="164">
        <v>4675000</v>
      </c>
      <c r="F106" s="112">
        <v>400000</v>
      </c>
      <c r="G106" s="170">
        <v>0.09</v>
      </c>
      <c r="H106" s="164">
        <v>425000</v>
      </c>
      <c r="I106" s="112">
        <v>31250</v>
      </c>
      <c r="J106" s="170">
        <v>0.08</v>
      </c>
      <c r="K106" s="164">
        <v>29425000</v>
      </c>
      <c r="L106" s="112">
        <v>218750</v>
      </c>
      <c r="M106" s="127">
        <v>0.01</v>
      </c>
      <c r="N106" s="112">
        <v>28931250</v>
      </c>
      <c r="O106" s="173">
        <f t="shared" si="10"/>
        <v>0.9832200509770603</v>
      </c>
      <c r="P106" s="108">
        <f>Volume!K106</f>
        <v>35.95</v>
      </c>
      <c r="Q106" s="69">
        <f>Volume!J106</f>
        <v>34.8</v>
      </c>
      <c r="R106" s="237">
        <f t="shared" si="11"/>
        <v>102.39899999999999</v>
      </c>
      <c r="S106" s="103">
        <f t="shared" si="12"/>
        <v>100.68074999999999</v>
      </c>
      <c r="T106" s="109">
        <f t="shared" si="13"/>
        <v>29206250</v>
      </c>
      <c r="U106" s="103">
        <f t="shared" si="14"/>
        <v>0.7489835223625081</v>
      </c>
      <c r="V106" s="103">
        <f t="shared" si="15"/>
        <v>84.65099999999998</v>
      </c>
      <c r="W106" s="103">
        <f t="shared" si="16"/>
        <v>16.269</v>
      </c>
      <c r="X106" s="103">
        <f t="shared" si="17"/>
        <v>1.4789999999999999</v>
      </c>
      <c r="Y106" s="103">
        <f t="shared" si="18"/>
        <v>104.99646875</v>
      </c>
      <c r="Z106" s="237">
        <f t="shared" si="19"/>
        <v>-2.5974687500000186</v>
      </c>
      <c r="AA106" s="78"/>
      <c r="AB106" s="77"/>
    </row>
    <row r="107" spans="1:28" s="7" customFormat="1" ht="15">
      <c r="A107" s="193" t="s">
        <v>169</v>
      </c>
      <c r="B107" s="164">
        <v>10298000</v>
      </c>
      <c r="C107" s="162">
        <v>-64000</v>
      </c>
      <c r="D107" s="170">
        <v>-0.01</v>
      </c>
      <c r="E107" s="164">
        <v>16000</v>
      </c>
      <c r="F107" s="112">
        <v>0</v>
      </c>
      <c r="G107" s="170">
        <v>0</v>
      </c>
      <c r="H107" s="164">
        <v>0</v>
      </c>
      <c r="I107" s="112">
        <v>0</v>
      </c>
      <c r="J107" s="170">
        <v>0</v>
      </c>
      <c r="K107" s="164">
        <v>10314000</v>
      </c>
      <c r="L107" s="112">
        <v>-64000</v>
      </c>
      <c r="M107" s="127">
        <v>-0.01</v>
      </c>
      <c r="N107" s="112">
        <v>10312000</v>
      </c>
      <c r="O107" s="173">
        <f t="shared" si="10"/>
        <v>0.9998060888113244</v>
      </c>
      <c r="P107" s="108">
        <f>Volume!K107</f>
        <v>153.1</v>
      </c>
      <c r="Q107" s="69">
        <f>Volume!J107</f>
        <v>149.55</v>
      </c>
      <c r="R107" s="237">
        <f t="shared" si="11"/>
        <v>154.24587</v>
      </c>
      <c r="S107" s="103">
        <f t="shared" si="12"/>
        <v>154.21596</v>
      </c>
      <c r="T107" s="109">
        <f t="shared" si="13"/>
        <v>10378000</v>
      </c>
      <c r="U107" s="103">
        <f t="shared" si="14"/>
        <v>-0.6166891501252649</v>
      </c>
      <c r="V107" s="103">
        <f t="shared" si="15"/>
        <v>154.00659</v>
      </c>
      <c r="W107" s="103">
        <f t="shared" si="16"/>
        <v>0.23928</v>
      </c>
      <c r="X107" s="103">
        <f t="shared" si="17"/>
        <v>0</v>
      </c>
      <c r="Y107" s="103">
        <f t="shared" si="18"/>
        <v>158.88718</v>
      </c>
      <c r="Z107" s="237">
        <f t="shared" si="19"/>
        <v>-4.641310000000004</v>
      </c>
      <c r="AB107" s="77"/>
    </row>
    <row r="108" spans="1:28" s="7" customFormat="1" ht="15">
      <c r="A108" s="193" t="s">
        <v>292</v>
      </c>
      <c r="B108" s="164">
        <v>3093200</v>
      </c>
      <c r="C108" s="162">
        <v>105600</v>
      </c>
      <c r="D108" s="170">
        <v>0.04</v>
      </c>
      <c r="E108" s="164">
        <v>3300</v>
      </c>
      <c r="F108" s="112">
        <v>2200</v>
      </c>
      <c r="G108" s="170">
        <v>2</v>
      </c>
      <c r="H108" s="164">
        <v>0</v>
      </c>
      <c r="I108" s="112">
        <v>0</v>
      </c>
      <c r="J108" s="170">
        <v>0</v>
      </c>
      <c r="K108" s="164">
        <v>3096500</v>
      </c>
      <c r="L108" s="112">
        <v>107800</v>
      </c>
      <c r="M108" s="127">
        <v>0.04</v>
      </c>
      <c r="N108" s="112">
        <v>3089900</v>
      </c>
      <c r="O108" s="173">
        <f t="shared" si="10"/>
        <v>0.9978685612788633</v>
      </c>
      <c r="P108" s="108">
        <f>Volume!K108</f>
        <v>600.2</v>
      </c>
      <c r="Q108" s="69">
        <f>Volume!J108</f>
        <v>577.7</v>
      </c>
      <c r="R108" s="237">
        <f t="shared" si="11"/>
        <v>178.88480500000003</v>
      </c>
      <c r="S108" s="103">
        <f t="shared" si="12"/>
        <v>178.50352300000003</v>
      </c>
      <c r="T108" s="109">
        <f t="shared" si="13"/>
        <v>2988700</v>
      </c>
      <c r="U108" s="103">
        <f t="shared" si="14"/>
        <v>3.60691939639308</v>
      </c>
      <c r="V108" s="103">
        <f t="shared" si="15"/>
        <v>178.69416400000003</v>
      </c>
      <c r="W108" s="103">
        <f t="shared" si="16"/>
        <v>0.19064100000000003</v>
      </c>
      <c r="X108" s="103">
        <f t="shared" si="17"/>
        <v>0</v>
      </c>
      <c r="Y108" s="103">
        <f t="shared" si="18"/>
        <v>179.38177400000004</v>
      </c>
      <c r="Z108" s="237">
        <f t="shared" si="19"/>
        <v>-0.4969690000000071</v>
      </c>
      <c r="AB108" s="77"/>
    </row>
    <row r="109" spans="1:28" s="7" customFormat="1" ht="15">
      <c r="A109" s="193" t="s">
        <v>419</v>
      </c>
      <c r="B109" s="164">
        <v>642000</v>
      </c>
      <c r="C109" s="162">
        <v>-500</v>
      </c>
      <c r="D109" s="170">
        <v>0</v>
      </c>
      <c r="E109" s="164">
        <v>0</v>
      </c>
      <c r="F109" s="112">
        <v>0</v>
      </c>
      <c r="G109" s="170">
        <v>0</v>
      </c>
      <c r="H109" s="164">
        <v>0</v>
      </c>
      <c r="I109" s="112">
        <v>0</v>
      </c>
      <c r="J109" s="170">
        <v>0</v>
      </c>
      <c r="K109" s="164">
        <v>642000</v>
      </c>
      <c r="L109" s="112">
        <v>-500</v>
      </c>
      <c r="M109" s="127">
        <v>0</v>
      </c>
      <c r="N109" s="112">
        <v>642000</v>
      </c>
      <c r="O109" s="173">
        <f t="shared" si="10"/>
        <v>1</v>
      </c>
      <c r="P109" s="108">
        <f>Volume!K109</f>
        <v>420</v>
      </c>
      <c r="Q109" s="69">
        <f>Volume!J109</f>
        <v>405.4</v>
      </c>
      <c r="R109" s="237">
        <f t="shared" si="11"/>
        <v>26.02668</v>
      </c>
      <c r="S109" s="103">
        <f t="shared" si="12"/>
        <v>26.02668</v>
      </c>
      <c r="T109" s="109">
        <f t="shared" si="13"/>
        <v>642500</v>
      </c>
      <c r="U109" s="103">
        <f t="shared" si="14"/>
        <v>-0.07782101167315175</v>
      </c>
      <c r="V109" s="103">
        <f t="shared" si="15"/>
        <v>26.02668</v>
      </c>
      <c r="W109" s="103">
        <f t="shared" si="16"/>
        <v>0</v>
      </c>
      <c r="X109" s="103">
        <f t="shared" si="17"/>
        <v>0</v>
      </c>
      <c r="Y109" s="103">
        <f t="shared" si="18"/>
        <v>26.985</v>
      </c>
      <c r="Z109" s="237">
        <f t="shared" si="19"/>
        <v>-0.9583200000000005</v>
      </c>
      <c r="AB109" s="77"/>
    </row>
    <row r="110" spans="1:28" s="7" customFormat="1" ht="15">
      <c r="A110" s="193" t="s">
        <v>293</v>
      </c>
      <c r="B110" s="164">
        <v>1571900</v>
      </c>
      <c r="C110" s="162">
        <v>24750</v>
      </c>
      <c r="D110" s="170">
        <v>0.02</v>
      </c>
      <c r="E110" s="164">
        <v>3850</v>
      </c>
      <c r="F110" s="112">
        <v>550</v>
      </c>
      <c r="G110" s="170">
        <v>0.17</v>
      </c>
      <c r="H110" s="164">
        <v>0</v>
      </c>
      <c r="I110" s="112">
        <v>0</v>
      </c>
      <c r="J110" s="170">
        <v>0</v>
      </c>
      <c r="K110" s="164">
        <v>1575750</v>
      </c>
      <c r="L110" s="112">
        <v>25300</v>
      </c>
      <c r="M110" s="127">
        <v>0.02</v>
      </c>
      <c r="N110" s="112">
        <v>1564200</v>
      </c>
      <c r="O110" s="173">
        <f t="shared" si="10"/>
        <v>0.9926701570680628</v>
      </c>
      <c r="P110" s="108">
        <f>Volume!K110</f>
        <v>606.9</v>
      </c>
      <c r="Q110" s="69">
        <f>Volume!J110</f>
        <v>590.5</v>
      </c>
      <c r="R110" s="237">
        <f t="shared" si="11"/>
        <v>93.0480375</v>
      </c>
      <c r="S110" s="103">
        <f t="shared" si="12"/>
        <v>92.36601</v>
      </c>
      <c r="T110" s="109">
        <f t="shared" si="13"/>
        <v>1550450</v>
      </c>
      <c r="U110" s="103">
        <f t="shared" si="14"/>
        <v>1.6317843206810925</v>
      </c>
      <c r="V110" s="103">
        <f t="shared" si="15"/>
        <v>92.820695</v>
      </c>
      <c r="W110" s="103">
        <f t="shared" si="16"/>
        <v>0.2273425</v>
      </c>
      <c r="X110" s="103">
        <f t="shared" si="17"/>
        <v>0</v>
      </c>
      <c r="Y110" s="103">
        <f t="shared" si="18"/>
        <v>94.0968105</v>
      </c>
      <c r="Z110" s="237">
        <f t="shared" si="19"/>
        <v>-1.048772999999997</v>
      </c>
      <c r="AB110" s="77"/>
    </row>
    <row r="111" spans="1:28" s="58" customFormat="1" ht="15">
      <c r="A111" s="193" t="s">
        <v>178</v>
      </c>
      <c r="B111" s="164">
        <v>2471250</v>
      </c>
      <c r="C111" s="162">
        <v>16250</v>
      </c>
      <c r="D111" s="170">
        <v>0.01</v>
      </c>
      <c r="E111" s="164">
        <v>20000</v>
      </c>
      <c r="F111" s="112">
        <v>1250</v>
      </c>
      <c r="G111" s="170">
        <v>0.07</v>
      </c>
      <c r="H111" s="164">
        <v>0</v>
      </c>
      <c r="I111" s="112">
        <v>0</v>
      </c>
      <c r="J111" s="170">
        <v>0</v>
      </c>
      <c r="K111" s="164">
        <v>2491250</v>
      </c>
      <c r="L111" s="112">
        <v>17500</v>
      </c>
      <c r="M111" s="127">
        <v>0.01</v>
      </c>
      <c r="N111" s="112">
        <v>2491250</v>
      </c>
      <c r="O111" s="173">
        <f t="shared" si="10"/>
        <v>1</v>
      </c>
      <c r="P111" s="108">
        <f>Volume!K111</f>
        <v>173.6</v>
      </c>
      <c r="Q111" s="69">
        <f>Volume!J111</f>
        <v>168.35</v>
      </c>
      <c r="R111" s="237">
        <f t="shared" si="11"/>
        <v>41.94019375</v>
      </c>
      <c r="S111" s="103">
        <f t="shared" si="12"/>
        <v>41.94019375</v>
      </c>
      <c r="T111" s="109">
        <f t="shared" si="13"/>
        <v>2473750</v>
      </c>
      <c r="U111" s="103">
        <f t="shared" si="14"/>
        <v>0.7074279939363315</v>
      </c>
      <c r="V111" s="103">
        <f t="shared" si="15"/>
        <v>41.60349375</v>
      </c>
      <c r="W111" s="103">
        <f t="shared" si="16"/>
        <v>0.3367</v>
      </c>
      <c r="X111" s="103">
        <f t="shared" si="17"/>
        <v>0</v>
      </c>
      <c r="Y111" s="103">
        <f t="shared" si="18"/>
        <v>42.9443</v>
      </c>
      <c r="Z111" s="237">
        <f t="shared" si="19"/>
        <v>-1.0041062499999995</v>
      </c>
      <c r="AA111" s="78"/>
      <c r="AB111" s="77"/>
    </row>
    <row r="112" spans="1:28" s="58" customFormat="1" ht="15">
      <c r="A112" s="193" t="s">
        <v>145</v>
      </c>
      <c r="B112" s="164">
        <v>1392300</v>
      </c>
      <c r="C112" s="162">
        <v>-113900</v>
      </c>
      <c r="D112" s="170">
        <v>-0.08</v>
      </c>
      <c r="E112" s="164">
        <v>54400</v>
      </c>
      <c r="F112" s="112">
        <v>5100</v>
      </c>
      <c r="G112" s="170">
        <v>0.1</v>
      </c>
      <c r="H112" s="164">
        <v>0</v>
      </c>
      <c r="I112" s="112">
        <v>0</v>
      </c>
      <c r="J112" s="170">
        <v>0</v>
      </c>
      <c r="K112" s="164">
        <v>1446700</v>
      </c>
      <c r="L112" s="112">
        <v>-108800</v>
      </c>
      <c r="M112" s="127">
        <v>-0.07</v>
      </c>
      <c r="N112" s="112">
        <v>1380400</v>
      </c>
      <c r="O112" s="173">
        <f t="shared" si="10"/>
        <v>0.954171562867215</v>
      </c>
      <c r="P112" s="108">
        <f>Volume!K112</f>
        <v>171.95</v>
      </c>
      <c r="Q112" s="69">
        <f>Volume!J112</f>
        <v>171.75</v>
      </c>
      <c r="R112" s="237">
        <f t="shared" si="11"/>
        <v>24.8470725</v>
      </c>
      <c r="S112" s="103">
        <f t="shared" si="12"/>
        <v>23.70837</v>
      </c>
      <c r="T112" s="109">
        <f t="shared" si="13"/>
        <v>1555500</v>
      </c>
      <c r="U112" s="103">
        <f t="shared" si="14"/>
        <v>-6.994535519125683</v>
      </c>
      <c r="V112" s="103">
        <f t="shared" si="15"/>
        <v>23.9127525</v>
      </c>
      <c r="W112" s="103">
        <f t="shared" si="16"/>
        <v>0.93432</v>
      </c>
      <c r="X112" s="103">
        <f t="shared" si="17"/>
        <v>0</v>
      </c>
      <c r="Y112" s="103">
        <f t="shared" si="18"/>
        <v>26.746822499999997</v>
      </c>
      <c r="Z112" s="237">
        <f t="shared" si="19"/>
        <v>-1.8997499999999974</v>
      </c>
      <c r="AA112" s="78"/>
      <c r="AB112" s="77"/>
    </row>
    <row r="113" spans="1:28" s="7" customFormat="1" ht="15">
      <c r="A113" s="193" t="s">
        <v>272</v>
      </c>
      <c r="B113" s="164">
        <v>3278450</v>
      </c>
      <c r="C113" s="162">
        <v>-180200</v>
      </c>
      <c r="D113" s="170">
        <v>-0.05</v>
      </c>
      <c r="E113" s="164">
        <v>98600</v>
      </c>
      <c r="F113" s="112">
        <v>-4250</v>
      </c>
      <c r="G113" s="170">
        <v>-0.04</v>
      </c>
      <c r="H113" s="164">
        <v>11900</v>
      </c>
      <c r="I113" s="112">
        <v>0</v>
      </c>
      <c r="J113" s="170">
        <v>0</v>
      </c>
      <c r="K113" s="164">
        <v>3388950</v>
      </c>
      <c r="L113" s="112">
        <v>-184450</v>
      </c>
      <c r="M113" s="127">
        <v>-0.05</v>
      </c>
      <c r="N113" s="112">
        <v>3372800</v>
      </c>
      <c r="O113" s="173">
        <f t="shared" si="10"/>
        <v>0.9952345121645347</v>
      </c>
      <c r="P113" s="108">
        <f>Volume!K113</f>
        <v>183.3</v>
      </c>
      <c r="Q113" s="69">
        <f>Volume!J113</f>
        <v>175.7</v>
      </c>
      <c r="R113" s="237">
        <f t="shared" si="11"/>
        <v>59.5438515</v>
      </c>
      <c r="S113" s="103">
        <f t="shared" si="12"/>
        <v>59.260096</v>
      </c>
      <c r="T113" s="109">
        <f t="shared" si="13"/>
        <v>3573400</v>
      </c>
      <c r="U113" s="103">
        <f t="shared" si="14"/>
        <v>-5.161750713606089</v>
      </c>
      <c r="V113" s="103">
        <f t="shared" si="15"/>
        <v>57.6023665</v>
      </c>
      <c r="W113" s="103">
        <f t="shared" si="16"/>
        <v>1.732402</v>
      </c>
      <c r="X113" s="103">
        <f t="shared" si="17"/>
        <v>0.20908299999999996</v>
      </c>
      <c r="Y113" s="103">
        <f t="shared" si="18"/>
        <v>65.500422</v>
      </c>
      <c r="Z113" s="237">
        <f t="shared" si="19"/>
        <v>-5.956570499999998</v>
      </c>
      <c r="AB113" s="77"/>
    </row>
    <row r="114" spans="1:28" s="58" customFormat="1" ht="15">
      <c r="A114" s="193" t="s">
        <v>210</v>
      </c>
      <c r="B114" s="164">
        <v>2066400</v>
      </c>
      <c r="C114" s="162">
        <v>67200</v>
      </c>
      <c r="D114" s="170">
        <v>0.03</v>
      </c>
      <c r="E114" s="164">
        <v>29600</v>
      </c>
      <c r="F114" s="112">
        <v>2200</v>
      </c>
      <c r="G114" s="170">
        <v>0.08</v>
      </c>
      <c r="H114" s="164">
        <v>10200</v>
      </c>
      <c r="I114" s="112">
        <v>2000</v>
      </c>
      <c r="J114" s="170">
        <v>0.24</v>
      </c>
      <c r="K114" s="164">
        <v>2106200</v>
      </c>
      <c r="L114" s="112">
        <v>71400</v>
      </c>
      <c r="M114" s="127">
        <v>0.04</v>
      </c>
      <c r="N114" s="112">
        <v>2100800</v>
      </c>
      <c r="O114" s="173">
        <f t="shared" si="10"/>
        <v>0.9974361409172918</v>
      </c>
      <c r="P114" s="108">
        <f>Volume!K114</f>
        <v>1944.75</v>
      </c>
      <c r="Q114" s="69">
        <f>Volume!J114</f>
        <v>1921.15</v>
      </c>
      <c r="R114" s="237">
        <f t="shared" si="11"/>
        <v>404.632613</v>
      </c>
      <c r="S114" s="103">
        <f t="shared" si="12"/>
        <v>403.595192</v>
      </c>
      <c r="T114" s="109">
        <f t="shared" si="13"/>
        <v>2034800</v>
      </c>
      <c r="U114" s="103">
        <f t="shared" si="14"/>
        <v>3.5089443679968544</v>
      </c>
      <c r="V114" s="103">
        <f t="shared" si="15"/>
        <v>396.986436</v>
      </c>
      <c r="W114" s="103">
        <f t="shared" si="16"/>
        <v>5.686604</v>
      </c>
      <c r="X114" s="103">
        <f t="shared" si="17"/>
        <v>1.959573</v>
      </c>
      <c r="Y114" s="103">
        <f t="shared" si="18"/>
        <v>395.71773</v>
      </c>
      <c r="Z114" s="237">
        <f t="shared" si="19"/>
        <v>8.914882999999975</v>
      </c>
      <c r="AA114" s="78"/>
      <c r="AB114" s="77"/>
    </row>
    <row r="115" spans="1:28" s="58" customFormat="1" ht="15">
      <c r="A115" s="193" t="s">
        <v>294</v>
      </c>
      <c r="B115" s="164">
        <v>4594800</v>
      </c>
      <c r="C115" s="162">
        <v>-153650</v>
      </c>
      <c r="D115" s="170">
        <v>-0.03</v>
      </c>
      <c r="E115" s="164">
        <v>11900</v>
      </c>
      <c r="F115" s="112">
        <v>1400</v>
      </c>
      <c r="G115" s="170">
        <v>0.13</v>
      </c>
      <c r="H115" s="164">
        <v>0</v>
      </c>
      <c r="I115" s="112">
        <v>0</v>
      </c>
      <c r="J115" s="170">
        <v>0</v>
      </c>
      <c r="K115" s="164">
        <v>4606700</v>
      </c>
      <c r="L115" s="112">
        <v>-152250</v>
      </c>
      <c r="M115" s="127">
        <v>-0.03</v>
      </c>
      <c r="N115" s="112">
        <v>4600400</v>
      </c>
      <c r="O115" s="173">
        <f t="shared" si="10"/>
        <v>0.998632426682875</v>
      </c>
      <c r="P115" s="108">
        <f>Volume!K115</f>
        <v>725.35</v>
      </c>
      <c r="Q115" s="69">
        <f>Volume!J115</f>
        <v>705.55</v>
      </c>
      <c r="R115" s="237">
        <f t="shared" si="11"/>
        <v>325.0257185</v>
      </c>
      <c r="S115" s="103">
        <f t="shared" si="12"/>
        <v>324.581222</v>
      </c>
      <c r="T115" s="109">
        <f t="shared" si="13"/>
        <v>4758950</v>
      </c>
      <c r="U115" s="103">
        <f t="shared" si="14"/>
        <v>-3.1992351253953077</v>
      </c>
      <c r="V115" s="103">
        <f t="shared" si="15"/>
        <v>324.186114</v>
      </c>
      <c r="W115" s="103">
        <f t="shared" si="16"/>
        <v>0.8396045</v>
      </c>
      <c r="X115" s="103">
        <f t="shared" si="17"/>
        <v>0</v>
      </c>
      <c r="Y115" s="103">
        <f t="shared" si="18"/>
        <v>345.19043825</v>
      </c>
      <c r="Z115" s="237">
        <f t="shared" si="19"/>
        <v>-20.164719750000017</v>
      </c>
      <c r="AA115" s="78"/>
      <c r="AB115" s="77"/>
    </row>
    <row r="116" spans="1:28" s="7" customFormat="1" ht="15">
      <c r="A116" s="193" t="s">
        <v>7</v>
      </c>
      <c r="B116" s="164">
        <v>2520960</v>
      </c>
      <c r="C116" s="162">
        <v>-94536</v>
      </c>
      <c r="D116" s="170">
        <v>-0.04</v>
      </c>
      <c r="E116" s="164">
        <v>50856</v>
      </c>
      <c r="F116" s="112">
        <v>1560</v>
      </c>
      <c r="G116" s="170">
        <v>0.03</v>
      </c>
      <c r="H116" s="164">
        <v>6240</v>
      </c>
      <c r="I116" s="112">
        <v>1248</v>
      </c>
      <c r="J116" s="170">
        <v>0.25</v>
      </c>
      <c r="K116" s="164">
        <v>2578056</v>
      </c>
      <c r="L116" s="112">
        <v>-91728</v>
      </c>
      <c r="M116" s="127">
        <v>-0.03</v>
      </c>
      <c r="N116" s="112">
        <v>2565888</v>
      </c>
      <c r="O116" s="173">
        <f t="shared" si="10"/>
        <v>0.9952801645891323</v>
      </c>
      <c r="P116" s="108">
        <f>Volume!K116</f>
        <v>752.5</v>
      </c>
      <c r="Q116" s="69">
        <f>Volume!J116</f>
        <v>745.9</v>
      </c>
      <c r="R116" s="237">
        <f t="shared" si="11"/>
        <v>192.29719704</v>
      </c>
      <c r="S116" s="103">
        <f t="shared" si="12"/>
        <v>191.38958592</v>
      </c>
      <c r="T116" s="109">
        <f t="shared" si="13"/>
        <v>2669784</v>
      </c>
      <c r="U116" s="103">
        <f t="shared" si="14"/>
        <v>-3.4357835690078296</v>
      </c>
      <c r="V116" s="103">
        <f t="shared" si="15"/>
        <v>188.0384064</v>
      </c>
      <c r="W116" s="103">
        <f t="shared" si="16"/>
        <v>3.79334904</v>
      </c>
      <c r="X116" s="103">
        <f t="shared" si="17"/>
        <v>0.4654416</v>
      </c>
      <c r="Y116" s="103">
        <f t="shared" si="18"/>
        <v>200.901246</v>
      </c>
      <c r="Z116" s="237">
        <f t="shared" si="19"/>
        <v>-8.60404896</v>
      </c>
      <c r="AB116" s="77"/>
    </row>
    <row r="117" spans="1:28" s="58" customFormat="1" ht="15">
      <c r="A117" s="193" t="s">
        <v>170</v>
      </c>
      <c r="B117" s="164">
        <v>1632600</v>
      </c>
      <c r="C117" s="162">
        <v>-67200</v>
      </c>
      <c r="D117" s="170">
        <v>-0.04</v>
      </c>
      <c r="E117" s="164">
        <v>3600</v>
      </c>
      <c r="F117" s="112">
        <v>-600</v>
      </c>
      <c r="G117" s="170">
        <v>-0.14</v>
      </c>
      <c r="H117" s="164">
        <v>600</v>
      </c>
      <c r="I117" s="112">
        <v>0</v>
      </c>
      <c r="J117" s="170">
        <v>0</v>
      </c>
      <c r="K117" s="164">
        <v>1636800</v>
      </c>
      <c r="L117" s="112">
        <v>-67800</v>
      </c>
      <c r="M117" s="127">
        <v>-0.04</v>
      </c>
      <c r="N117" s="112">
        <v>1633200</v>
      </c>
      <c r="O117" s="173">
        <f t="shared" si="10"/>
        <v>0.9978005865102639</v>
      </c>
      <c r="P117" s="108">
        <f>Volume!K117</f>
        <v>606.6</v>
      </c>
      <c r="Q117" s="69">
        <f>Volume!J117</f>
        <v>595.1</v>
      </c>
      <c r="R117" s="237">
        <f t="shared" si="11"/>
        <v>97.405968</v>
      </c>
      <c r="S117" s="103">
        <f t="shared" si="12"/>
        <v>97.191732</v>
      </c>
      <c r="T117" s="109">
        <f t="shared" si="13"/>
        <v>1704600</v>
      </c>
      <c r="U117" s="103">
        <f t="shared" si="14"/>
        <v>-3.977472720872932</v>
      </c>
      <c r="V117" s="103">
        <f t="shared" si="15"/>
        <v>97.156026</v>
      </c>
      <c r="W117" s="103">
        <f t="shared" si="16"/>
        <v>0.214236</v>
      </c>
      <c r="X117" s="103">
        <f t="shared" si="17"/>
        <v>0.035706</v>
      </c>
      <c r="Y117" s="103">
        <f t="shared" si="18"/>
        <v>103.401036</v>
      </c>
      <c r="Z117" s="237">
        <f t="shared" si="19"/>
        <v>-5.995068000000003</v>
      </c>
      <c r="AA117" s="78"/>
      <c r="AB117" s="77"/>
    </row>
    <row r="118" spans="1:28" s="58" customFormat="1" ht="15">
      <c r="A118" s="193" t="s">
        <v>223</v>
      </c>
      <c r="B118" s="164">
        <v>2230400</v>
      </c>
      <c r="C118" s="162">
        <v>142000</v>
      </c>
      <c r="D118" s="170">
        <v>0.07</v>
      </c>
      <c r="E118" s="164">
        <v>16400</v>
      </c>
      <c r="F118" s="112">
        <v>8400</v>
      </c>
      <c r="G118" s="170">
        <v>1.05</v>
      </c>
      <c r="H118" s="164">
        <v>4800</v>
      </c>
      <c r="I118" s="112">
        <v>2800</v>
      </c>
      <c r="J118" s="170">
        <v>1.4</v>
      </c>
      <c r="K118" s="164">
        <v>2251600</v>
      </c>
      <c r="L118" s="112">
        <v>153200</v>
      </c>
      <c r="M118" s="127">
        <v>0.07</v>
      </c>
      <c r="N118" s="112">
        <v>2246000</v>
      </c>
      <c r="O118" s="173">
        <f t="shared" si="10"/>
        <v>0.9975128797299698</v>
      </c>
      <c r="P118" s="108">
        <f>Volume!K118</f>
        <v>799.8</v>
      </c>
      <c r="Q118" s="69">
        <f>Volume!J118</f>
        <v>776.6</v>
      </c>
      <c r="R118" s="237">
        <f t="shared" si="11"/>
        <v>174.859256</v>
      </c>
      <c r="S118" s="103">
        <f t="shared" si="12"/>
        <v>174.42436</v>
      </c>
      <c r="T118" s="109">
        <f t="shared" si="13"/>
        <v>2098400</v>
      </c>
      <c r="U118" s="103">
        <f t="shared" si="14"/>
        <v>7.3008006099885625</v>
      </c>
      <c r="V118" s="103">
        <f t="shared" si="15"/>
        <v>173.212864</v>
      </c>
      <c r="W118" s="103">
        <f t="shared" si="16"/>
        <v>1.273624</v>
      </c>
      <c r="X118" s="103">
        <f t="shared" si="17"/>
        <v>0.372768</v>
      </c>
      <c r="Y118" s="103">
        <f t="shared" si="18"/>
        <v>167.830032</v>
      </c>
      <c r="Z118" s="237">
        <f t="shared" si="19"/>
        <v>7.029223999999999</v>
      </c>
      <c r="AA118" s="78"/>
      <c r="AB118" s="77"/>
    </row>
    <row r="119" spans="1:28" s="58" customFormat="1" ht="15">
      <c r="A119" s="193" t="s">
        <v>207</v>
      </c>
      <c r="B119" s="164">
        <v>1363750</v>
      </c>
      <c r="C119" s="162">
        <v>-22500</v>
      </c>
      <c r="D119" s="170">
        <v>-0.02</v>
      </c>
      <c r="E119" s="164">
        <v>50000</v>
      </c>
      <c r="F119" s="112">
        <v>30000</v>
      </c>
      <c r="G119" s="170">
        <v>1.5</v>
      </c>
      <c r="H119" s="164">
        <v>2500</v>
      </c>
      <c r="I119" s="112">
        <v>2500</v>
      </c>
      <c r="J119" s="170">
        <v>0</v>
      </c>
      <c r="K119" s="164">
        <v>1416250</v>
      </c>
      <c r="L119" s="112">
        <v>10000</v>
      </c>
      <c r="M119" s="127">
        <v>0.01</v>
      </c>
      <c r="N119" s="112">
        <v>1410000</v>
      </c>
      <c r="O119" s="173">
        <f t="shared" si="10"/>
        <v>0.9955869373345102</v>
      </c>
      <c r="P119" s="108">
        <f>Volume!K119</f>
        <v>235.25</v>
      </c>
      <c r="Q119" s="69">
        <f>Volume!J119</f>
        <v>233.95</v>
      </c>
      <c r="R119" s="237">
        <f t="shared" si="11"/>
        <v>33.13316875</v>
      </c>
      <c r="S119" s="103">
        <f t="shared" si="12"/>
        <v>32.98695</v>
      </c>
      <c r="T119" s="109">
        <f t="shared" si="13"/>
        <v>1406250</v>
      </c>
      <c r="U119" s="103">
        <f t="shared" si="14"/>
        <v>0.7111111111111111</v>
      </c>
      <c r="V119" s="103">
        <f t="shared" si="15"/>
        <v>31.90493125</v>
      </c>
      <c r="W119" s="103">
        <f t="shared" si="16"/>
        <v>1.16975</v>
      </c>
      <c r="X119" s="103">
        <f t="shared" si="17"/>
        <v>0.0584875</v>
      </c>
      <c r="Y119" s="103">
        <f t="shared" si="18"/>
        <v>33.08203125</v>
      </c>
      <c r="Z119" s="237">
        <f t="shared" si="19"/>
        <v>0.051137500000002944</v>
      </c>
      <c r="AA119" s="78"/>
      <c r="AB119" s="77"/>
    </row>
    <row r="120" spans="1:28" s="58" customFormat="1" ht="15">
      <c r="A120" s="193" t="s">
        <v>295</v>
      </c>
      <c r="B120" s="164">
        <v>1078500</v>
      </c>
      <c r="C120" s="162">
        <v>11750</v>
      </c>
      <c r="D120" s="170">
        <v>0.01</v>
      </c>
      <c r="E120" s="164">
        <v>2000</v>
      </c>
      <c r="F120" s="112">
        <v>0</v>
      </c>
      <c r="G120" s="170">
        <v>0</v>
      </c>
      <c r="H120" s="164">
        <v>0</v>
      </c>
      <c r="I120" s="112">
        <v>0</v>
      </c>
      <c r="J120" s="170">
        <v>0</v>
      </c>
      <c r="K120" s="164">
        <v>1080500</v>
      </c>
      <c r="L120" s="112">
        <v>11750</v>
      </c>
      <c r="M120" s="127">
        <v>0.01</v>
      </c>
      <c r="N120" s="112">
        <v>1077500</v>
      </c>
      <c r="O120" s="173">
        <f t="shared" si="10"/>
        <v>0.9972235076353541</v>
      </c>
      <c r="P120" s="108">
        <f>Volume!K120</f>
        <v>1162.4</v>
      </c>
      <c r="Q120" s="69">
        <f>Volume!J120</f>
        <v>1155.5</v>
      </c>
      <c r="R120" s="237">
        <f t="shared" si="11"/>
        <v>124.851775</v>
      </c>
      <c r="S120" s="103">
        <f t="shared" si="12"/>
        <v>124.505125</v>
      </c>
      <c r="T120" s="109">
        <f t="shared" si="13"/>
        <v>1068750</v>
      </c>
      <c r="U120" s="103">
        <f t="shared" si="14"/>
        <v>1.0994152046783625</v>
      </c>
      <c r="V120" s="103">
        <f t="shared" si="15"/>
        <v>124.620675</v>
      </c>
      <c r="W120" s="103">
        <f t="shared" si="16"/>
        <v>0.2311</v>
      </c>
      <c r="X120" s="103">
        <f t="shared" si="17"/>
        <v>0</v>
      </c>
      <c r="Y120" s="103">
        <f t="shared" si="18"/>
        <v>124.2315</v>
      </c>
      <c r="Z120" s="237">
        <f t="shared" si="19"/>
        <v>0.6202750000000066</v>
      </c>
      <c r="AA120" s="78"/>
      <c r="AB120" s="77"/>
    </row>
    <row r="121" spans="1:28" s="58" customFormat="1" ht="15">
      <c r="A121" s="193" t="s">
        <v>420</v>
      </c>
      <c r="B121" s="164">
        <v>1279850</v>
      </c>
      <c r="C121" s="162">
        <v>-77000</v>
      </c>
      <c r="D121" s="170">
        <v>-0.06</v>
      </c>
      <c r="E121" s="164">
        <v>2750</v>
      </c>
      <c r="F121" s="112">
        <v>0</v>
      </c>
      <c r="G121" s="170">
        <v>0</v>
      </c>
      <c r="H121" s="164">
        <v>0</v>
      </c>
      <c r="I121" s="112">
        <v>0</v>
      </c>
      <c r="J121" s="170">
        <v>0</v>
      </c>
      <c r="K121" s="164">
        <v>1282600</v>
      </c>
      <c r="L121" s="112">
        <v>-77000</v>
      </c>
      <c r="M121" s="127">
        <v>-0.06</v>
      </c>
      <c r="N121" s="112">
        <v>1281500</v>
      </c>
      <c r="O121" s="173">
        <f t="shared" si="10"/>
        <v>0.9991423670668954</v>
      </c>
      <c r="P121" s="108">
        <f>Volume!K121</f>
        <v>427.3</v>
      </c>
      <c r="Q121" s="69">
        <f>Volume!J121</f>
        <v>423.75</v>
      </c>
      <c r="R121" s="237">
        <f t="shared" si="11"/>
        <v>54.350175</v>
      </c>
      <c r="S121" s="103">
        <f t="shared" si="12"/>
        <v>54.3035625</v>
      </c>
      <c r="T121" s="109">
        <f t="shared" si="13"/>
        <v>1359600</v>
      </c>
      <c r="U121" s="103">
        <f t="shared" si="14"/>
        <v>-5.6634304207119746</v>
      </c>
      <c r="V121" s="103">
        <f t="shared" si="15"/>
        <v>54.23364375</v>
      </c>
      <c r="W121" s="103">
        <f t="shared" si="16"/>
        <v>0.11653125</v>
      </c>
      <c r="X121" s="103">
        <f t="shared" si="17"/>
        <v>0</v>
      </c>
      <c r="Y121" s="103">
        <f t="shared" si="18"/>
        <v>58.095708</v>
      </c>
      <c r="Z121" s="237">
        <f t="shared" si="19"/>
        <v>-3.7455330000000018</v>
      </c>
      <c r="AA121" s="78"/>
      <c r="AB121" s="77"/>
    </row>
    <row r="122" spans="1:28" s="58" customFormat="1" ht="15">
      <c r="A122" s="193" t="s">
        <v>277</v>
      </c>
      <c r="B122" s="164">
        <v>3836000</v>
      </c>
      <c r="C122" s="162">
        <v>72800</v>
      </c>
      <c r="D122" s="170">
        <v>0.02</v>
      </c>
      <c r="E122" s="164">
        <v>2400</v>
      </c>
      <c r="F122" s="112">
        <v>2400</v>
      </c>
      <c r="G122" s="170">
        <v>0</v>
      </c>
      <c r="H122" s="164">
        <v>0</v>
      </c>
      <c r="I122" s="112">
        <v>0</v>
      </c>
      <c r="J122" s="170">
        <v>0</v>
      </c>
      <c r="K122" s="164">
        <v>3838400</v>
      </c>
      <c r="L122" s="112">
        <v>75200</v>
      </c>
      <c r="M122" s="127">
        <v>0.02</v>
      </c>
      <c r="N122" s="112">
        <v>3836000</v>
      </c>
      <c r="O122" s="173">
        <f t="shared" si="10"/>
        <v>0.9993747394747812</v>
      </c>
      <c r="P122" s="108">
        <f>Volume!K122</f>
        <v>306.75</v>
      </c>
      <c r="Q122" s="69">
        <f>Volume!J122</f>
        <v>311.5</v>
      </c>
      <c r="R122" s="237">
        <f t="shared" si="11"/>
        <v>119.56616</v>
      </c>
      <c r="S122" s="103">
        <f t="shared" si="12"/>
        <v>119.4914</v>
      </c>
      <c r="T122" s="109">
        <f t="shared" si="13"/>
        <v>3763200</v>
      </c>
      <c r="U122" s="103">
        <f t="shared" si="14"/>
        <v>1.9982993197278913</v>
      </c>
      <c r="V122" s="103">
        <f t="shared" si="15"/>
        <v>119.4914</v>
      </c>
      <c r="W122" s="103">
        <f t="shared" si="16"/>
        <v>0.07476</v>
      </c>
      <c r="X122" s="103">
        <f t="shared" si="17"/>
        <v>0</v>
      </c>
      <c r="Y122" s="103">
        <f t="shared" si="18"/>
        <v>115.43616</v>
      </c>
      <c r="Z122" s="237">
        <f t="shared" si="19"/>
        <v>4.1299999999999955</v>
      </c>
      <c r="AA122" s="78"/>
      <c r="AB122" s="77"/>
    </row>
    <row r="123" spans="1:28" s="58" customFormat="1" ht="15">
      <c r="A123" s="193" t="s">
        <v>146</v>
      </c>
      <c r="B123" s="164">
        <v>11543300</v>
      </c>
      <c r="C123" s="162">
        <v>151300</v>
      </c>
      <c r="D123" s="170">
        <v>0.01</v>
      </c>
      <c r="E123" s="164">
        <v>462800</v>
      </c>
      <c r="F123" s="112">
        <v>26700</v>
      </c>
      <c r="G123" s="170">
        <v>0.06</v>
      </c>
      <c r="H123" s="164">
        <v>0</v>
      </c>
      <c r="I123" s="112">
        <v>0</v>
      </c>
      <c r="J123" s="170">
        <v>0</v>
      </c>
      <c r="K123" s="164">
        <v>12006100</v>
      </c>
      <c r="L123" s="112">
        <v>178000</v>
      </c>
      <c r="M123" s="127">
        <v>0.02</v>
      </c>
      <c r="N123" s="112">
        <v>11934900</v>
      </c>
      <c r="O123" s="173">
        <f t="shared" si="10"/>
        <v>0.994069681245367</v>
      </c>
      <c r="P123" s="108">
        <f>Volume!K123</f>
        <v>41.95</v>
      </c>
      <c r="Q123" s="69">
        <f>Volume!J123</f>
        <v>40.35</v>
      </c>
      <c r="R123" s="237">
        <f t="shared" si="11"/>
        <v>48.4446135</v>
      </c>
      <c r="S123" s="103">
        <f t="shared" si="12"/>
        <v>48.1573215</v>
      </c>
      <c r="T123" s="109">
        <f t="shared" si="13"/>
        <v>11828100</v>
      </c>
      <c r="U123" s="103">
        <f t="shared" si="14"/>
        <v>1.5048908954100828</v>
      </c>
      <c r="V123" s="103">
        <f t="shared" si="15"/>
        <v>46.5772155</v>
      </c>
      <c r="W123" s="103">
        <f t="shared" si="16"/>
        <v>1.867398</v>
      </c>
      <c r="X123" s="103">
        <f t="shared" si="17"/>
        <v>0</v>
      </c>
      <c r="Y123" s="103">
        <f t="shared" si="18"/>
        <v>49.618879500000006</v>
      </c>
      <c r="Z123" s="237">
        <f t="shared" si="19"/>
        <v>-1.174266000000003</v>
      </c>
      <c r="AA123" s="78"/>
      <c r="AB123" s="77"/>
    </row>
    <row r="124" spans="1:28" s="7" customFormat="1" ht="15">
      <c r="A124" s="193" t="s">
        <v>8</v>
      </c>
      <c r="B124" s="164">
        <v>22524800</v>
      </c>
      <c r="C124" s="162">
        <v>-515200</v>
      </c>
      <c r="D124" s="170">
        <v>-0.02</v>
      </c>
      <c r="E124" s="164">
        <v>2598400</v>
      </c>
      <c r="F124" s="112">
        <v>435200</v>
      </c>
      <c r="G124" s="170">
        <v>0.2</v>
      </c>
      <c r="H124" s="164">
        <v>459200</v>
      </c>
      <c r="I124" s="112">
        <v>38400</v>
      </c>
      <c r="J124" s="170">
        <v>0.09</v>
      </c>
      <c r="K124" s="164">
        <v>25582400</v>
      </c>
      <c r="L124" s="112">
        <v>-41600</v>
      </c>
      <c r="M124" s="127">
        <v>0</v>
      </c>
      <c r="N124" s="112">
        <v>25436800</v>
      </c>
      <c r="O124" s="173">
        <f t="shared" si="10"/>
        <v>0.9943085871536681</v>
      </c>
      <c r="P124" s="108">
        <f>Volume!K124</f>
        <v>165.9</v>
      </c>
      <c r="Q124" s="69">
        <f>Volume!J124</f>
        <v>160.05</v>
      </c>
      <c r="R124" s="237">
        <f t="shared" si="11"/>
        <v>409.44631200000003</v>
      </c>
      <c r="S124" s="103">
        <f t="shared" si="12"/>
        <v>407.115984</v>
      </c>
      <c r="T124" s="109">
        <f t="shared" si="13"/>
        <v>25624000</v>
      </c>
      <c r="U124" s="103">
        <f t="shared" si="14"/>
        <v>-0.16234779893849516</v>
      </c>
      <c r="V124" s="103">
        <f t="shared" si="15"/>
        <v>360.509424</v>
      </c>
      <c r="W124" s="103">
        <f t="shared" si="16"/>
        <v>41.587392</v>
      </c>
      <c r="X124" s="103">
        <f t="shared" si="17"/>
        <v>7.349496</v>
      </c>
      <c r="Y124" s="103">
        <f t="shared" si="18"/>
        <v>425.10216</v>
      </c>
      <c r="Z124" s="237">
        <f t="shared" si="19"/>
        <v>-15.655847999999992</v>
      </c>
      <c r="AB124" s="77"/>
    </row>
    <row r="125" spans="1:28" s="58" customFormat="1" ht="15">
      <c r="A125" s="193" t="s">
        <v>296</v>
      </c>
      <c r="B125" s="164">
        <v>3333000</v>
      </c>
      <c r="C125" s="162">
        <v>111000</v>
      </c>
      <c r="D125" s="170">
        <v>0.03</v>
      </c>
      <c r="E125" s="164">
        <v>56000</v>
      </c>
      <c r="F125" s="112">
        <v>3000</v>
      </c>
      <c r="G125" s="170">
        <v>0.06</v>
      </c>
      <c r="H125" s="164">
        <v>0</v>
      </c>
      <c r="I125" s="112">
        <v>0</v>
      </c>
      <c r="J125" s="170">
        <v>0</v>
      </c>
      <c r="K125" s="164">
        <v>3389000</v>
      </c>
      <c r="L125" s="112">
        <v>114000</v>
      </c>
      <c r="M125" s="127">
        <v>0.03</v>
      </c>
      <c r="N125" s="112">
        <v>3383000</v>
      </c>
      <c r="O125" s="173">
        <f t="shared" si="10"/>
        <v>0.9982295662437297</v>
      </c>
      <c r="P125" s="108">
        <f>Volume!K125</f>
        <v>172.95</v>
      </c>
      <c r="Q125" s="69">
        <f>Volume!J125</f>
        <v>171.45</v>
      </c>
      <c r="R125" s="237">
        <f t="shared" si="11"/>
        <v>58.104405</v>
      </c>
      <c r="S125" s="103">
        <f t="shared" si="12"/>
        <v>58.001535</v>
      </c>
      <c r="T125" s="109">
        <f t="shared" si="13"/>
        <v>3275000</v>
      </c>
      <c r="U125" s="103">
        <f t="shared" si="14"/>
        <v>3.480916030534351</v>
      </c>
      <c r="V125" s="103">
        <f t="shared" si="15"/>
        <v>57.144285</v>
      </c>
      <c r="W125" s="103">
        <f t="shared" si="16"/>
        <v>0.96012</v>
      </c>
      <c r="X125" s="103">
        <f t="shared" si="17"/>
        <v>0</v>
      </c>
      <c r="Y125" s="103">
        <f t="shared" si="18"/>
        <v>56.641125</v>
      </c>
      <c r="Z125" s="237">
        <f t="shared" si="19"/>
        <v>1.4632799999999975</v>
      </c>
      <c r="AA125" s="78"/>
      <c r="AB125" s="77"/>
    </row>
    <row r="126" spans="1:28" s="58" customFormat="1" ht="15">
      <c r="A126" s="193" t="s">
        <v>179</v>
      </c>
      <c r="B126" s="164">
        <v>40894000</v>
      </c>
      <c r="C126" s="162">
        <v>1050000</v>
      </c>
      <c r="D126" s="170">
        <v>0.03</v>
      </c>
      <c r="E126" s="164">
        <v>5166000</v>
      </c>
      <c r="F126" s="112">
        <v>896000</v>
      </c>
      <c r="G126" s="170">
        <v>0.21</v>
      </c>
      <c r="H126" s="164">
        <v>644000</v>
      </c>
      <c r="I126" s="112">
        <v>56000</v>
      </c>
      <c r="J126" s="170">
        <v>0.1</v>
      </c>
      <c r="K126" s="164">
        <v>46704000</v>
      </c>
      <c r="L126" s="112">
        <v>2002000</v>
      </c>
      <c r="M126" s="127">
        <v>0.04</v>
      </c>
      <c r="N126" s="112">
        <v>46536000</v>
      </c>
      <c r="O126" s="173">
        <f t="shared" si="10"/>
        <v>0.9964028776978417</v>
      </c>
      <c r="P126" s="108">
        <f>Volume!K126</f>
        <v>22.9</v>
      </c>
      <c r="Q126" s="69">
        <f>Volume!J126</f>
        <v>21.85</v>
      </c>
      <c r="R126" s="237">
        <f t="shared" si="11"/>
        <v>102.04824</v>
      </c>
      <c r="S126" s="103">
        <f t="shared" si="12"/>
        <v>101.68116</v>
      </c>
      <c r="T126" s="109">
        <f t="shared" si="13"/>
        <v>44702000</v>
      </c>
      <c r="U126" s="103">
        <f t="shared" si="14"/>
        <v>4.478546821171312</v>
      </c>
      <c r="V126" s="103">
        <f t="shared" si="15"/>
        <v>89.35339</v>
      </c>
      <c r="W126" s="103">
        <f t="shared" si="16"/>
        <v>11.28771</v>
      </c>
      <c r="X126" s="103">
        <f t="shared" si="17"/>
        <v>1.40714</v>
      </c>
      <c r="Y126" s="103">
        <f t="shared" si="18"/>
        <v>102.36757999999999</v>
      </c>
      <c r="Z126" s="237">
        <f t="shared" si="19"/>
        <v>-0.31933999999998264</v>
      </c>
      <c r="AA126" s="78"/>
      <c r="AB126" s="77"/>
    </row>
    <row r="127" spans="1:28" s="58" customFormat="1" ht="15">
      <c r="A127" s="193" t="s">
        <v>202</v>
      </c>
      <c r="B127" s="164">
        <v>2584050</v>
      </c>
      <c r="C127" s="162">
        <v>189750</v>
      </c>
      <c r="D127" s="170">
        <v>0.08</v>
      </c>
      <c r="E127" s="164">
        <v>50600</v>
      </c>
      <c r="F127" s="112">
        <v>1150</v>
      </c>
      <c r="G127" s="170">
        <v>0.02</v>
      </c>
      <c r="H127" s="164">
        <v>6900</v>
      </c>
      <c r="I127" s="112">
        <v>0</v>
      </c>
      <c r="J127" s="170">
        <v>0</v>
      </c>
      <c r="K127" s="164">
        <v>2641550</v>
      </c>
      <c r="L127" s="112">
        <v>190900</v>
      </c>
      <c r="M127" s="127">
        <v>0.08</v>
      </c>
      <c r="N127" s="112">
        <v>2498950</v>
      </c>
      <c r="O127" s="173">
        <f t="shared" si="10"/>
        <v>0.9460165433173705</v>
      </c>
      <c r="P127" s="108">
        <f>Volume!K127</f>
        <v>258.05</v>
      </c>
      <c r="Q127" s="69">
        <f>Volume!J127</f>
        <v>258.2</v>
      </c>
      <c r="R127" s="237">
        <f t="shared" si="11"/>
        <v>68.204821</v>
      </c>
      <c r="S127" s="103">
        <f t="shared" si="12"/>
        <v>64.522889</v>
      </c>
      <c r="T127" s="109">
        <f t="shared" si="13"/>
        <v>2450650</v>
      </c>
      <c r="U127" s="103">
        <f t="shared" si="14"/>
        <v>7.789770061004224</v>
      </c>
      <c r="V127" s="103">
        <f t="shared" si="15"/>
        <v>66.720171</v>
      </c>
      <c r="W127" s="103">
        <f t="shared" si="16"/>
        <v>1.306492</v>
      </c>
      <c r="X127" s="103">
        <f t="shared" si="17"/>
        <v>0.178158</v>
      </c>
      <c r="Y127" s="103">
        <f t="shared" si="18"/>
        <v>63.23902325</v>
      </c>
      <c r="Z127" s="237">
        <f t="shared" si="19"/>
        <v>4.965797749999993</v>
      </c>
      <c r="AA127" s="78"/>
      <c r="AB127" s="77"/>
    </row>
    <row r="128" spans="1:28" s="58" customFormat="1" ht="15">
      <c r="A128" s="193" t="s">
        <v>171</v>
      </c>
      <c r="B128" s="164">
        <v>4343900</v>
      </c>
      <c r="C128" s="162">
        <v>-113300</v>
      </c>
      <c r="D128" s="170">
        <v>-0.03</v>
      </c>
      <c r="E128" s="164">
        <v>18700</v>
      </c>
      <c r="F128" s="112">
        <v>2200</v>
      </c>
      <c r="G128" s="170">
        <v>0.13</v>
      </c>
      <c r="H128" s="164">
        <v>0</v>
      </c>
      <c r="I128" s="112">
        <v>0</v>
      </c>
      <c r="J128" s="170">
        <v>0</v>
      </c>
      <c r="K128" s="164">
        <v>4362600</v>
      </c>
      <c r="L128" s="112">
        <v>-111100</v>
      </c>
      <c r="M128" s="127">
        <v>-0.02</v>
      </c>
      <c r="N128" s="112">
        <v>4350500</v>
      </c>
      <c r="O128" s="173">
        <f t="shared" si="10"/>
        <v>0.997226424609178</v>
      </c>
      <c r="P128" s="108">
        <f>Volume!K128</f>
        <v>399.9</v>
      </c>
      <c r="Q128" s="69">
        <f>Volume!J128</f>
        <v>389.55</v>
      </c>
      <c r="R128" s="237">
        <f t="shared" si="11"/>
        <v>169.945083</v>
      </c>
      <c r="S128" s="103">
        <f t="shared" si="12"/>
        <v>169.4737275</v>
      </c>
      <c r="T128" s="109">
        <f t="shared" si="13"/>
        <v>4473700</v>
      </c>
      <c r="U128" s="103">
        <f t="shared" si="14"/>
        <v>-2.4834029997541185</v>
      </c>
      <c r="V128" s="103">
        <f t="shared" si="15"/>
        <v>169.2166245</v>
      </c>
      <c r="W128" s="103">
        <f t="shared" si="16"/>
        <v>0.7284585</v>
      </c>
      <c r="X128" s="103">
        <f t="shared" si="17"/>
        <v>0</v>
      </c>
      <c r="Y128" s="103">
        <f t="shared" si="18"/>
        <v>178.903263</v>
      </c>
      <c r="Z128" s="237">
        <f t="shared" si="19"/>
        <v>-8.958179999999999</v>
      </c>
      <c r="AA128" s="78"/>
      <c r="AB128" s="77"/>
    </row>
    <row r="129" spans="1:28" s="58" customFormat="1" ht="15">
      <c r="A129" s="193" t="s">
        <v>147</v>
      </c>
      <c r="B129" s="164">
        <v>5492900</v>
      </c>
      <c r="C129" s="162">
        <v>-153400</v>
      </c>
      <c r="D129" s="170">
        <v>-0.03</v>
      </c>
      <c r="E129" s="164">
        <v>241900</v>
      </c>
      <c r="F129" s="112">
        <v>11800</v>
      </c>
      <c r="G129" s="170">
        <v>0.05</v>
      </c>
      <c r="H129" s="164">
        <v>29500</v>
      </c>
      <c r="I129" s="112">
        <v>0</v>
      </c>
      <c r="J129" s="170">
        <v>0</v>
      </c>
      <c r="K129" s="164">
        <v>5764300</v>
      </c>
      <c r="L129" s="112">
        <v>-141600</v>
      </c>
      <c r="M129" s="127">
        <v>-0.02</v>
      </c>
      <c r="N129" s="112">
        <v>5723000</v>
      </c>
      <c r="O129" s="173">
        <f t="shared" si="10"/>
        <v>0.9928352098259979</v>
      </c>
      <c r="P129" s="108">
        <f>Volume!K129</f>
        <v>66.9</v>
      </c>
      <c r="Q129" s="69">
        <f>Volume!J129</f>
        <v>64.45</v>
      </c>
      <c r="R129" s="237">
        <f t="shared" si="11"/>
        <v>37.1509135</v>
      </c>
      <c r="S129" s="103">
        <f t="shared" si="12"/>
        <v>36.884735</v>
      </c>
      <c r="T129" s="109">
        <f t="shared" si="13"/>
        <v>5905900</v>
      </c>
      <c r="U129" s="103">
        <f t="shared" si="14"/>
        <v>-2.3976023976023977</v>
      </c>
      <c r="V129" s="103">
        <f t="shared" si="15"/>
        <v>35.4017405</v>
      </c>
      <c r="W129" s="103">
        <f t="shared" si="16"/>
        <v>1.5590455</v>
      </c>
      <c r="X129" s="103">
        <f t="shared" si="17"/>
        <v>0.1901275</v>
      </c>
      <c r="Y129" s="103">
        <f t="shared" si="18"/>
        <v>39.510471</v>
      </c>
      <c r="Z129" s="237">
        <f t="shared" si="19"/>
        <v>-2.359557500000001</v>
      </c>
      <c r="AA129" s="78"/>
      <c r="AB129" s="77"/>
    </row>
    <row r="130" spans="1:28" s="7" customFormat="1" ht="15">
      <c r="A130" s="193" t="s">
        <v>148</v>
      </c>
      <c r="B130" s="164">
        <v>995885</v>
      </c>
      <c r="C130" s="162">
        <v>-38665</v>
      </c>
      <c r="D130" s="170">
        <v>-0.04</v>
      </c>
      <c r="E130" s="164">
        <v>7315</v>
      </c>
      <c r="F130" s="112">
        <v>0</v>
      </c>
      <c r="G130" s="170">
        <v>0</v>
      </c>
      <c r="H130" s="164">
        <v>0</v>
      </c>
      <c r="I130" s="112">
        <v>0</v>
      </c>
      <c r="J130" s="170">
        <v>0</v>
      </c>
      <c r="K130" s="164">
        <v>1003200</v>
      </c>
      <c r="L130" s="112">
        <v>-38665</v>
      </c>
      <c r="M130" s="127">
        <v>-0.04</v>
      </c>
      <c r="N130" s="112">
        <v>1002155</v>
      </c>
      <c r="O130" s="173">
        <f t="shared" si="10"/>
        <v>0.9989583333333333</v>
      </c>
      <c r="P130" s="108">
        <f>Volume!K130</f>
        <v>271.4</v>
      </c>
      <c r="Q130" s="69">
        <f>Volume!J130</f>
        <v>266.4</v>
      </c>
      <c r="R130" s="237">
        <f t="shared" si="11"/>
        <v>26.725247999999997</v>
      </c>
      <c r="S130" s="103">
        <f t="shared" si="12"/>
        <v>26.697409199999996</v>
      </c>
      <c r="T130" s="109">
        <f t="shared" si="13"/>
        <v>1041865</v>
      </c>
      <c r="U130" s="103">
        <f t="shared" si="14"/>
        <v>-3.711133400200602</v>
      </c>
      <c r="V130" s="103">
        <f t="shared" si="15"/>
        <v>26.530376399999998</v>
      </c>
      <c r="W130" s="103">
        <f t="shared" si="16"/>
        <v>0.19487159999999998</v>
      </c>
      <c r="X130" s="103">
        <f t="shared" si="17"/>
        <v>0</v>
      </c>
      <c r="Y130" s="103">
        <f t="shared" si="18"/>
        <v>28.2762161</v>
      </c>
      <c r="Z130" s="237">
        <f t="shared" si="19"/>
        <v>-1.5509681000000022</v>
      </c>
      <c r="AB130" s="77"/>
    </row>
    <row r="131" spans="1:28" s="7" customFormat="1" ht="15">
      <c r="A131" s="193" t="s">
        <v>122</v>
      </c>
      <c r="B131" s="164">
        <v>8779875</v>
      </c>
      <c r="C131" s="162">
        <v>950625</v>
      </c>
      <c r="D131" s="170">
        <v>0.12</v>
      </c>
      <c r="E131" s="164">
        <v>1467375</v>
      </c>
      <c r="F131" s="112">
        <v>264875</v>
      </c>
      <c r="G131" s="170">
        <v>0.22</v>
      </c>
      <c r="H131" s="164">
        <v>130000</v>
      </c>
      <c r="I131" s="112">
        <v>42250</v>
      </c>
      <c r="J131" s="170">
        <v>0.48</v>
      </c>
      <c r="K131" s="164">
        <v>10377250</v>
      </c>
      <c r="L131" s="112">
        <v>1257750</v>
      </c>
      <c r="M131" s="127">
        <v>0.14</v>
      </c>
      <c r="N131" s="112">
        <v>10304125</v>
      </c>
      <c r="O131" s="173">
        <f t="shared" si="10"/>
        <v>0.992953335421234</v>
      </c>
      <c r="P131" s="108">
        <f>Volume!K131</f>
        <v>159.6</v>
      </c>
      <c r="Q131" s="69">
        <f>Volume!J131</f>
        <v>155.75</v>
      </c>
      <c r="R131" s="237">
        <f t="shared" si="11"/>
        <v>161.62566875</v>
      </c>
      <c r="S131" s="103">
        <f t="shared" si="12"/>
        <v>160.486746875</v>
      </c>
      <c r="T131" s="109">
        <f t="shared" si="13"/>
        <v>9119500</v>
      </c>
      <c r="U131" s="103">
        <f t="shared" si="14"/>
        <v>13.791874554526014</v>
      </c>
      <c r="V131" s="103">
        <f t="shared" si="15"/>
        <v>136.746553125</v>
      </c>
      <c r="W131" s="103">
        <f t="shared" si="16"/>
        <v>22.854365625</v>
      </c>
      <c r="X131" s="103">
        <f t="shared" si="17"/>
        <v>2.02475</v>
      </c>
      <c r="Y131" s="103">
        <f t="shared" si="18"/>
        <v>145.54722</v>
      </c>
      <c r="Z131" s="237">
        <f t="shared" si="19"/>
        <v>16.07844874999998</v>
      </c>
      <c r="AB131" s="77"/>
    </row>
    <row r="132" spans="1:28" s="7" customFormat="1" ht="15">
      <c r="A132" s="201" t="s">
        <v>36</v>
      </c>
      <c r="B132" s="164">
        <v>7056675</v>
      </c>
      <c r="C132" s="162">
        <v>495675</v>
      </c>
      <c r="D132" s="170">
        <v>0.08</v>
      </c>
      <c r="E132" s="164">
        <v>72675</v>
      </c>
      <c r="F132" s="112">
        <v>26775</v>
      </c>
      <c r="G132" s="170">
        <v>0.58</v>
      </c>
      <c r="H132" s="164">
        <v>4725</v>
      </c>
      <c r="I132" s="112">
        <v>1125</v>
      </c>
      <c r="J132" s="170">
        <v>0.31</v>
      </c>
      <c r="K132" s="164">
        <v>7134075</v>
      </c>
      <c r="L132" s="112">
        <v>523575</v>
      </c>
      <c r="M132" s="127">
        <v>0.08</v>
      </c>
      <c r="N132" s="112">
        <v>7089975</v>
      </c>
      <c r="O132" s="173">
        <f t="shared" si="10"/>
        <v>0.9938183997224588</v>
      </c>
      <c r="P132" s="108">
        <f>Volume!K132</f>
        <v>894.5</v>
      </c>
      <c r="Q132" s="69">
        <f>Volume!J132</f>
        <v>864.1</v>
      </c>
      <c r="R132" s="237">
        <f t="shared" si="11"/>
        <v>616.45542075</v>
      </c>
      <c r="S132" s="103">
        <f t="shared" si="12"/>
        <v>612.64473975</v>
      </c>
      <c r="T132" s="109">
        <f t="shared" si="13"/>
        <v>6610500</v>
      </c>
      <c r="U132" s="103">
        <f t="shared" si="14"/>
        <v>7.920353982300885</v>
      </c>
      <c r="V132" s="103">
        <f t="shared" si="15"/>
        <v>609.76728675</v>
      </c>
      <c r="W132" s="103">
        <f t="shared" si="16"/>
        <v>6.27984675</v>
      </c>
      <c r="X132" s="103">
        <f t="shared" si="17"/>
        <v>0.40828725</v>
      </c>
      <c r="Y132" s="103">
        <f t="shared" si="18"/>
        <v>591.309225</v>
      </c>
      <c r="Z132" s="237">
        <f t="shared" si="19"/>
        <v>25.14619575000006</v>
      </c>
      <c r="AB132" s="77"/>
    </row>
    <row r="133" spans="1:28" s="7" customFormat="1" ht="15">
      <c r="A133" s="193" t="s">
        <v>172</v>
      </c>
      <c r="B133" s="164">
        <v>7536900</v>
      </c>
      <c r="C133" s="162">
        <v>36750</v>
      </c>
      <c r="D133" s="170">
        <v>0</v>
      </c>
      <c r="E133" s="164">
        <v>46200</v>
      </c>
      <c r="F133" s="112">
        <v>11550</v>
      </c>
      <c r="G133" s="170">
        <v>0.33</v>
      </c>
      <c r="H133" s="164">
        <v>0</v>
      </c>
      <c r="I133" s="112">
        <v>0</v>
      </c>
      <c r="J133" s="170">
        <v>0</v>
      </c>
      <c r="K133" s="164">
        <v>7583100</v>
      </c>
      <c r="L133" s="112">
        <v>48300</v>
      </c>
      <c r="M133" s="127">
        <v>0.01</v>
      </c>
      <c r="N133" s="112">
        <v>7574700</v>
      </c>
      <c r="O133" s="173">
        <f t="shared" si="10"/>
        <v>0.9988922736084187</v>
      </c>
      <c r="P133" s="108">
        <f>Volume!K133</f>
        <v>258.35</v>
      </c>
      <c r="Q133" s="69">
        <f>Volume!J133</f>
        <v>254.25</v>
      </c>
      <c r="R133" s="237">
        <f t="shared" si="11"/>
        <v>192.8003175</v>
      </c>
      <c r="S133" s="103">
        <f t="shared" si="12"/>
        <v>192.5867475</v>
      </c>
      <c r="T133" s="109">
        <f t="shared" si="13"/>
        <v>7534800</v>
      </c>
      <c r="U133" s="103">
        <f t="shared" si="14"/>
        <v>0.641025641025641</v>
      </c>
      <c r="V133" s="103">
        <f t="shared" si="15"/>
        <v>191.6256825</v>
      </c>
      <c r="W133" s="103">
        <f t="shared" si="16"/>
        <v>1.174635</v>
      </c>
      <c r="X133" s="103">
        <f t="shared" si="17"/>
        <v>0</v>
      </c>
      <c r="Y133" s="103">
        <f t="shared" si="18"/>
        <v>194.661558</v>
      </c>
      <c r="Z133" s="237">
        <f t="shared" si="19"/>
        <v>-1.861240500000008</v>
      </c>
      <c r="AB133" s="77"/>
    </row>
    <row r="134" spans="1:28" s="7" customFormat="1" ht="15">
      <c r="A134" s="193" t="s">
        <v>80</v>
      </c>
      <c r="B134" s="164">
        <v>1862400</v>
      </c>
      <c r="C134" s="162">
        <v>-82800</v>
      </c>
      <c r="D134" s="170">
        <v>-0.04</v>
      </c>
      <c r="E134" s="164">
        <v>2400</v>
      </c>
      <c r="F134" s="112">
        <v>0</v>
      </c>
      <c r="G134" s="170">
        <v>0</v>
      </c>
      <c r="H134" s="164">
        <v>0</v>
      </c>
      <c r="I134" s="112">
        <v>0</v>
      </c>
      <c r="J134" s="170">
        <v>0</v>
      </c>
      <c r="K134" s="164">
        <v>1864800</v>
      </c>
      <c r="L134" s="112">
        <v>-82800</v>
      </c>
      <c r="M134" s="127">
        <v>-0.04</v>
      </c>
      <c r="N134" s="112">
        <v>1862400</v>
      </c>
      <c r="O134" s="173">
        <f t="shared" si="10"/>
        <v>0.9987129987129987</v>
      </c>
      <c r="P134" s="108">
        <f>Volume!K134</f>
        <v>243.4</v>
      </c>
      <c r="Q134" s="69">
        <f>Volume!J134</f>
        <v>229.1</v>
      </c>
      <c r="R134" s="237">
        <f t="shared" si="11"/>
        <v>42.722568</v>
      </c>
      <c r="S134" s="103">
        <f t="shared" si="12"/>
        <v>42.667584</v>
      </c>
      <c r="T134" s="109">
        <f t="shared" si="13"/>
        <v>1947600</v>
      </c>
      <c r="U134" s="103">
        <f t="shared" si="14"/>
        <v>-4.251386321626617</v>
      </c>
      <c r="V134" s="103">
        <f t="shared" si="15"/>
        <v>42.667584</v>
      </c>
      <c r="W134" s="103">
        <f t="shared" si="16"/>
        <v>0.054984</v>
      </c>
      <c r="X134" s="103">
        <f t="shared" si="17"/>
        <v>0</v>
      </c>
      <c r="Y134" s="103">
        <f t="shared" si="18"/>
        <v>47.404584</v>
      </c>
      <c r="Z134" s="237">
        <f t="shared" si="19"/>
        <v>-4.682015999999997</v>
      </c>
      <c r="AB134" s="77"/>
    </row>
    <row r="135" spans="1:28" s="7" customFormat="1" ht="15">
      <c r="A135" s="193" t="s">
        <v>421</v>
      </c>
      <c r="B135" s="164">
        <v>469500</v>
      </c>
      <c r="C135" s="162">
        <v>-3500</v>
      </c>
      <c r="D135" s="170">
        <v>-0.01</v>
      </c>
      <c r="E135" s="164">
        <v>0</v>
      </c>
      <c r="F135" s="112">
        <v>0</v>
      </c>
      <c r="G135" s="170">
        <v>0</v>
      </c>
      <c r="H135" s="164">
        <v>0</v>
      </c>
      <c r="I135" s="112">
        <v>0</v>
      </c>
      <c r="J135" s="170">
        <v>0</v>
      </c>
      <c r="K135" s="164">
        <v>469500</v>
      </c>
      <c r="L135" s="112">
        <v>-3500</v>
      </c>
      <c r="M135" s="127">
        <v>-0.01</v>
      </c>
      <c r="N135" s="112">
        <v>469500</v>
      </c>
      <c r="O135" s="173">
        <f aca="true" t="shared" si="20" ref="O135:O194">N135/K135</f>
        <v>1</v>
      </c>
      <c r="P135" s="108">
        <f>Volume!K135</f>
        <v>438.05</v>
      </c>
      <c r="Q135" s="69">
        <f>Volume!J135</f>
        <v>436.55</v>
      </c>
      <c r="R135" s="237">
        <f aca="true" t="shared" si="21" ref="R135:R194">Q135*K135/10000000</f>
        <v>20.4960225</v>
      </c>
      <c r="S135" s="103">
        <f aca="true" t="shared" si="22" ref="S135:S194">Q135*N135/10000000</f>
        <v>20.4960225</v>
      </c>
      <c r="T135" s="109">
        <f aca="true" t="shared" si="23" ref="T135:T194">K135-L135</f>
        <v>473000</v>
      </c>
      <c r="U135" s="103">
        <f aca="true" t="shared" si="24" ref="U135:U194">L135/T135*100</f>
        <v>-0.7399577167019027</v>
      </c>
      <c r="V135" s="103">
        <f aca="true" t="shared" si="25" ref="V135:V194">Q135*B135/10000000</f>
        <v>20.4960225</v>
      </c>
      <c r="W135" s="103">
        <f aca="true" t="shared" si="26" ref="W135:W194">Q135*E135/10000000</f>
        <v>0</v>
      </c>
      <c r="X135" s="103">
        <f aca="true" t="shared" si="27" ref="X135:X194">Q135*H135/10000000</f>
        <v>0</v>
      </c>
      <c r="Y135" s="103">
        <f aca="true" t="shared" si="28" ref="Y135:Y194">(T135*P135)/10000000</f>
        <v>20.719765</v>
      </c>
      <c r="Z135" s="237">
        <f aca="true" t="shared" si="29" ref="Z135:Z194">R135-Y135</f>
        <v>-0.22374250000000018</v>
      </c>
      <c r="AB135" s="77"/>
    </row>
    <row r="136" spans="1:28" s="7" customFormat="1" ht="15">
      <c r="A136" s="193" t="s">
        <v>274</v>
      </c>
      <c r="B136" s="164">
        <v>6444900</v>
      </c>
      <c r="C136" s="162">
        <v>133700</v>
      </c>
      <c r="D136" s="170">
        <v>0.02</v>
      </c>
      <c r="E136" s="164">
        <v>71400</v>
      </c>
      <c r="F136" s="112">
        <v>11200</v>
      </c>
      <c r="G136" s="170">
        <v>0.19</v>
      </c>
      <c r="H136" s="164">
        <v>2100</v>
      </c>
      <c r="I136" s="112">
        <v>2100</v>
      </c>
      <c r="J136" s="170">
        <v>0</v>
      </c>
      <c r="K136" s="164">
        <v>6518400</v>
      </c>
      <c r="L136" s="112">
        <v>147000</v>
      </c>
      <c r="M136" s="127">
        <v>0.02</v>
      </c>
      <c r="N136" s="112">
        <v>6507900</v>
      </c>
      <c r="O136" s="173">
        <f t="shared" si="20"/>
        <v>0.998389175257732</v>
      </c>
      <c r="P136" s="108">
        <f>Volume!K136</f>
        <v>327.3</v>
      </c>
      <c r="Q136" s="69">
        <f>Volume!J136</f>
        <v>318.25</v>
      </c>
      <c r="R136" s="237">
        <f t="shared" si="21"/>
        <v>207.44808</v>
      </c>
      <c r="S136" s="103">
        <f t="shared" si="22"/>
        <v>207.1139175</v>
      </c>
      <c r="T136" s="109">
        <f t="shared" si="23"/>
        <v>6371400</v>
      </c>
      <c r="U136" s="103">
        <f t="shared" si="24"/>
        <v>2.3071852340145025</v>
      </c>
      <c r="V136" s="103">
        <f t="shared" si="25"/>
        <v>205.1089425</v>
      </c>
      <c r="W136" s="103">
        <f t="shared" si="26"/>
        <v>2.272305</v>
      </c>
      <c r="X136" s="103">
        <f t="shared" si="27"/>
        <v>0.0668325</v>
      </c>
      <c r="Y136" s="103">
        <f t="shared" si="28"/>
        <v>208.535922</v>
      </c>
      <c r="Z136" s="237">
        <f t="shared" si="29"/>
        <v>-1.0878419999999949</v>
      </c>
      <c r="AB136" s="77"/>
    </row>
    <row r="137" spans="1:28" s="7" customFormat="1" ht="15">
      <c r="A137" s="193" t="s">
        <v>422</v>
      </c>
      <c r="B137" s="164">
        <v>636000</v>
      </c>
      <c r="C137" s="162">
        <v>68500</v>
      </c>
      <c r="D137" s="170">
        <v>0.12</v>
      </c>
      <c r="E137" s="164">
        <v>0</v>
      </c>
      <c r="F137" s="112">
        <v>0</v>
      </c>
      <c r="G137" s="170">
        <v>0</v>
      </c>
      <c r="H137" s="164">
        <v>0</v>
      </c>
      <c r="I137" s="112">
        <v>0</v>
      </c>
      <c r="J137" s="170">
        <v>0</v>
      </c>
      <c r="K137" s="164">
        <v>636000</v>
      </c>
      <c r="L137" s="112">
        <v>68500</v>
      </c>
      <c r="M137" s="127">
        <v>0.12</v>
      </c>
      <c r="N137" s="112">
        <v>636000</v>
      </c>
      <c r="O137" s="173">
        <f t="shared" si="20"/>
        <v>1</v>
      </c>
      <c r="P137" s="108">
        <f>Volume!K137</f>
        <v>422.4</v>
      </c>
      <c r="Q137" s="69">
        <f>Volume!J137</f>
        <v>418.25</v>
      </c>
      <c r="R137" s="237">
        <f t="shared" si="21"/>
        <v>26.6007</v>
      </c>
      <c r="S137" s="103">
        <f t="shared" si="22"/>
        <v>26.6007</v>
      </c>
      <c r="T137" s="109">
        <f t="shared" si="23"/>
        <v>567500</v>
      </c>
      <c r="U137" s="103">
        <f t="shared" si="24"/>
        <v>12.070484581497798</v>
      </c>
      <c r="V137" s="103">
        <f t="shared" si="25"/>
        <v>26.6007</v>
      </c>
      <c r="W137" s="103">
        <f t="shared" si="26"/>
        <v>0</v>
      </c>
      <c r="X137" s="103">
        <f t="shared" si="27"/>
        <v>0</v>
      </c>
      <c r="Y137" s="103">
        <f t="shared" si="28"/>
        <v>23.9712</v>
      </c>
      <c r="Z137" s="237">
        <f t="shared" si="29"/>
        <v>2.6295</v>
      </c>
      <c r="AB137" s="77"/>
    </row>
    <row r="138" spans="1:28" s="7" customFormat="1" ht="15">
      <c r="A138" s="193" t="s">
        <v>224</v>
      </c>
      <c r="B138" s="164">
        <v>3201900</v>
      </c>
      <c r="C138" s="162">
        <v>145600</v>
      </c>
      <c r="D138" s="170">
        <v>0.05</v>
      </c>
      <c r="E138" s="164">
        <v>650</v>
      </c>
      <c r="F138" s="112">
        <v>0</v>
      </c>
      <c r="G138" s="170">
        <v>0</v>
      </c>
      <c r="H138" s="164">
        <v>0</v>
      </c>
      <c r="I138" s="112">
        <v>0</v>
      </c>
      <c r="J138" s="170">
        <v>0</v>
      </c>
      <c r="K138" s="164">
        <v>3202550</v>
      </c>
      <c r="L138" s="112">
        <v>145600</v>
      </c>
      <c r="M138" s="127">
        <v>0.05</v>
      </c>
      <c r="N138" s="112">
        <v>3198000</v>
      </c>
      <c r="O138" s="173">
        <f t="shared" si="20"/>
        <v>0.9985792571544551</v>
      </c>
      <c r="P138" s="108">
        <f>Volume!K138</f>
        <v>541.25</v>
      </c>
      <c r="Q138" s="69">
        <f>Volume!J138</f>
        <v>539.8</v>
      </c>
      <c r="R138" s="237">
        <f t="shared" si="21"/>
        <v>172.87364899999997</v>
      </c>
      <c r="S138" s="103">
        <f t="shared" si="22"/>
        <v>172.62803999999997</v>
      </c>
      <c r="T138" s="109">
        <f t="shared" si="23"/>
        <v>3056950</v>
      </c>
      <c r="U138" s="103">
        <f t="shared" si="24"/>
        <v>4.762917286838189</v>
      </c>
      <c r="V138" s="103">
        <f t="shared" si="25"/>
        <v>172.83856199999997</v>
      </c>
      <c r="W138" s="103">
        <f t="shared" si="26"/>
        <v>0.03508699999999999</v>
      </c>
      <c r="X138" s="103">
        <f t="shared" si="27"/>
        <v>0</v>
      </c>
      <c r="Y138" s="103">
        <f t="shared" si="28"/>
        <v>165.45741875</v>
      </c>
      <c r="Z138" s="237">
        <f t="shared" si="29"/>
        <v>7.416230249999984</v>
      </c>
      <c r="AB138" s="77"/>
    </row>
    <row r="139" spans="1:28" s="7" customFormat="1" ht="15">
      <c r="A139" s="193" t="s">
        <v>423</v>
      </c>
      <c r="B139" s="164">
        <v>605550</v>
      </c>
      <c r="C139" s="162">
        <v>207350</v>
      </c>
      <c r="D139" s="170">
        <v>0.52</v>
      </c>
      <c r="E139" s="164">
        <v>2750</v>
      </c>
      <c r="F139" s="112">
        <v>2200</v>
      </c>
      <c r="G139" s="170">
        <v>4</v>
      </c>
      <c r="H139" s="164">
        <v>0</v>
      </c>
      <c r="I139" s="112">
        <v>0</v>
      </c>
      <c r="J139" s="170">
        <v>0</v>
      </c>
      <c r="K139" s="164">
        <v>608300</v>
      </c>
      <c r="L139" s="112">
        <v>209550</v>
      </c>
      <c r="M139" s="127">
        <v>0.53</v>
      </c>
      <c r="N139" s="112">
        <v>596200</v>
      </c>
      <c r="O139" s="173">
        <f t="shared" si="20"/>
        <v>0.9801084990958409</v>
      </c>
      <c r="P139" s="108">
        <f>Volume!K139</f>
        <v>506.75</v>
      </c>
      <c r="Q139" s="69">
        <f>Volume!J139</f>
        <v>539.45</v>
      </c>
      <c r="R139" s="237">
        <f t="shared" si="21"/>
        <v>32.8147435</v>
      </c>
      <c r="S139" s="103">
        <f t="shared" si="22"/>
        <v>32.162009</v>
      </c>
      <c r="T139" s="109">
        <f t="shared" si="23"/>
        <v>398750</v>
      </c>
      <c r="U139" s="103">
        <f t="shared" si="24"/>
        <v>52.55172413793103</v>
      </c>
      <c r="V139" s="103">
        <f t="shared" si="25"/>
        <v>32.66639475</v>
      </c>
      <c r="W139" s="103">
        <f t="shared" si="26"/>
        <v>0.14834875000000003</v>
      </c>
      <c r="X139" s="103">
        <f t="shared" si="27"/>
        <v>0</v>
      </c>
      <c r="Y139" s="103">
        <f t="shared" si="28"/>
        <v>20.20665625</v>
      </c>
      <c r="Z139" s="237">
        <f t="shared" si="29"/>
        <v>12.608087249999997</v>
      </c>
      <c r="AB139" s="77"/>
    </row>
    <row r="140" spans="1:28" s="7" customFormat="1" ht="15">
      <c r="A140" s="193" t="s">
        <v>424</v>
      </c>
      <c r="B140" s="164">
        <v>21929600</v>
      </c>
      <c r="C140" s="162">
        <v>-1148400</v>
      </c>
      <c r="D140" s="170">
        <v>-0.05</v>
      </c>
      <c r="E140" s="164">
        <v>5354800</v>
      </c>
      <c r="F140" s="112">
        <v>787600</v>
      </c>
      <c r="G140" s="170">
        <v>0.17</v>
      </c>
      <c r="H140" s="164">
        <v>954800</v>
      </c>
      <c r="I140" s="112">
        <v>136400</v>
      </c>
      <c r="J140" s="170">
        <v>0.17</v>
      </c>
      <c r="K140" s="164">
        <v>28239200</v>
      </c>
      <c r="L140" s="112">
        <v>-224400</v>
      </c>
      <c r="M140" s="127">
        <v>-0.01</v>
      </c>
      <c r="N140" s="112">
        <v>28050000</v>
      </c>
      <c r="O140" s="173">
        <f t="shared" si="20"/>
        <v>0.9933000934870676</v>
      </c>
      <c r="P140" s="108">
        <f>Volume!K140</f>
        <v>57.65</v>
      </c>
      <c r="Q140" s="69">
        <f>Volume!J140</f>
        <v>55.5</v>
      </c>
      <c r="R140" s="237">
        <f t="shared" si="21"/>
        <v>156.72756</v>
      </c>
      <c r="S140" s="103">
        <f t="shared" si="22"/>
        <v>155.6775</v>
      </c>
      <c r="T140" s="109">
        <f t="shared" si="23"/>
        <v>28463600</v>
      </c>
      <c r="U140" s="103">
        <f t="shared" si="24"/>
        <v>-0.7883753284897201</v>
      </c>
      <c r="V140" s="103">
        <f t="shared" si="25"/>
        <v>121.70928</v>
      </c>
      <c r="W140" s="103">
        <f t="shared" si="26"/>
        <v>29.71914</v>
      </c>
      <c r="X140" s="103">
        <f t="shared" si="27"/>
        <v>5.29914</v>
      </c>
      <c r="Y140" s="103">
        <f t="shared" si="28"/>
        <v>164.092654</v>
      </c>
      <c r="Z140" s="237">
        <f t="shared" si="29"/>
        <v>-7.365093999999999</v>
      </c>
      <c r="AB140" s="77"/>
    </row>
    <row r="141" spans="1:28" s="7" customFormat="1" ht="15">
      <c r="A141" s="193" t="s">
        <v>393</v>
      </c>
      <c r="B141" s="164">
        <v>9578400</v>
      </c>
      <c r="C141" s="162">
        <v>405600</v>
      </c>
      <c r="D141" s="170">
        <v>0.04</v>
      </c>
      <c r="E141" s="164">
        <v>847200</v>
      </c>
      <c r="F141" s="112">
        <v>74400</v>
      </c>
      <c r="G141" s="170">
        <v>0.1</v>
      </c>
      <c r="H141" s="164">
        <v>7200</v>
      </c>
      <c r="I141" s="112">
        <v>0</v>
      </c>
      <c r="J141" s="170">
        <v>0</v>
      </c>
      <c r="K141" s="164">
        <v>10432800</v>
      </c>
      <c r="L141" s="112">
        <v>480000</v>
      </c>
      <c r="M141" s="127">
        <v>0.05</v>
      </c>
      <c r="N141" s="112">
        <v>10399200</v>
      </c>
      <c r="O141" s="173">
        <f t="shared" si="20"/>
        <v>0.9967793880837359</v>
      </c>
      <c r="P141" s="108">
        <f>Volume!K141</f>
        <v>157.85</v>
      </c>
      <c r="Q141" s="69">
        <f>Volume!J141</f>
        <v>154.25</v>
      </c>
      <c r="R141" s="237">
        <f t="shared" si="21"/>
        <v>160.92594</v>
      </c>
      <c r="S141" s="103">
        <f t="shared" si="22"/>
        <v>160.40766</v>
      </c>
      <c r="T141" s="109">
        <f t="shared" si="23"/>
        <v>9952800</v>
      </c>
      <c r="U141" s="103">
        <f t="shared" si="24"/>
        <v>4.822763443453098</v>
      </c>
      <c r="V141" s="103">
        <f t="shared" si="25"/>
        <v>147.74682</v>
      </c>
      <c r="W141" s="103">
        <f t="shared" si="26"/>
        <v>13.06806</v>
      </c>
      <c r="X141" s="103">
        <f t="shared" si="27"/>
        <v>0.11106</v>
      </c>
      <c r="Y141" s="103">
        <f t="shared" si="28"/>
        <v>157.104948</v>
      </c>
      <c r="Z141" s="237">
        <f t="shared" si="29"/>
        <v>3.8209919999999897</v>
      </c>
      <c r="AB141" s="77"/>
    </row>
    <row r="142" spans="1:28" s="7" customFormat="1" ht="15">
      <c r="A142" s="193" t="s">
        <v>81</v>
      </c>
      <c r="B142" s="164">
        <v>5632200</v>
      </c>
      <c r="C142" s="162">
        <v>508800</v>
      </c>
      <c r="D142" s="170">
        <v>0.1</v>
      </c>
      <c r="E142" s="164">
        <v>1200</v>
      </c>
      <c r="F142" s="112">
        <v>600</v>
      </c>
      <c r="G142" s="170">
        <v>1</v>
      </c>
      <c r="H142" s="164">
        <v>600</v>
      </c>
      <c r="I142" s="112">
        <v>600</v>
      </c>
      <c r="J142" s="170">
        <v>0</v>
      </c>
      <c r="K142" s="164">
        <v>5634000</v>
      </c>
      <c r="L142" s="112">
        <v>510000</v>
      </c>
      <c r="M142" s="127">
        <v>0.1</v>
      </c>
      <c r="N142" s="112">
        <v>5630400</v>
      </c>
      <c r="O142" s="173">
        <f t="shared" si="20"/>
        <v>0.9993610223642172</v>
      </c>
      <c r="P142" s="108">
        <f>Volume!K142</f>
        <v>537.45</v>
      </c>
      <c r="Q142" s="69">
        <f>Volume!J142</f>
        <v>509.8</v>
      </c>
      <c r="R142" s="237">
        <f t="shared" si="21"/>
        <v>287.22132</v>
      </c>
      <c r="S142" s="103">
        <f t="shared" si="22"/>
        <v>287.037792</v>
      </c>
      <c r="T142" s="109">
        <f t="shared" si="23"/>
        <v>5124000</v>
      </c>
      <c r="U142" s="103">
        <f t="shared" si="24"/>
        <v>9.953161592505854</v>
      </c>
      <c r="V142" s="103">
        <f t="shared" si="25"/>
        <v>287.129556</v>
      </c>
      <c r="W142" s="103">
        <f t="shared" si="26"/>
        <v>0.061176</v>
      </c>
      <c r="X142" s="103">
        <f t="shared" si="27"/>
        <v>0.030588</v>
      </c>
      <c r="Y142" s="103">
        <f t="shared" si="28"/>
        <v>275.38938</v>
      </c>
      <c r="Z142" s="237">
        <f t="shared" si="29"/>
        <v>11.831939999999975</v>
      </c>
      <c r="AB142" s="77"/>
    </row>
    <row r="143" spans="1:28" s="58" customFormat="1" ht="15">
      <c r="A143" s="193" t="s">
        <v>225</v>
      </c>
      <c r="B143" s="164">
        <v>6588400</v>
      </c>
      <c r="C143" s="162">
        <v>317800</v>
      </c>
      <c r="D143" s="170">
        <v>0.05</v>
      </c>
      <c r="E143" s="164">
        <v>126000</v>
      </c>
      <c r="F143" s="112">
        <v>57400</v>
      </c>
      <c r="G143" s="170">
        <v>0.84</v>
      </c>
      <c r="H143" s="164">
        <v>12600</v>
      </c>
      <c r="I143" s="112">
        <v>7000</v>
      </c>
      <c r="J143" s="170">
        <v>1.25</v>
      </c>
      <c r="K143" s="164">
        <v>6727000</v>
      </c>
      <c r="L143" s="112">
        <v>382200</v>
      </c>
      <c r="M143" s="127">
        <v>0.06</v>
      </c>
      <c r="N143" s="112">
        <v>6669600</v>
      </c>
      <c r="O143" s="173">
        <f t="shared" si="20"/>
        <v>0.9914672216441207</v>
      </c>
      <c r="P143" s="108">
        <f>Volume!K143</f>
        <v>160.55</v>
      </c>
      <c r="Q143" s="69">
        <f>Volume!J143</f>
        <v>160.6</v>
      </c>
      <c r="R143" s="237">
        <f t="shared" si="21"/>
        <v>108.03562</v>
      </c>
      <c r="S143" s="103">
        <f t="shared" si="22"/>
        <v>107.113776</v>
      </c>
      <c r="T143" s="109">
        <f t="shared" si="23"/>
        <v>6344800</v>
      </c>
      <c r="U143" s="103">
        <f t="shared" si="24"/>
        <v>6.0238305383936455</v>
      </c>
      <c r="V143" s="103">
        <f t="shared" si="25"/>
        <v>105.809704</v>
      </c>
      <c r="W143" s="103">
        <f t="shared" si="26"/>
        <v>2.02356</v>
      </c>
      <c r="X143" s="103">
        <f t="shared" si="27"/>
        <v>0.202356</v>
      </c>
      <c r="Y143" s="103">
        <f t="shared" si="28"/>
        <v>101.86576400000001</v>
      </c>
      <c r="Z143" s="237">
        <f t="shared" si="29"/>
        <v>6.169855999999982</v>
      </c>
      <c r="AA143" s="78"/>
      <c r="AB143" s="77"/>
    </row>
    <row r="144" spans="1:28" s="7" customFormat="1" ht="15">
      <c r="A144" s="193" t="s">
        <v>297</v>
      </c>
      <c r="B144" s="164">
        <v>5534100</v>
      </c>
      <c r="C144" s="162">
        <v>-74800</v>
      </c>
      <c r="D144" s="170">
        <v>-0.01</v>
      </c>
      <c r="E144" s="164">
        <v>94600</v>
      </c>
      <c r="F144" s="112">
        <v>25300</v>
      </c>
      <c r="G144" s="170">
        <v>0.37</v>
      </c>
      <c r="H144" s="164">
        <v>8800</v>
      </c>
      <c r="I144" s="112">
        <v>3300</v>
      </c>
      <c r="J144" s="170">
        <v>0.6</v>
      </c>
      <c r="K144" s="164">
        <v>5637500</v>
      </c>
      <c r="L144" s="112">
        <v>-46200</v>
      </c>
      <c r="M144" s="127">
        <v>-0.01</v>
      </c>
      <c r="N144" s="112">
        <v>5603400</v>
      </c>
      <c r="O144" s="173">
        <f t="shared" si="20"/>
        <v>0.9939512195121951</v>
      </c>
      <c r="P144" s="108">
        <f>Volume!K144</f>
        <v>493</v>
      </c>
      <c r="Q144" s="69">
        <f>Volume!J144</f>
        <v>499.85</v>
      </c>
      <c r="R144" s="237">
        <f t="shared" si="21"/>
        <v>281.7904375</v>
      </c>
      <c r="S144" s="103">
        <f t="shared" si="22"/>
        <v>280.085949</v>
      </c>
      <c r="T144" s="109">
        <f t="shared" si="23"/>
        <v>5683700</v>
      </c>
      <c r="U144" s="103">
        <f t="shared" si="24"/>
        <v>-0.8128507838203988</v>
      </c>
      <c r="V144" s="103">
        <f t="shared" si="25"/>
        <v>276.6219885</v>
      </c>
      <c r="W144" s="103">
        <f t="shared" si="26"/>
        <v>4.728581</v>
      </c>
      <c r="X144" s="103">
        <f t="shared" si="27"/>
        <v>0.439868</v>
      </c>
      <c r="Y144" s="103">
        <f t="shared" si="28"/>
        <v>280.20641</v>
      </c>
      <c r="Z144" s="237">
        <f t="shared" si="29"/>
        <v>1.5840274999999906</v>
      </c>
      <c r="AB144" s="77"/>
    </row>
    <row r="145" spans="1:28" s="58" customFormat="1" ht="15">
      <c r="A145" s="193" t="s">
        <v>226</v>
      </c>
      <c r="B145" s="164">
        <v>7983000</v>
      </c>
      <c r="C145" s="162">
        <v>-993000</v>
      </c>
      <c r="D145" s="170">
        <v>-0.11</v>
      </c>
      <c r="E145" s="164">
        <v>61500</v>
      </c>
      <c r="F145" s="112">
        <v>33000</v>
      </c>
      <c r="G145" s="170">
        <v>1.16</v>
      </c>
      <c r="H145" s="164">
        <v>15000</v>
      </c>
      <c r="I145" s="112">
        <v>7500</v>
      </c>
      <c r="J145" s="170">
        <v>1</v>
      </c>
      <c r="K145" s="164">
        <v>8059500</v>
      </c>
      <c r="L145" s="112">
        <v>-952500</v>
      </c>
      <c r="M145" s="127">
        <v>-0.11</v>
      </c>
      <c r="N145" s="112">
        <v>7971000</v>
      </c>
      <c r="O145" s="173">
        <f t="shared" si="20"/>
        <v>0.9890191699236925</v>
      </c>
      <c r="P145" s="108">
        <f>Volume!K145</f>
        <v>235.15</v>
      </c>
      <c r="Q145" s="69">
        <f>Volume!J145</f>
        <v>237.05</v>
      </c>
      <c r="R145" s="237">
        <f t="shared" si="21"/>
        <v>191.0504475</v>
      </c>
      <c r="S145" s="103">
        <f t="shared" si="22"/>
        <v>188.952555</v>
      </c>
      <c r="T145" s="109">
        <f t="shared" si="23"/>
        <v>9012000</v>
      </c>
      <c r="U145" s="103">
        <f t="shared" si="24"/>
        <v>-10.56924101198402</v>
      </c>
      <c r="V145" s="103">
        <f t="shared" si="25"/>
        <v>189.237015</v>
      </c>
      <c r="W145" s="103">
        <f t="shared" si="26"/>
        <v>1.4578575</v>
      </c>
      <c r="X145" s="103">
        <f t="shared" si="27"/>
        <v>0.355575</v>
      </c>
      <c r="Y145" s="103">
        <f t="shared" si="28"/>
        <v>211.91718</v>
      </c>
      <c r="Z145" s="237">
        <f t="shared" si="29"/>
        <v>-20.866732500000012</v>
      </c>
      <c r="AA145" s="78"/>
      <c r="AB145" s="77"/>
    </row>
    <row r="146" spans="1:28" s="58" customFormat="1" ht="15">
      <c r="A146" s="193" t="s">
        <v>425</v>
      </c>
      <c r="B146" s="164">
        <v>560450</v>
      </c>
      <c r="C146" s="162">
        <v>-2750</v>
      </c>
      <c r="D146" s="170">
        <v>0</v>
      </c>
      <c r="E146" s="164">
        <v>0</v>
      </c>
      <c r="F146" s="112">
        <v>0</v>
      </c>
      <c r="G146" s="170">
        <v>0</v>
      </c>
      <c r="H146" s="164">
        <v>0</v>
      </c>
      <c r="I146" s="112">
        <v>0</v>
      </c>
      <c r="J146" s="170">
        <v>0</v>
      </c>
      <c r="K146" s="164">
        <v>560450</v>
      </c>
      <c r="L146" s="112">
        <v>-2750</v>
      </c>
      <c r="M146" s="127">
        <v>0</v>
      </c>
      <c r="N146" s="112">
        <v>560450</v>
      </c>
      <c r="O146" s="173">
        <f t="shared" si="20"/>
        <v>1</v>
      </c>
      <c r="P146" s="108">
        <f>Volume!K146</f>
        <v>511.9</v>
      </c>
      <c r="Q146" s="69">
        <f>Volume!J146</f>
        <v>504.5</v>
      </c>
      <c r="R146" s="237">
        <f t="shared" si="21"/>
        <v>28.2747025</v>
      </c>
      <c r="S146" s="103">
        <f t="shared" si="22"/>
        <v>28.2747025</v>
      </c>
      <c r="T146" s="109">
        <f t="shared" si="23"/>
        <v>563200</v>
      </c>
      <c r="U146" s="103">
        <f t="shared" si="24"/>
        <v>-0.48828125</v>
      </c>
      <c r="V146" s="103">
        <f t="shared" si="25"/>
        <v>28.2747025</v>
      </c>
      <c r="W146" s="103">
        <f t="shared" si="26"/>
        <v>0</v>
      </c>
      <c r="X146" s="103">
        <f t="shared" si="27"/>
        <v>0</v>
      </c>
      <c r="Y146" s="103">
        <f t="shared" si="28"/>
        <v>28.830208</v>
      </c>
      <c r="Z146" s="237">
        <f t="shared" si="29"/>
        <v>-0.5555054999999989</v>
      </c>
      <c r="AA146" s="78"/>
      <c r="AB146" s="77"/>
    </row>
    <row r="147" spans="1:28" s="58" customFormat="1" ht="15">
      <c r="A147" s="193" t="s">
        <v>227</v>
      </c>
      <c r="B147" s="164">
        <v>3740000</v>
      </c>
      <c r="C147" s="162">
        <v>-48000</v>
      </c>
      <c r="D147" s="170">
        <v>-0.01</v>
      </c>
      <c r="E147" s="164">
        <v>182400</v>
      </c>
      <c r="F147" s="112">
        <v>21600</v>
      </c>
      <c r="G147" s="170">
        <v>0.13</v>
      </c>
      <c r="H147" s="164">
        <v>4000</v>
      </c>
      <c r="I147" s="112">
        <v>1600</v>
      </c>
      <c r="J147" s="170">
        <v>0.67</v>
      </c>
      <c r="K147" s="164">
        <v>3926400</v>
      </c>
      <c r="L147" s="112">
        <v>-24800</v>
      </c>
      <c r="M147" s="127">
        <v>-0.01</v>
      </c>
      <c r="N147" s="112">
        <v>3916800</v>
      </c>
      <c r="O147" s="173">
        <f t="shared" si="20"/>
        <v>0.9975550122249389</v>
      </c>
      <c r="P147" s="108">
        <f>Volume!K147</f>
        <v>391.85</v>
      </c>
      <c r="Q147" s="69">
        <f>Volume!J147</f>
        <v>380.95</v>
      </c>
      <c r="R147" s="237">
        <f t="shared" si="21"/>
        <v>149.576208</v>
      </c>
      <c r="S147" s="103">
        <f t="shared" si="22"/>
        <v>149.210496</v>
      </c>
      <c r="T147" s="109">
        <f t="shared" si="23"/>
        <v>3951200</v>
      </c>
      <c r="U147" s="103">
        <f t="shared" si="24"/>
        <v>-0.6276574205304718</v>
      </c>
      <c r="V147" s="103">
        <f t="shared" si="25"/>
        <v>142.4753</v>
      </c>
      <c r="W147" s="103">
        <f t="shared" si="26"/>
        <v>6.948528</v>
      </c>
      <c r="X147" s="103">
        <f t="shared" si="27"/>
        <v>0.15238</v>
      </c>
      <c r="Y147" s="103">
        <f t="shared" si="28"/>
        <v>154.827772</v>
      </c>
      <c r="Z147" s="237">
        <f t="shared" si="29"/>
        <v>-5.251564000000002</v>
      </c>
      <c r="AA147" s="78"/>
      <c r="AB147" s="77"/>
    </row>
    <row r="148" spans="1:28" s="58" customFormat="1" ht="15">
      <c r="A148" s="193" t="s">
        <v>234</v>
      </c>
      <c r="B148" s="164">
        <v>16046100</v>
      </c>
      <c r="C148" s="162">
        <v>-276500</v>
      </c>
      <c r="D148" s="170">
        <v>-0.02</v>
      </c>
      <c r="E148" s="164">
        <v>1065400</v>
      </c>
      <c r="F148" s="112">
        <v>6300</v>
      </c>
      <c r="G148" s="170">
        <v>0.01</v>
      </c>
      <c r="H148" s="164">
        <v>128100</v>
      </c>
      <c r="I148" s="112">
        <v>18900</v>
      </c>
      <c r="J148" s="170">
        <v>0.17</v>
      </c>
      <c r="K148" s="164">
        <v>17239600</v>
      </c>
      <c r="L148" s="112">
        <v>-251300</v>
      </c>
      <c r="M148" s="127">
        <v>-0.01</v>
      </c>
      <c r="N148" s="112">
        <v>17140200</v>
      </c>
      <c r="O148" s="173">
        <f t="shared" si="20"/>
        <v>0.9942342049699529</v>
      </c>
      <c r="P148" s="108">
        <f>Volume!K148</f>
        <v>511.6</v>
      </c>
      <c r="Q148" s="69">
        <f>Volume!J148</f>
        <v>515.9</v>
      </c>
      <c r="R148" s="237">
        <f t="shared" si="21"/>
        <v>889.390964</v>
      </c>
      <c r="S148" s="103">
        <f t="shared" si="22"/>
        <v>884.262918</v>
      </c>
      <c r="T148" s="109">
        <f t="shared" si="23"/>
        <v>17490900</v>
      </c>
      <c r="U148" s="103">
        <f t="shared" si="24"/>
        <v>-1.436747108496418</v>
      </c>
      <c r="V148" s="103">
        <f t="shared" si="25"/>
        <v>827.818299</v>
      </c>
      <c r="W148" s="103">
        <f t="shared" si="26"/>
        <v>54.963986</v>
      </c>
      <c r="X148" s="103">
        <f t="shared" si="27"/>
        <v>6.608679</v>
      </c>
      <c r="Y148" s="103">
        <f t="shared" si="28"/>
        <v>894.834444</v>
      </c>
      <c r="Z148" s="237">
        <f t="shared" si="29"/>
        <v>-5.443479999999909</v>
      </c>
      <c r="AA148" s="78"/>
      <c r="AB148" s="77"/>
    </row>
    <row r="149" spans="1:28" s="58" customFormat="1" ht="15">
      <c r="A149" s="193" t="s">
        <v>98</v>
      </c>
      <c r="B149" s="164">
        <v>4792150</v>
      </c>
      <c r="C149" s="162">
        <v>-107800</v>
      </c>
      <c r="D149" s="170">
        <v>-0.02</v>
      </c>
      <c r="E149" s="164">
        <v>104500</v>
      </c>
      <c r="F149" s="112">
        <v>12100</v>
      </c>
      <c r="G149" s="170">
        <v>0.13</v>
      </c>
      <c r="H149" s="164">
        <v>8800</v>
      </c>
      <c r="I149" s="112">
        <v>1100</v>
      </c>
      <c r="J149" s="170">
        <v>0.14</v>
      </c>
      <c r="K149" s="164">
        <v>4905450</v>
      </c>
      <c r="L149" s="112">
        <v>-94600</v>
      </c>
      <c r="M149" s="127">
        <v>-0.02</v>
      </c>
      <c r="N149" s="112">
        <v>4894450</v>
      </c>
      <c r="O149" s="173">
        <f t="shared" si="20"/>
        <v>0.9977575961430654</v>
      </c>
      <c r="P149" s="108">
        <f>Volume!K149</f>
        <v>550.45</v>
      </c>
      <c r="Q149" s="69">
        <f>Volume!J149</f>
        <v>536.05</v>
      </c>
      <c r="R149" s="237">
        <f t="shared" si="21"/>
        <v>262.95664725</v>
      </c>
      <c r="S149" s="103">
        <f t="shared" si="22"/>
        <v>262.36699225</v>
      </c>
      <c r="T149" s="109">
        <f t="shared" si="23"/>
        <v>5000050</v>
      </c>
      <c r="U149" s="103">
        <f t="shared" si="24"/>
        <v>-1.8919810801891983</v>
      </c>
      <c r="V149" s="103">
        <f t="shared" si="25"/>
        <v>256.88320075</v>
      </c>
      <c r="W149" s="103">
        <f t="shared" si="26"/>
        <v>5.601722499999999</v>
      </c>
      <c r="X149" s="103">
        <f t="shared" si="27"/>
        <v>0.471724</v>
      </c>
      <c r="Y149" s="103">
        <f t="shared" si="28"/>
        <v>275.22775225</v>
      </c>
      <c r="Z149" s="237">
        <f t="shared" si="29"/>
        <v>-12.271104999999977</v>
      </c>
      <c r="AA149" s="78"/>
      <c r="AB149" s="77"/>
    </row>
    <row r="150" spans="1:28" s="58" customFormat="1" ht="15">
      <c r="A150" s="193" t="s">
        <v>149</v>
      </c>
      <c r="B150" s="164">
        <v>4851550</v>
      </c>
      <c r="C150" s="162">
        <v>-487850</v>
      </c>
      <c r="D150" s="170">
        <v>-0.09</v>
      </c>
      <c r="E150" s="164">
        <v>447700</v>
      </c>
      <c r="F150" s="112">
        <v>82500</v>
      </c>
      <c r="G150" s="170">
        <v>0.23</v>
      </c>
      <c r="H150" s="164">
        <v>77550</v>
      </c>
      <c r="I150" s="112">
        <v>13750</v>
      </c>
      <c r="J150" s="170">
        <v>0.22</v>
      </c>
      <c r="K150" s="164">
        <v>5376800</v>
      </c>
      <c r="L150" s="112">
        <v>-391600</v>
      </c>
      <c r="M150" s="127">
        <v>-0.07</v>
      </c>
      <c r="N150" s="112">
        <v>5352050</v>
      </c>
      <c r="O150" s="173">
        <f t="shared" si="20"/>
        <v>0.9953968903436988</v>
      </c>
      <c r="P150" s="108">
        <f>Volume!K150</f>
        <v>1009.85</v>
      </c>
      <c r="Q150" s="69">
        <f>Volume!J150</f>
        <v>977.55</v>
      </c>
      <c r="R150" s="237">
        <f t="shared" si="21"/>
        <v>525.609084</v>
      </c>
      <c r="S150" s="103">
        <f t="shared" si="22"/>
        <v>523.18964775</v>
      </c>
      <c r="T150" s="109">
        <f t="shared" si="23"/>
        <v>5768400</v>
      </c>
      <c r="U150" s="103">
        <f t="shared" si="24"/>
        <v>-6.7887109077040435</v>
      </c>
      <c r="V150" s="103">
        <f t="shared" si="25"/>
        <v>474.26327025</v>
      </c>
      <c r="W150" s="103">
        <f t="shared" si="26"/>
        <v>43.7649135</v>
      </c>
      <c r="X150" s="103">
        <f t="shared" si="27"/>
        <v>7.58090025</v>
      </c>
      <c r="Y150" s="103">
        <f t="shared" si="28"/>
        <v>582.521874</v>
      </c>
      <c r="Z150" s="237">
        <f t="shared" si="29"/>
        <v>-56.91278999999997</v>
      </c>
      <c r="AA150" s="78"/>
      <c r="AB150" s="77"/>
    </row>
    <row r="151" spans="1:28" s="7" customFormat="1" ht="15">
      <c r="A151" s="193" t="s">
        <v>203</v>
      </c>
      <c r="B151" s="164">
        <v>5962050</v>
      </c>
      <c r="C151" s="162">
        <v>-21750</v>
      </c>
      <c r="D151" s="170">
        <v>0</v>
      </c>
      <c r="E151" s="164">
        <v>1065450</v>
      </c>
      <c r="F151" s="112">
        <v>312300</v>
      </c>
      <c r="G151" s="170">
        <v>0.41</v>
      </c>
      <c r="H151" s="164">
        <v>282600</v>
      </c>
      <c r="I151" s="112">
        <v>15750</v>
      </c>
      <c r="J151" s="170">
        <v>0.06</v>
      </c>
      <c r="K151" s="164">
        <v>7310100</v>
      </c>
      <c r="L151" s="112">
        <v>306300</v>
      </c>
      <c r="M151" s="127">
        <v>0.04</v>
      </c>
      <c r="N151" s="112">
        <v>7275600</v>
      </c>
      <c r="O151" s="173">
        <f t="shared" si="20"/>
        <v>0.9952805023187097</v>
      </c>
      <c r="P151" s="108">
        <f>Volume!K151</f>
        <v>1745.4</v>
      </c>
      <c r="Q151" s="69">
        <f>Volume!J151</f>
        <v>1691.3</v>
      </c>
      <c r="R151" s="237">
        <f t="shared" si="21"/>
        <v>1236.357213</v>
      </c>
      <c r="S151" s="103">
        <f t="shared" si="22"/>
        <v>1230.522228</v>
      </c>
      <c r="T151" s="109">
        <f t="shared" si="23"/>
        <v>7003800</v>
      </c>
      <c r="U151" s="103">
        <f t="shared" si="24"/>
        <v>4.373340186755762</v>
      </c>
      <c r="V151" s="103">
        <f t="shared" si="25"/>
        <v>1008.3615165</v>
      </c>
      <c r="W151" s="103">
        <f t="shared" si="26"/>
        <v>180.1995585</v>
      </c>
      <c r="X151" s="103">
        <f t="shared" si="27"/>
        <v>47.796138</v>
      </c>
      <c r="Y151" s="103">
        <f t="shared" si="28"/>
        <v>1222.443252</v>
      </c>
      <c r="Z151" s="237">
        <f t="shared" si="29"/>
        <v>13.913960999999972</v>
      </c>
      <c r="AB151" s="77"/>
    </row>
    <row r="152" spans="1:28" s="7" customFormat="1" ht="15">
      <c r="A152" s="193" t="s">
        <v>298</v>
      </c>
      <c r="B152" s="164">
        <v>1212000</v>
      </c>
      <c r="C152" s="162">
        <v>-94000</v>
      </c>
      <c r="D152" s="170">
        <v>-0.07</v>
      </c>
      <c r="E152" s="164">
        <v>14000</v>
      </c>
      <c r="F152" s="112">
        <v>4000</v>
      </c>
      <c r="G152" s="170">
        <v>0.4</v>
      </c>
      <c r="H152" s="164">
        <v>1000</v>
      </c>
      <c r="I152" s="112">
        <v>0</v>
      </c>
      <c r="J152" s="170">
        <v>0</v>
      </c>
      <c r="K152" s="164">
        <v>1227000</v>
      </c>
      <c r="L152" s="112">
        <v>-90000</v>
      </c>
      <c r="M152" s="127">
        <v>-0.07</v>
      </c>
      <c r="N152" s="112">
        <v>1177000</v>
      </c>
      <c r="O152" s="173">
        <f t="shared" si="20"/>
        <v>0.9592502037489813</v>
      </c>
      <c r="P152" s="108">
        <f>Volume!K152</f>
        <v>648.1</v>
      </c>
      <c r="Q152" s="69">
        <f>Volume!J152</f>
        <v>634.1</v>
      </c>
      <c r="R152" s="237">
        <f t="shared" si="21"/>
        <v>77.80407</v>
      </c>
      <c r="S152" s="103">
        <f t="shared" si="22"/>
        <v>74.63357</v>
      </c>
      <c r="T152" s="109">
        <f t="shared" si="23"/>
        <v>1317000</v>
      </c>
      <c r="U152" s="103">
        <f t="shared" si="24"/>
        <v>-6.83371298405467</v>
      </c>
      <c r="V152" s="103">
        <f t="shared" si="25"/>
        <v>76.85292</v>
      </c>
      <c r="W152" s="103">
        <f t="shared" si="26"/>
        <v>0.88774</v>
      </c>
      <c r="X152" s="103">
        <f t="shared" si="27"/>
        <v>0.06341</v>
      </c>
      <c r="Y152" s="103">
        <f t="shared" si="28"/>
        <v>85.35477</v>
      </c>
      <c r="Z152" s="237">
        <f t="shared" si="29"/>
        <v>-7.550700000000006</v>
      </c>
      <c r="AB152" s="77"/>
    </row>
    <row r="153" spans="1:28" s="7" customFormat="1" ht="15">
      <c r="A153" s="193" t="s">
        <v>426</v>
      </c>
      <c r="B153" s="164">
        <v>70706350</v>
      </c>
      <c r="C153" s="162">
        <v>350350</v>
      </c>
      <c r="D153" s="170">
        <v>0</v>
      </c>
      <c r="E153" s="164">
        <v>15644200</v>
      </c>
      <c r="F153" s="112">
        <v>1644500</v>
      </c>
      <c r="G153" s="170">
        <v>0.12</v>
      </c>
      <c r="H153" s="164">
        <v>2152150</v>
      </c>
      <c r="I153" s="112">
        <v>286000</v>
      </c>
      <c r="J153" s="170">
        <v>0.15</v>
      </c>
      <c r="K153" s="164">
        <v>88502700</v>
      </c>
      <c r="L153" s="112">
        <v>2280850</v>
      </c>
      <c r="M153" s="127">
        <v>0.03</v>
      </c>
      <c r="N153" s="112">
        <v>87458800</v>
      </c>
      <c r="O153" s="173">
        <f t="shared" si="20"/>
        <v>0.9882048796251414</v>
      </c>
      <c r="P153" s="108">
        <f>Volume!K153</f>
        <v>35.95</v>
      </c>
      <c r="Q153" s="69">
        <f>Volume!J153</f>
        <v>34.4</v>
      </c>
      <c r="R153" s="237">
        <f t="shared" si="21"/>
        <v>304.449288</v>
      </c>
      <c r="S153" s="103">
        <f t="shared" si="22"/>
        <v>300.858272</v>
      </c>
      <c r="T153" s="109">
        <f t="shared" si="23"/>
        <v>86221850</v>
      </c>
      <c r="U153" s="103">
        <f t="shared" si="24"/>
        <v>2.645327141554026</v>
      </c>
      <c r="V153" s="103">
        <f t="shared" si="25"/>
        <v>243.229844</v>
      </c>
      <c r="W153" s="103">
        <f t="shared" si="26"/>
        <v>53.816048</v>
      </c>
      <c r="X153" s="103">
        <f t="shared" si="27"/>
        <v>7.403396</v>
      </c>
      <c r="Y153" s="103">
        <f t="shared" si="28"/>
        <v>309.96755075000004</v>
      </c>
      <c r="Z153" s="237">
        <f t="shared" si="29"/>
        <v>-5.518262750000019</v>
      </c>
      <c r="AB153" s="77"/>
    </row>
    <row r="154" spans="1:28" s="7" customFormat="1" ht="15">
      <c r="A154" s="193" t="s">
        <v>427</v>
      </c>
      <c r="B154" s="164">
        <v>995400</v>
      </c>
      <c r="C154" s="162">
        <v>72000</v>
      </c>
      <c r="D154" s="170">
        <v>0.08</v>
      </c>
      <c r="E154" s="164">
        <v>2700</v>
      </c>
      <c r="F154" s="112">
        <v>450</v>
      </c>
      <c r="G154" s="170">
        <v>0.2</v>
      </c>
      <c r="H154" s="164">
        <v>0</v>
      </c>
      <c r="I154" s="112">
        <v>0</v>
      </c>
      <c r="J154" s="170">
        <v>0</v>
      </c>
      <c r="K154" s="164">
        <v>998100</v>
      </c>
      <c r="L154" s="112">
        <v>72450</v>
      </c>
      <c r="M154" s="127">
        <v>0.08</v>
      </c>
      <c r="N154" s="112">
        <v>995850</v>
      </c>
      <c r="O154" s="173">
        <f t="shared" si="20"/>
        <v>0.9977457168620378</v>
      </c>
      <c r="P154" s="108">
        <f>Volume!K154</f>
        <v>460.7</v>
      </c>
      <c r="Q154" s="69">
        <f>Volume!J154</f>
        <v>446.95</v>
      </c>
      <c r="R154" s="237">
        <f t="shared" si="21"/>
        <v>44.6100795</v>
      </c>
      <c r="S154" s="103">
        <f t="shared" si="22"/>
        <v>44.50951575</v>
      </c>
      <c r="T154" s="109">
        <f t="shared" si="23"/>
        <v>925650</v>
      </c>
      <c r="U154" s="103">
        <f t="shared" si="24"/>
        <v>7.826932425862908</v>
      </c>
      <c r="V154" s="103">
        <f t="shared" si="25"/>
        <v>44.489403</v>
      </c>
      <c r="W154" s="103">
        <f t="shared" si="26"/>
        <v>0.1206765</v>
      </c>
      <c r="X154" s="103">
        <f t="shared" si="27"/>
        <v>0</v>
      </c>
      <c r="Y154" s="103">
        <f t="shared" si="28"/>
        <v>42.6446955</v>
      </c>
      <c r="Z154" s="237">
        <f t="shared" si="29"/>
        <v>1.9653840000000002</v>
      </c>
      <c r="AB154" s="77"/>
    </row>
    <row r="155" spans="1:28" s="58" customFormat="1" ht="13.5" customHeight="1">
      <c r="A155" s="193" t="s">
        <v>216</v>
      </c>
      <c r="B155" s="164">
        <v>58956650</v>
      </c>
      <c r="C155" s="162">
        <v>1614700</v>
      </c>
      <c r="D155" s="170">
        <v>0.03</v>
      </c>
      <c r="E155" s="164">
        <v>11855650</v>
      </c>
      <c r="F155" s="112">
        <v>2415350</v>
      </c>
      <c r="G155" s="170">
        <v>0.26</v>
      </c>
      <c r="H155" s="164">
        <v>1959750</v>
      </c>
      <c r="I155" s="112">
        <v>304850</v>
      </c>
      <c r="J155" s="170">
        <v>0.18</v>
      </c>
      <c r="K155" s="164">
        <v>72772050</v>
      </c>
      <c r="L155" s="112">
        <v>4334900</v>
      </c>
      <c r="M155" s="127">
        <v>0.06</v>
      </c>
      <c r="N155" s="112">
        <v>70055200</v>
      </c>
      <c r="O155" s="173">
        <f t="shared" si="20"/>
        <v>0.9626662983934079</v>
      </c>
      <c r="P155" s="108">
        <f>Volume!K155</f>
        <v>101.6</v>
      </c>
      <c r="Q155" s="69">
        <f>Volume!J155</f>
        <v>98.45</v>
      </c>
      <c r="R155" s="237">
        <f t="shared" si="21"/>
        <v>716.44083225</v>
      </c>
      <c r="S155" s="103">
        <f t="shared" si="22"/>
        <v>689.693444</v>
      </c>
      <c r="T155" s="109">
        <f t="shared" si="23"/>
        <v>68437150</v>
      </c>
      <c r="U155" s="103">
        <f t="shared" si="24"/>
        <v>6.334132850359783</v>
      </c>
      <c r="V155" s="103">
        <f t="shared" si="25"/>
        <v>580.42821925</v>
      </c>
      <c r="W155" s="103">
        <f t="shared" si="26"/>
        <v>116.71887425</v>
      </c>
      <c r="X155" s="103">
        <f t="shared" si="27"/>
        <v>19.29373875</v>
      </c>
      <c r="Y155" s="103">
        <f t="shared" si="28"/>
        <v>695.321444</v>
      </c>
      <c r="Z155" s="237">
        <f t="shared" si="29"/>
        <v>21.11938824999993</v>
      </c>
      <c r="AA155" s="78"/>
      <c r="AB155" s="77"/>
    </row>
    <row r="156" spans="1:28" s="7" customFormat="1" ht="15">
      <c r="A156" s="193" t="s">
        <v>235</v>
      </c>
      <c r="B156" s="164">
        <v>29562300</v>
      </c>
      <c r="C156" s="162">
        <v>3996000</v>
      </c>
      <c r="D156" s="170">
        <v>0.16</v>
      </c>
      <c r="E156" s="164">
        <v>3939300</v>
      </c>
      <c r="F156" s="112">
        <v>1039500</v>
      </c>
      <c r="G156" s="170">
        <v>0.36</v>
      </c>
      <c r="H156" s="164">
        <v>1328400</v>
      </c>
      <c r="I156" s="112">
        <v>639900</v>
      </c>
      <c r="J156" s="170">
        <v>0.93</v>
      </c>
      <c r="K156" s="164">
        <v>34830000</v>
      </c>
      <c r="L156" s="112">
        <v>5675400</v>
      </c>
      <c r="M156" s="127">
        <v>0.19</v>
      </c>
      <c r="N156" s="112">
        <v>34497900</v>
      </c>
      <c r="O156" s="173">
        <f t="shared" si="20"/>
        <v>0.9904651162790697</v>
      </c>
      <c r="P156" s="108">
        <f>Volume!K156</f>
        <v>138.95</v>
      </c>
      <c r="Q156" s="69">
        <f>Volume!J156</f>
        <v>132.45</v>
      </c>
      <c r="R156" s="237">
        <f t="shared" si="21"/>
        <v>461.32335</v>
      </c>
      <c r="S156" s="103">
        <f t="shared" si="22"/>
        <v>456.9246855</v>
      </c>
      <c r="T156" s="109">
        <f t="shared" si="23"/>
        <v>29154600</v>
      </c>
      <c r="U156" s="103">
        <f t="shared" si="24"/>
        <v>19.466567882941284</v>
      </c>
      <c r="V156" s="103">
        <f t="shared" si="25"/>
        <v>391.55266349999994</v>
      </c>
      <c r="W156" s="103">
        <f t="shared" si="26"/>
        <v>52.176028499999994</v>
      </c>
      <c r="X156" s="103">
        <f t="shared" si="27"/>
        <v>17.594657999999995</v>
      </c>
      <c r="Y156" s="103">
        <f t="shared" si="28"/>
        <v>405.1031669999999</v>
      </c>
      <c r="Z156" s="237">
        <f t="shared" si="29"/>
        <v>56.22018300000008</v>
      </c>
      <c r="AB156" s="77"/>
    </row>
    <row r="157" spans="1:28" s="7" customFormat="1" ht="15">
      <c r="A157" s="193" t="s">
        <v>204</v>
      </c>
      <c r="B157" s="164">
        <v>11028000</v>
      </c>
      <c r="C157" s="162">
        <v>-19800</v>
      </c>
      <c r="D157" s="170">
        <v>0</v>
      </c>
      <c r="E157" s="164">
        <v>603600</v>
      </c>
      <c r="F157" s="112">
        <v>232800</v>
      </c>
      <c r="G157" s="170">
        <v>0.63</v>
      </c>
      <c r="H157" s="164">
        <v>90600</v>
      </c>
      <c r="I157" s="112">
        <v>34800</v>
      </c>
      <c r="J157" s="170">
        <v>0.62</v>
      </c>
      <c r="K157" s="164">
        <v>11722200</v>
      </c>
      <c r="L157" s="112">
        <v>247800</v>
      </c>
      <c r="M157" s="127">
        <v>0.02</v>
      </c>
      <c r="N157" s="112">
        <v>11655600</v>
      </c>
      <c r="O157" s="173">
        <f t="shared" si="20"/>
        <v>0.9943184726416543</v>
      </c>
      <c r="P157" s="108">
        <f>Volume!K157</f>
        <v>463.6</v>
      </c>
      <c r="Q157" s="69">
        <f>Volume!J157</f>
        <v>464.1</v>
      </c>
      <c r="R157" s="237">
        <f t="shared" si="21"/>
        <v>544.027302</v>
      </c>
      <c r="S157" s="103">
        <f t="shared" si="22"/>
        <v>540.936396</v>
      </c>
      <c r="T157" s="109">
        <f t="shared" si="23"/>
        <v>11474400</v>
      </c>
      <c r="U157" s="103">
        <f t="shared" si="24"/>
        <v>2.1595900439238656</v>
      </c>
      <c r="V157" s="103">
        <f t="shared" si="25"/>
        <v>511.80948</v>
      </c>
      <c r="W157" s="103">
        <f t="shared" si="26"/>
        <v>28.013076</v>
      </c>
      <c r="X157" s="103">
        <f t="shared" si="27"/>
        <v>4.204746</v>
      </c>
      <c r="Y157" s="103">
        <f t="shared" si="28"/>
        <v>531.953184</v>
      </c>
      <c r="Z157" s="237">
        <f t="shared" si="29"/>
        <v>12.074117999999999</v>
      </c>
      <c r="AB157" s="77"/>
    </row>
    <row r="158" spans="1:28" s="7" customFormat="1" ht="15">
      <c r="A158" s="193" t="s">
        <v>205</v>
      </c>
      <c r="B158" s="164">
        <v>8309500</v>
      </c>
      <c r="C158" s="162">
        <v>-266000</v>
      </c>
      <c r="D158" s="170">
        <v>-0.03</v>
      </c>
      <c r="E158" s="164">
        <v>540750</v>
      </c>
      <c r="F158" s="112">
        <v>72750</v>
      </c>
      <c r="G158" s="170">
        <v>0.16</v>
      </c>
      <c r="H158" s="164">
        <v>313750</v>
      </c>
      <c r="I158" s="112">
        <v>24250</v>
      </c>
      <c r="J158" s="170">
        <v>0.08</v>
      </c>
      <c r="K158" s="164">
        <v>9164000</v>
      </c>
      <c r="L158" s="112">
        <v>-169000</v>
      </c>
      <c r="M158" s="127">
        <v>-0.02</v>
      </c>
      <c r="N158" s="112">
        <v>9129000</v>
      </c>
      <c r="O158" s="173">
        <f t="shared" si="20"/>
        <v>0.996180707114797</v>
      </c>
      <c r="P158" s="108">
        <f>Volume!K158</f>
        <v>1436.5</v>
      </c>
      <c r="Q158" s="69">
        <f>Volume!J158</f>
        <v>1389.5</v>
      </c>
      <c r="R158" s="237">
        <f t="shared" si="21"/>
        <v>1273.3378</v>
      </c>
      <c r="S158" s="103">
        <f t="shared" si="22"/>
        <v>1268.47455</v>
      </c>
      <c r="T158" s="109">
        <f t="shared" si="23"/>
        <v>9333000</v>
      </c>
      <c r="U158" s="103">
        <f t="shared" si="24"/>
        <v>-1.8107789563912995</v>
      </c>
      <c r="V158" s="103">
        <f t="shared" si="25"/>
        <v>1154.605025</v>
      </c>
      <c r="W158" s="103">
        <f t="shared" si="26"/>
        <v>75.1372125</v>
      </c>
      <c r="X158" s="103">
        <f t="shared" si="27"/>
        <v>43.5955625</v>
      </c>
      <c r="Y158" s="103">
        <f t="shared" si="28"/>
        <v>1340.68545</v>
      </c>
      <c r="Z158" s="237">
        <f t="shared" si="29"/>
        <v>-67.34764999999993</v>
      </c>
      <c r="AB158" s="77"/>
    </row>
    <row r="159" spans="1:28" s="58" customFormat="1" ht="14.25" customHeight="1">
      <c r="A159" s="193" t="s">
        <v>37</v>
      </c>
      <c r="B159" s="164">
        <v>2681600</v>
      </c>
      <c r="C159" s="162">
        <v>9600</v>
      </c>
      <c r="D159" s="170">
        <v>0</v>
      </c>
      <c r="E159" s="164">
        <v>35200</v>
      </c>
      <c r="F159" s="112">
        <v>9600</v>
      </c>
      <c r="G159" s="170">
        <v>0.38</v>
      </c>
      <c r="H159" s="164">
        <v>0</v>
      </c>
      <c r="I159" s="112">
        <v>0</v>
      </c>
      <c r="J159" s="170">
        <v>0</v>
      </c>
      <c r="K159" s="164">
        <v>2716800</v>
      </c>
      <c r="L159" s="112">
        <v>19200</v>
      </c>
      <c r="M159" s="127">
        <v>0.01</v>
      </c>
      <c r="N159" s="112">
        <v>2715200</v>
      </c>
      <c r="O159" s="173">
        <f t="shared" si="20"/>
        <v>0.9994110718492344</v>
      </c>
      <c r="P159" s="108">
        <f>Volume!K159</f>
        <v>204.15</v>
      </c>
      <c r="Q159" s="69">
        <f>Volume!J159</f>
        <v>197.6</v>
      </c>
      <c r="R159" s="237">
        <f t="shared" si="21"/>
        <v>53.683968</v>
      </c>
      <c r="S159" s="103">
        <f t="shared" si="22"/>
        <v>53.652352</v>
      </c>
      <c r="T159" s="109">
        <f t="shared" si="23"/>
        <v>2697600</v>
      </c>
      <c r="U159" s="103">
        <f t="shared" si="24"/>
        <v>0.7117437722419928</v>
      </c>
      <c r="V159" s="103">
        <f t="shared" si="25"/>
        <v>52.988416</v>
      </c>
      <c r="W159" s="103">
        <f t="shared" si="26"/>
        <v>0.695552</v>
      </c>
      <c r="X159" s="103">
        <f t="shared" si="27"/>
        <v>0</v>
      </c>
      <c r="Y159" s="103">
        <f t="shared" si="28"/>
        <v>55.071504</v>
      </c>
      <c r="Z159" s="237">
        <f t="shared" si="29"/>
        <v>-1.3875359999999972</v>
      </c>
      <c r="AA159" s="78"/>
      <c r="AB159" s="77"/>
    </row>
    <row r="160" spans="1:28" s="58" customFormat="1" ht="14.25" customHeight="1">
      <c r="A160" s="193" t="s">
        <v>299</v>
      </c>
      <c r="B160" s="164">
        <v>1624950</v>
      </c>
      <c r="C160" s="162">
        <v>10950</v>
      </c>
      <c r="D160" s="170">
        <v>0.01</v>
      </c>
      <c r="E160" s="164">
        <v>78750</v>
      </c>
      <c r="F160" s="112">
        <v>12900</v>
      </c>
      <c r="G160" s="170">
        <v>0.2</v>
      </c>
      <c r="H160" s="164">
        <v>0</v>
      </c>
      <c r="I160" s="112">
        <v>0</v>
      </c>
      <c r="J160" s="170">
        <v>0</v>
      </c>
      <c r="K160" s="164">
        <v>1703700</v>
      </c>
      <c r="L160" s="112">
        <v>23850</v>
      </c>
      <c r="M160" s="127">
        <v>0.01</v>
      </c>
      <c r="N160" s="112">
        <v>1333500</v>
      </c>
      <c r="O160" s="173">
        <f t="shared" si="20"/>
        <v>0.7827082232787462</v>
      </c>
      <c r="P160" s="108">
        <f>Volume!K160</f>
        <v>1661.05</v>
      </c>
      <c r="Q160" s="69">
        <f>Volume!J160</f>
        <v>1647.5</v>
      </c>
      <c r="R160" s="237">
        <f t="shared" si="21"/>
        <v>280.684575</v>
      </c>
      <c r="S160" s="103">
        <f t="shared" si="22"/>
        <v>219.694125</v>
      </c>
      <c r="T160" s="109">
        <f t="shared" si="23"/>
        <v>1679850</v>
      </c>
      <c r="U160" s="103">
        <f t="shared" si="24"/>
        <v>1.4197696222877043</v>
      </c>
      <c r="V160" s="103">
        <f t="shared" si="25"/>
        <v>267.7105125</v>
      </c>
      <c r="W160" s="103">
        <f t="shared" si="26"/>
        <v>12.9740625</v>
      </c>
      <c r="X160" s="103">
        <f t="shared" si="27"/>
        <v>0</v>
      </c>
      <c r="Y160" s="103">
        <f t="shared" si="28"/>
        <v>279.03148425</v>
      </c>
      <c r="Z160" s="237">
        <f t="shared" si="29"/>
        <v>1.6530907499999898</v>
      </c>
      <c r="AA160" s="78"/>
      <c r="AB160" s="77"/>
    </row>
    <row r="161" spans="1:28" s="58" customFormat="1" ht="14.25" customHeight="1">
      <c r="A161" s="193" t="s">
        <v>428</v>
      </c>
      <c r="B161" s="164">
        <v>28000</v>
      </c>
      <c r="C161" s="162">
        <v>-8200</v>
      </c>
      <c r="D161" s="170">
        <v>-0.23</v>
      </c>
      <c r="E161" s="164">
        <v>0</v>
      </c>
      <c r="F161" s="112">
        <v>0</v>
      </c>
      <c r="G161" s="170">
        <v>0</v>
      </c>
      <c r="H161" s="164">
        <v>0</v>
      </c>
      <c r="I161" s="112">
        <v>0</v>
      </c>
      <c r="J161" s="170">
        <v>0</v>
      </c>
      <c r="K161" s="164">
        <v>28000</v>
      </c>
      <c r="L161" s="112">
        <v>-8200</v>
      </c>
      <c r="M161" s="127">
        <v>-0.23</v>
      </c>
      <c r="N161" s="112">
        <v>28000</v>
      </c>
      <c r="O161" s="173">
        <f t="shared" si="20"/>
        <v>1</v>
      </c>
      <c r="P161" s="108">
        <f>Volume!K161</f>
        <v>1174.45</v>
      </c>
      <c r="Q161" s="69">
        <f>Volume!J161</f>
        <v>1160.85</v>
      </c>
      <c r="R161" s="237">
        <f t="shared" si="21"/>
        <v>3.25038</v>
      </c>
      <c r="S161" s="103">
        <f t="shared" si="22"/>
        <v>3.25038</v>
      </c>
      <c r="T161" s="109">
        <f t="shared" si="23"/>
        <v>36200</v>
      </c>
      <c r="U161" s="103">
        <f t="shared" si="24"/>
        <v>-22.65193370165746</v>
      </c>
      <c r="V161" s="103">
        <f t="shared" si="25"/>
        <v>3.25038</v>
      </c>
      <c r="W161" s="103">
        <f t="shared" si="26"/>
        <v>0</v>
      </c>
      <c r="X161" s="103">
        <f t="shared" si="27"/>
        <v>0</v>
      </c>
      <c r="Y161" s="103">
        <f t="shared" si="28"/>
        <v>4.251509</v>
      </c>
      <c r="Z161" s="237">
        <f t="shared" si="29"/>
        <v>-1.0011290000000006</v>
      </c>
      <c r="AA161" s="78"/>
      <c r="AB161" s="77"/>
    </row>
    <row r="162" spans="1:28" s="58" customFormat="1" ht="14.25" customHeight="1">
      <c r="A162" s="193" t="s">
        <v>228</v>
      </c>
      <c r="B162" s="164">
        <v>959552</v>
      </c>
      <c r="C162" s="162">
        <v>-66552</v>
      </c>
      <c r="D162" s="170">
        <v>-0.06</v>
      </c>
      <c r="E162" s="164">
        <v>2256</v>
      </c>
      <c r="F162" s="112">
        <v>0</v>
      </c>
      <c r="G162" s="170">
        <v>0</v>
      </c>
      <c r="H162" s="164">
        <v>376</v>
      </c>
      <c r="I162" s="112">
        <v>188</v>
      </c>
      <c r="J162" s="170">
        <v>1</v>
      </c>
      <c r="K162" s="164">
        <v>962184</v>
      </c>
      <c r="L162" s="112">
        <v>-66364</v>
      </c>
      <c r="M162" s="127">
        <v>-0.06</v>
      </c>
      <c r="N162" s="112">
        <v>959364</v>
      </c>
      <c r="O162" s="173">
        <f t="shared" si="20"/>
        <v>0.9970691676436108</v>
      </c>
      <c r="P162" s="108">
        <f>Volume!K162</f>
        <v>1306.45</v>
      </c>
      <c r="Q162" s="69">
        <f>Volume!J162</f>
        <v>1310.6</v>
      </c>
      <c r="R162" s="237">
        <f t="shared" si="21"/>
        <v>126.10383503999999</v>
      </c>
      <c r="S162" s="103">
        <f t="shared" si="22"/>
        <v>125.73424583999999</v>
      </c>
      <c r="T162" s="109">
        <f t="shared" si="23"/>
        <v>1028548</v>
      </c>
      <c r="U162" s="103">
        <f t="shared" si="24"/>
        <v>-6.452202522390787</v>
      </c>
      <c r="V162" s="103">
        <f t="shared" si="25"/>
        <v>125.75888511999999</v>
      </c>
      <c r="W162" s="103">
        <f t="shared" si="26"/>
        <v>0.29567135999999994</v>
      </c>
      <c r="X162" s="103">
        <f t="shared" si="27"/>
        <v>0.04927856</v>
      </c>
      <c r="Y162" s="103">
        <f t="shared" si="28"/>
        <v>134.37465346000002</v>
      </c>
      <c r="Z162" s="237">
        <f t="shared" si="29"/>
        <v>-8.270818420000026</v>
      </c>
      <c r="AA162" s="78"/>
      <c r="AB162" s="77"/>
    </row>
    <row r="163" spans="1:28" s="58" customFormat="1" ht="14.25" customHeight="1">
      <c r="A163" s="193" t="s">
        <v>429</v>
      </c>
      <c r="B163" s="164">
        <v>6960200</v>
      </c>
      <c r="C163" s="162">
        <v>405600</v>
      </c>
      <c r="D163" s="170">
        <v>0.06</v>
      </c>
      <c r="E163" s="164">
        <v>39000</v>
      </c>
      <c r="F163" s="112">
        <v>18200</v>
      </c>
      <c r="G163" s="170">
        <v>0.88</v>
      </c>
      <c r="H163" s="164">
        <v>0</v>
      </c>
      <c r="I163" s="112">
        <v>0</v>
      </c>
      <c r="J163" s="170">
        <v>0</v>
      </c>
      <c r="K163" s="164">
        <v>6999200</v>
      </c>
      <c r="L163" s="112">
        <v>423800</v>
      </c>
      <c r="M163" s="127">
        <v>0.06</v>
      </c>
      <c r="N163" s="112">
        <v>6999200</v>
      </c>
      <c r="O163" s="173">
        <f t="shared" si="20"/>
        <v>1</v>
      </c>
      <c r="P163" s="108">
        <f>Volume!K163</f>
        <v>82.7</v>
      </c>
      <c r="Q163" s="69">
        <f>Volume!J163</f>
        <v>85.55</v>
      </c>
      <c r="R163" s="237">
        <f t="shared" si="21"/>
        <v>59.878156</v>
      </c>
      <c r="S163" s="103">
        <f t="shared" si="22"/>
        <v>59.878156</v>
      </c>
      <c r="T163" s="109">
        <f t="shared" si="23"/>
        <v>6575400</v>
      </c>
      <c r="U163" s="103">
        <f t="shared" si="24"/>
        <v>6.4452352708580465</v>
      </c>
      <c r="V163" s="103">
        <f t="shared" si="25"/>
        <v>59.544511</v>
      </c>
      <c r="W163" s="103">
        <f t="shared" si="26"/>
        <v>0.333645</v>
      </c>
      <c r="X163" s="103">
        <f t="shared" si="27"/>
        <v>0</v>
      </c>
      <c r="Y163" s="103">
        <f t="shared" si="28"/>
        <v>54.378558</v>
      </c>
      <c r="Z163" s="237">
        <f t="shared" si="29"/>
        <v>5.499597999999999</v>
      </c>
      <c r="AA163" s="78"/>
      <c r="AB163" s="77"/>
    </row>
    <row r="164" spans="1:28" s="58" customFormat="1" ht="14.25" customHeight="1">
      <c r="A164" s="193" t="s">
        <v>276</v>
      </c>
      <c r="B164" s="164">
        <v>450100</v>
      </c>
      <c r="C164" s="162">
        <v>90650</v>
      </c>
      <c r="D164" s="170">
        <v>0.25</v>
      </c>
      <c r="E164" s="164">
        <v>350</v>
      </c>
      <c r="F164" s="112">
        <v>350</v>
      </c>
      <c r="G164" s="170">
        <v>0</v>
      </c>
      <c r="H164" s="164">
        <v>0</v>
      </c>
      <c r="I164" s="112">
        <v>0</v>
      </c>
      <c r="J164" s="170">
        <v>0</v>
      </c>
      <c r="K164" s="164">
        <v>450450</v>
      </c>
      <c r="L164" s="112">
        <v>91000</v>
      </c>
      <c r="M164" s="127">
        <v>0.25</v>
      </c>
      <c r="N164" s="112">
        <v>448700</v>
      </c>
      <c r="O164" s="173">
        <f t="shared" si="20"/>
        <v>0.9961149961149961</v>
      </c>
      <c r="P164" s="108">
        <f>Volume!K164</f>
        <v>925.35</v>
      </c>
      <c r="Q164" s="69">
        <f>Volume!J164</f>
        <v>917.75</v>
      </c>
      <c r="R164" s="237">
        <f t="shared" si="21"/>
        <v>41.34004875</v>
      </c>
      <c r="S164" s="103">
        <f t="shared" si="22"/>
        <v>41.1794425</v>
      </c>
      <c r="T164" s="109">
        <f t="shared" si="23"/>
        <v>359450</v>
      </c>
      <c r="U164" s="103">
        <f t="shared" si="24"/>
        <v>25.31645569620253</v>
      </c>
      <c r="V164" s="103">
        <f t="shared" si="25"/>
        <v>41.3079275</v>
      </c>
      <c r="W164" s="103">
        <f t="shared" si="26"/>
        <v>0.03212125</v>
      </c>
      <c r="X164" s="103">
        <f t="shared" si="27"/>
        <v>0</v>
      </c>
      <c r="Y164" s="103">
        <f t="shared" si="28"/>
        <v>33.26170575</v>
      </c>
      <c r="Z164" s="237">
        <f t="shared" si="29"/>
        <v>8.078343000000004</v>
      </c>
      <c r="AA164" s="78"/>
      <c r="AB164" s="77"/>
    </row>
    <row r="165" spans="1:28" s="58" customFormat="1" ht="14.25" customHeight="1">
      <c r="A165" s="193" t="s">
        <v>180</v>
      </c>
      <c r="B165" s="164">
        <v>6441000</v>
      </c>
      <c r="C165" s="162">
        <v>615000</v>
      </c>
      <c r="D165" s="170">
        <v>0.11</v>
      </c>
      <c r="E165" s="164">
        <v>220500</v>
      </c>
      <c r="F165" s="112">
        <v>102000</v>
      </c>
      <c r="G165" s="170">
        <v>0.86</v>
      </c>
      <c r="H165" s="164">
        <v>28500</v>
      </c>
      <c r="I165" s="112">
        <v>15000</v>
      </c>
      <c r="J165" s="170">
        <v>1.11</v>
      </c>
      <c r="K165" s="164">
        <v>6690000</v>
      </c>
      <c r="L165" s="112">
        <v>732000</v>
      </c>
      <c r="M165" s="127">
        <v>0.12</v>
      </c>
      <c r="N165" s="112">
        <v>6619500</v>
      </c>
      <c r="O165" s="173">
        <f t="shared" si="20"/>
        <v>0.9894618834080717</v>
      </c>
      <c r="P165" s="108">
        <f>Volume!K165</f>
        <v>162.85</v>
      </c>
      <c r="Q165" s="69">
        <f>Volume!J165</f>
        <v>170.75</v>
      </c>
      <c r="R165" s="237">
        <f t="shared" si="21"/>
        <v>114.23175</v>
      </c>
      <c r="S165" s="103">
        <f t="shared" si="22"/>
        <v>113.0279625</v>
      </c>
      <c r="T165" s="109">
        <f t="shared" si="23"/>
        <v>5958000</v>
      </c>
      <c r="U165" s="103">
        <f t="shared" si="24"/>
        <v>12.28600201409869</v>
      </c>
      <c r="V165" s="103">
        <f t="shared" si="25"/>
        <v>109.980075</v>
      </c>
      <c r="W165" s="103">
        <f t="shared" si="26"/>
        <v>3.7650375</v>
      </c>
      <c r="X165" s="103">
        <f t="shared" si="27"/>
        <v>0.4866375</v>
      </c>
      <c r="Y165" s="103">
        <f t="shared" si="28"/>
        <v>97.02603</v>
      </c>
      <c r="Z165" s="237">
        <f t="shared" si="29"/>
        <v>17.20572</v>
      </c>
      <c r="AA165" s="78"/>
      <c r="AB165" s="77"/>
    </row>
    <row r="166" spans="1:28" s="58" customFormat="1" ht="14.25" customHeight="1">
      <c r="A166" s="193" t="s">
        <v>181</v>
      </c>
      <c r="B166" s="164">
        <v>368900</v>
      </c>
      <c r="C166" s="162">
        <v>34850</v>
      </c>
      <c r="D166" s="170">
        <v>0.1</v>
      </c>
      <c r="E166" s="164">
        <v>0</v>
      </c>
      <c r="F166" s="112">
        <v>0</v>
      </c>
      <c r="G166" s="170">
        <v>0</v>
      </c>
      <c r="H166" s="164">
        <v>0</v>
      </c>
      <c r="I166" s="112">
        <v>0</v>
      </c>
      <c r="J166" s="170">
        <v>0</v>
      </c>
      <c r="K166" s="164">
        <v>368900</v>
      </c>
      <c r="L166" s="112">
        <v>34850</v>
      </c>
      <c r="M166" s="127">
        <v>0.1</v>
      </c>
      <c r="N166" s="112">
        <v>368900</v>
      </c>
      <c r="O166" s="173">
        <f t="shared" si="20"/>
        <v>1</v>
      </c>
      <c r="P166" s="108">
        <f>Volume!K166</f>
        <v>353.15</v>
      </c>
      <c r="Q166" s="69">
        <f>Volume!J166</f>
        <v>353.5</v>
      </c>
      <c r="R166" s="237">
        <f t="shared" si="21"/>
        <v>13.040615</v>
      </c>
      <c r="S166" s="103">
        <f t="shared" si="22"/>
        <v>13.040615</v>
      </c>
      <c r="T166" s="109">
        <f t="shared" si="23"/>
        <v>334050</v>
      </c>
      <c r="U166" s="103">
        <f t="shared" si="24"/>
        <v>10.432569974554708</v>
      </c>
      <c r="V166" s="103">
        <f t="shared" si="25"/>
        <v>13.040615</v>
      </c>
      <c r="W166" s="103">
        <f t="shared" si="26"/>
        <v>0</v>
      </c>
      <c r="X166" s="103">
        <f t="shared" si="27"/>
        <v>0</v>
      </c>
      <c r="Y166" s="103">
        <f t="shared" si="28"/>
        <v>11.796975749999998</v>
      </c>
      <c r="Z166" s="237">
        <f t="shared" si="29"/>
        <v>1.2436392500000029</v>
      </c>
      <c r="AA166" s="78"/>
      <c r="AB166" s="77"/>
    </row>
    <row r="167" spans="1:28" s="58" customFormat="1" ht="14.25" customHeight="1">
      <c r="A167" s="193" t="s">
        <v>150</v>
      </c>
      <c r="B167" s="164">
        <v>4447890</v>
      </c>
      <c r="C167" s="162">
        <v>245718</v>
      </c>
      <c r="D167" s="170">
        <v>0.06</v>
      </c>
      <c r="E167" s="164">
        <v>15768</v>
      </c>
      <c r="F167" s="112">
        <v>2190</v>
      </c>
      <c r="G167" s="170">
        <v>0.16</v>
      </c>
      <c r="H167" s="164">
        <v>0</v>
      </c>
      <c r="I167" s="112">
        <v>0</v>
      </c>
      <c r="J167" s="170">
        <v>0</v>
      </c>
      <c r="K167" s="164">
        <v>4463658</v>
      </c>
      <c r="L167" s="112">
        <v>247908</v>
      </c>
      <c r="M167" s="127">
        <v>0.06</v>
      </c>
      <c r="N167" s="112">
        <v>4460592</v>
      </c>
      <c r="O167" s="173">
        <f t="shared" si="20"/>
        <v>0.9993131194190953</v>
      </c>
      <c r="P167" s="108">
        <f>Volume!K167</f>
        <v>556.65</v>
      </c>
      <c r="Q167" s="69">
        <f>Volume!J167</f>
        <v>542.35</v>
      </c>
      <c r="R167" s="237">
        <f t="shared" si="21"/>
        <v>242.08649163</v>
      </c>
      <c r="S167" s="103">
        <f t="shared" si="22"/>
        <v>241.92020712000001</v>
      </c>
      <c r="T167" s="109">
        <f t="shared" si="23"/>
        <v>4215750</v>
      </c>
      <c r="U167" s="103">
        <f t="shared" si="24"/>
        <v>5.880519480519481</v>
      </c>
      <c r="V167" s="103">
        <f t="shared" si="25"/>
        <v>241.23131415</v>
      </c>
      <c r="W167" s="103">
        <f t="shared" si="26"/>
        <v>0.85517748</v>
      </c>
      <c r="X167" s="103">
        <f t="shared" si="27"/>
        <v>0</v>
      </c>
      <c r="Y167" s="103">
        <f t="shared" si="28"/>
        <v>234.66972375</v>
      </c>
      <c r="Z167" s="237">
        <f t="shared" si="29"/>
        <v>7.416767880000009</v>
      </c>
      <c r="AA167" s="78"/>
      <c r="AB167" s="77"/>
    </row>
    <row r="168" spans="1:28" s="58" customFormat="1" ht="14.25" customHeight="1">
      <c r="A168" s="193" t="s">
        <v>430</v>
      </c>
      <c r="B168" s="164">
        <v>3720000</v>
      </c>
      <c r="C168" s="162">
        <v>140000</v>
      </c>
      <c r="D168" s="170">
        <v>0.04</v>
      </c>
      <c r="E168" s="164">
        <v>88750</v>
      </c>
      <c r="F168" s="112">
        <v>-1250</v>
      </c>
      <c r="G168" s="170">
        <v>-0.01</v>
      </c>
      <c r="H168" s="164">
        <v>0</v>
      </c>
      <c r="I168" s="112">
        <v>0</v>
      </c>
      <c r="J168" s="170">
        <v>0</v>
      </c>
      <c r="K168" s="164">
        <v>3808750</v>
      </c>
      <c r="L168" s="112">
        <v>138750</v>
      </c>
      <c r="M168" s="127">
        <v>0.04</v>
      </c>
      <c r="N168" s="112">
        <v>3770000</v>
      </c>
      <c r="O168" s="173">
        <f t="shared" si="20"/>
        <v>0.9898260584181162</v>
      </c>
      <c r="P168" s="108">
        <f>Volume!K168</f>
        <v>164.9</v>
      </c>
      <c r="Q168" s="69">
        <f>Volume!J168</f>
        <v>162.2</v>
      </c>
      <c r="R168" s="237">
        <f t="shared" si="21"/>
        <v>61.777925</v>
      </c>
      <c r="S168" s="103">
        <f t="shared" si="22"/>
        <v>61.1494</v>
      </c>
      <c r="T168" s="109">
        <f t="shared" si="23"/>
        <v>3670000</v>
      </c>
      <c r="U168" s="103">
        <f t="shared" si="24"/>
        <v>3.780653950953679</v>
      </c>
      <c r="V168" s="103">
        <f t="shared" si="25"/>
        <v>60.3384</v>
      </c>
      <c r="W168" s="103">
        <f t="shared" si="26"/>
        <v>1.4395249999999997</v>
      </c>
      <c r="X168" s="103">
        <f t="shared" si="27"/>
        <v>0</v>
      </c>
      <c r="Y168" s="103">
        <f t="shared" si="28"/>
        <v>60.5183</v>
      </c>
      <c r="Z168" s="237">
        <f t="shared" si="29"/>
        <v>1.2596249999999998</v>
      </c>
      <c r="AA168" s="78"/>
      <c r="AB168" s="77"/>
    </row>
    <row r="169" spans="1:28" s="58" customFormat="1" ht="14.25" customHeight="1">
      <c r="A169" s="193" t="s">
        <v>431</v>
      </c>
      <c r="B169" s="164">
        <v>1727250</v>
      </c>
      <c r="C169" s="162">
        <v>239400</v>
      </c>
      <c r="D169" s="170">
        <v>0.16</v>
      </c>
      <c r="E169" s="164">
        <v>4200</v>
      </c>
      <c r="F169" s="112">
        <v>2100</v>
      </c>
      <c r="G169" s="170">
        <v>1</v>
      </c>
      <c r="H169" s="164">
        <v>0</v>
      </c>
      <c r="I169" s="112">
        <v>0</v>
      </c>
      <c r="J169" s="170">
        <v>0</v>
      </c>
      <c r="K169" s="164">
        <v>1731450</v>
      </c>
      <c r="L169" s="112">
        <v>241500</v>
      </c>
      <c r="M169" s="127">
        <v>0.16</v>
      </c>
      <c r="N169" s="112">
        <v>1726200</v>
      </c>
      <c r="O169" s="173">
        <f t="shared" si="20"/>
        <v>0.9969678593086719</v>
      </c>
      <c r="P169" s="108">
        <f>Volume!K169</f>
        <v>210.1</v>
      </c>
      <c r="Q169" s="69">
        <f>Volume!J169</f>
        <v>212.5</v>
      </c>
      <c r="R169" s="237">
        <f t="shared" si="21"/>
        <v>36.7933125</v>
      </c>
      <c r="S169" s="103">
        <f t="shared" si="22"/>
        <v>36.68175</v>
      </c>
      <c r="T169" s="109">
        <f t="shared" si="23"/>
        <v>1489950</v>
      </c>
      <c r="U169" s="103">
        <f t="shared" si="24"/>
        <v>16.208597603946444</v>
      </c>
      <c r="V169" s="103">
        <f t="shared" si="25"/>
        <v>36.7040625</v>
      </c>
      <c r="W169" s="103">
        <f t="shared" si="26"/>
        <v>0.08925</v>
      </c>
      <c r="X169" s="103">
        <f t="shared" si="27"/>
        <v>0</v>
      </c>
      <c r="Y169" s="103">
        <f t="shared" si="28"/>
        <v>31.3038495</v>
      </c>
      <c r="Z169" s="237">
        <f t="shared" si="29"/>
        <v>5.489463000000001</v>
      </c>
      <c r="AA169" s="78"/>
      <c r="AB169" s="77"/>
    </row>
    <row r="170" spans="1:28" s="58" customFormat="1" ht="14.25" customHeight="1">
      <c r="A170" s="193" t="s">
        <v>151</v>
      </c>
      <c r="B170" s="164">
        <v>1575225</v>
      </c>
      <c r="C170" s="162">
        <v>12825</v>
      </c>
      <c r="D170" s="170">
        <v>0.01</v>
      </c>
      <c r="E170" s="164">
        <v>0</v>
      </c>
      <c r="F170" s="112">
        <v>0</v>
      </c>
      <c r="G170" s="170">
        <v>0</v>
      </c>
      <c r="H170" s="164">
        <v>0</v>
      </c>
      <c r="I170" s="112">
        <v>0</v>
      </c>
      <c r="J170" s="170">
        <v>0</v>
      </c>
      <c r="K170" s="164">
        <v>1575225</v>
      </c>
      <c r="L170" s="112">
        <v>12825</v>
      </c>
      <c r="M170" s="127">
        <v>0.01</v>
      </c>
      <c r="N170" s="112">
        <v>1571625</v>
      </c>
      <c r="O170" s="173">
        <f t="shared" si="20"/>
        <v>0.9977146121982574</v>
      </c>
      <c r="P170" s="108">
        <f>Volume!K170</f>
        <v>1092.75</v>
      </c>
      <c r="Q170" s="69">
        <f>Volume!J170</f>
        <v>1075.1</v>
      </c>
      <c r="R170" s="237">
        <f t="shared" si="21"/>
        <v>169.35243974999997</v>
      </c>
      <c r="S170" s="103">
        <f t="shared" si="22"/>
        <v>168.96540374999998</v>
      </c>
      <c r="T170" s="109">
        <f t="shared" si="23"/>
        <v>1562400</v>
      </c>
      <c r="U170" s="103">
        <f t="shared" si="24"/>
        <v>0.8208525345622119</v>
      </c>
      <c r="V170" s="103">
        <f t="shared" si="25"/>
        <v>169.35243974999997</v>
      </c>
      <c r="W170" s="103">
        <f t="shared" si="26"/>
        <v>0</v>
      </c>
      <c r="X170" s="103">
        <f t="shared" si="27"/>
        <v>0</v>
      </c>
      <c r="Y170" s="103">
        <f t="shared" si="28"/>
        <v>170.73126</v>
      </c>
      <c r="Z170" s="237">
        <f t="shared" si="29"/>
        <v>-1.3788202500000182</v>
      </c>
      <c r="AA170" s="78"/>
      <c r="AB170" s="77"/>
    </row>
    <row r="171" spans="1:28" s="58" customFormat="1" ht="14.25" customHeight="1">
      <c r="A171" s="193" t="s">
        <v>214</v>
      </c>
      <c r="B171" s="164">
        <v>319750</v>
      </c>
      <c r="C171" s="162">
        <v>6000</v>
      </c>
      <c r="D171" s="170">
        <v>0.02</v>
      </c>
      <c r="E171" s="164">
        <v>0</v>
      </c>
      <c r="F171" s="112">
        <v>0</v>
      </c>
      <c r="G171" s="170">
        <v>0</v>
      </c>
      <c r="H171" s="164">
        <v>0</v>
      </c>
      <c r="I171" s="112">
        <v>0</v>
      </c>
      <c r="J171" s="170">
        <v>0</v>
      </c>
      <c r="K171" s="164">
        <v>319750</v>
      </c>
      <c r="L171" s="112">
        <v>6000</v>
      </c>
      <c r="M171" s="127">
        <v>0.02</v>
      </c>
      <c r="N171" s="112">
        <v>317250</v>
      </c>
      <c r="O171" s="173">
        <f t="shared" si="20"/>
        <v>0.9921813917122753</v>
      </c>
      <c r="P171" s="108">
        <f>Volume!K171</f>
        <v>1418.85</v>
      </c>
      <c r="Q171" s="69">
        <f>Volume!J171</f>
        <v>1371.9</v>
      </c>
      <c r="R171" s="237">
        <f t="shared" si="21"/>
        <v>43.8665025</v>
      </c>
      <c r="S171" s="103">
        <f t="shared" si="22"/>
        <v>43.5235275</v>
      </c>
      <c r="T171" s="109">
        <f t="shared" si="23"/>
        <v>313750</v>
      </c>
      <c r="U171" s="103">
        <f t="shared" si="24"/>
        <v>1.9123505976095616</v>
      </c>
      <c r="V171" s="103">
        <f t="shared" si="25"/>
        <v>43.8665025</v>
      </c>
      <c r="W171" s="103">
        <f t="shared" si="26"/>
        <v>0</v>
      </c>
      <c r="X171" s="103">
        <f t="shared" si="27"/>
        <v>0</v>
      </c>
      <c r="Y171" s="103">
        <f t="shared" si="28"/>
        <v>44.51641875</v>
      </c>
      <c r="Z171" s="237">
        <f t="shared" si="29"/>
        <v>-0.6499162499999969</v>
      </c>
      <c r="AA171" s="78"/>
      <c r="AB171" s="77"/>
    </row>
    <row r="172" spans="1:28" s="58" customFormat="1" ht="14.25" customHeight="1">
      <c r="A172" s="193" t="s">
        <v>229</v>
      </c>
      <c r="B172" s="164">
        <v>1526800</v>
      </c>
      <c r="C172" s="162">
        <v>10800</v>
      </c>
      <c r="D172" s="170">
        <v>0.01</v>
      </c>
      <c r="E172" s="164">
        <v>6600</v>
      </c>
      <c r="F172" s="112">
        <v>400</v>
      </c>
      <c r="G172" s="170">
        <v>0.06</v>
      </c>
      <c r="H172" s="164">
        <v>600</v>
      </c>
      <c r="I172" s="112">
        <v>200</v>
      </c>
      <c r="J172" s="170">
        <v>0.5</v>
      </c>
      <c r="K172" s="164">
        <v>1534000</v>
      </c>
      <c r="L172" s="112">
        <v>11400</v>
      </c>
      <c r="M172" s="127">
        <v>0.01</v>
      </c>
      <c r="N172" s="112">
        <v>1529000</v>
      </c>
      <c r="O172" s="173">
        <f t="shared" si="20"/>
        <v>0.9967405475880052</v>
      </c>
      <c r="P172" s="108">
        <f>Volume!K172</f>
        <v>1353.7</v>
      </c>
      <c r="Q172" s="69">
        <f>Volume!J172</f>
        <v>1310.9</v>
      </c>
      <c r="R172" s="237">
        <f t="shared" si="21"/>
        <v>201.09206000000003</v>
      </c>
      <c r="S172" s="103">
        <f t="shared" si="22"/>
        <v>200.43661000000003</v>
      </c>
      <c r="T172" s="109">
        <f t="shared" si="23"/>
        <v>1522600</v>
      </c>
      <c r="U172" s="103">
        <f t="shared" si="24"/>
        <v>0.7487192959411533</v>
      </c>
      <c r="V172" s="103">
        <f t="shared" si="25"/>
        <v>200.14821200000003</v>
      </c>
      <c r="W172" s="103">
        <f t="shared" si="26"/>
        <v>0.865194</v>
      </c>
      <c r="X172" s="103">
        <f t="shared" si="27"/>
        <v>0.078654</v>
      </c>
      <c r="Y172" s="103">
        <f t="shared" si="28"/>
        <v>206.114362</v>
      </c>
      <c r="Z172" s="237">
        <f t="shared" si="29"/>
        <v>-5.022301999999968</v>
      </c>
      <c r="AA172" s="78"/>
      <c r="AB172" s="77"/>
    </row>
    <row r="173" spans="1:28" s="58" customFormat="1" ht="14.25" customHeight="1">
      <c r="A173" s="193" t="s">
        <v>91</v>
      </c>
      <c r="B173" s="164">
        <v>6361200</v>
      </c>
      <c r="C173" s="162">
        <v>-315400</v>
      </c>
      <c r="D173" s="170">
        <v>-0.05</v>
      </c>
      <c r="E173" s="164">
        <v>376200</v>
      </c>
      <c r="F173" s="112">
        <v>22800</v>
      </c>
      <c r="G173" s="170">
        <v>0.06</v>
      </c>
      <c r="H173" s="164">
        <v>0</v>
      </c>
      <c r="I173" s="112">
        <v>0</v>
      </c>
      <c r="J173" s="170">
        <v>0</v>
      </c>
      <c r="K173" s="164">
        <v>6737400</v>
      </c>
      <c r="L173" s="112">
        <v>-292600</v>
      </c>
      <c r="M173" s="127">
        <v>-0.04</v>
      </c>
      <c r="N173" s="112">
        <v>6733600</v>
      </c>
      <c r="O173" s="173">
        <f t="shared" si="20"/>
        <v>0.9994359842075579</v>
      </c>
      <c r="P173" s="108">
        <f>Volume!K173</f>
        <v>79.3</v>
      </c>
      <c r="Q173" s="69">
        <f>Volume!J173</f>
        <v>77.1</v>
      </c>
      <c r="R173" s="237">
        <f t="shared" si="21"/>
        <v>51.945353999999995</v>
      </c>
      <c r="S173" s="103">
        <f t="shared" si="22"/>
        <v>51.916056</v>
      </c>
      <c r="T173" s="109">
        <f t="shared" si="23"/>
        <v>7030000</v>
      </c>
      <c r="U173" s="103">
        <f t="shared" si="24"/>
        <v>-4.162162162162162</v>
      </c>
      <c r="V173" s="103">
        <f t="shared" si="25"/>
        <v>49.04485199999999</v>
      </c>
      <c r="W173" s="103">
        <f t="shared" si="26"/>
        <v>2.9005019999999995</v>
      </c>
      <c r="X173" s="103">
        <f t="shared" si="27"/>
        <v>0</v>
      </c>
      <c r="Y173" s="103">
        <f t="shared" si="28"/>
        <v>55.7479</v>
      </c>
      <c r="Z173" s="237">
        <f t="shared" si="29"/>
        <v>-3.8025460000000066</v>
      </c>
      <c r="AA173" s="78"/>
      <c r="AB173" s="77"/>
    </row>
    <row r="174" spans="1:28" s="58" customFormat="1" ht="14.25" customHeight="1">
      <c r="A174" s="193" t="s">
        <v>152</v>
      </c>
      <c r="B174" s="164">
        <v>3731400</v>
      </c>
      <c r="C174" s="162">
        <v>-10800</v>
      </c>
      <c r="D174" s="170">
        <v>0</v>
      </c>
      <c r="E174" s="164">
        <v>68850</v>
      </c>
      <c r="F174" s="112">
        <v>1350</v>
      </c>
      <c r="G174" s="170">
        <v>0.02</v>
      </c>
      <c r="H174" s="164">
        <v>9450</v>
      </c>
      <c r="I174" s="112">
        <v>0</v>
      </c>
      <c r="J174" s="170">
        <v>0</v>
      </c>
      <c r="K174" s="164">
        <v>3809700</v>
      </c>
      <c r="L174" s="112">
        <v>-9450</v>
      </c>
      <c r="M174" s="127">
        <v>0</v>
      </c>
      <c r="N174" s="112">
        <v>3680100</v>
      </c>
      <c r="O174" s="173">
        <f t="shared" si="20"/>
        <v>0.9659815733522324</v>
      </c>
      <c r="P174" s="108">
        <f>Volume!K174</f>
        <v>244.1</v>
      </c>
      <c r="Q174" s="69">
        <f>Volume!J174</f>
        <v>240.2</v>
      </c>
      <c r="R174" s="237">
        <f t="shared" si="21"/>
        <v>91.508994</v>
      </c>
      <c r="S174" s="103">
        <f t="shared" si="22"/>
        <v>88.396002</v>
      </c>
      <c r="T174" s="109">
        <f t="shared" si="23"/>
        <v>3819150</v>
      </c>
      <c r="U174" s="103">
        <f t="shared" si="24"/>
        <v>-0.24743725698126548</v>
      </c>
      <c r="V174" s="103">
        <f t="shared" si="25"/>
        <v>89.628228</v>
      </c>
      <c r="W174" s="103">
        <f t="shared" si="26"/>
        <v>1.653777</v>
      </c>
      <c r="X174" s="103">
        <f t="shared" si="27"/>
        <v>0.226989</v>
      </c>
      <c r="Y174" s="103">
        <f t="shared" si="28"/>
        <v>93.2254515</v>
      </c>
      <c r="Z174" s="237">
        <f t="shared" si="29"/>
        <v>-1.7164575000000042</v>
      </c>
      <c r="AA174" s="78"/>
      <c r="AB174" s="77"/>
    </row>
    <row r="175" spans="1:28" s="58" customFormat="1" ht="14.25" customHeight="1">
      <c r="A175" s="193" t="s">
        <v>208</v>
      </c>
      <c r="B175" s="164">
        <v>5938568</v>
      </c>
      <c r="C175" s="162">
        <v>914228</v>
      </c>
      <c r="D175" s="170">
        <v>0.18</v>
      </c>
      <c r="E175" s="164">
        <v>266152</v>
      </c>
      <c r="F175" s="112">
        <v>98468</v>
      </c>
      <c r="G175" s="170">
        <v>0.59</v>
      </c>
      <c r="H175" s="164">
        <v>49028</v>
      </c>
      <c r="I175" s="112">
        <v>17716</v>
      </c>
      <c r="J175" s="170">
        <v>0.57</v>
      </c>
      <c r="K175" s="164">
        <v>6253748</v>
      </c>
      <c r="L175" s="112">
        <v>1030412</v>
      </c>
      <c r="M175" s="127">
        <v>0.2</v>
      </c>
      <c r="N175" s="112">
        <v>6215432</v>
      </c>
      <c r="O175" s="173">
        <f t="shared" si="20"/>
        <v>0.993873114170894</v>
      </c>
      <c r="P175" s="108">
        <f>Volume!K175</f>
        <v>710.5</v>
      </c>
      <c r="Q175" s="69">
        <f>Volume!J175</f>
        <v>688</v>
      </c>
      <c r="R175" s="237">
        <f t="shared" si="21"/>
        <v>430.2578624</v>
      </c>
      <c r="S175" s="103">
        <f t="shared" si="22"/>
        <v>427.6217216</v>
      </c>
      <c r="T175" s="109">
        <f t="shared" si="23"/>
        <v>5223336</v>
      </c>
      <c r="U175" s="103">
        <f t="shared" si="24"/>
        <v>19.727086291213126</v>
      </c>
      <c r="V175" s="103">
        <f t="shared" si="25"/>
        <v>408.5734784</v>
      </c>
      <c r="W175" s="103">
        <f t="shared" si="26"/>
        <v>18.3112576</v>
      </c>
      <c r="X175" s="103">
        <f t="shared" si="27"/>
        <v>3.3731264</v>
      </c>
      <c r="Y175" s="103">
        <f t="shared" si="28"/>
        <v>371.1180228</v>
      </c>
      <c r="Z175" s="237">
        <f t="shared" si="29"/>
        <v>59.139839600000016</v>
      </c>
      <c r="AA175" s="78"/>
      <c r="AB175" s="77"/>
    </row>
    <row r="176" spans="1:28" s="58" customFormat="1" ht="14.25" customHeight="1">
      <c r="A176" s="193" t="s">
        <v>230</v>
      </c>
      <c r="B176" s="164">
        <v>1491200</v>
      </c>
      <c r="C176" s="162">
        <v>26000</v>
      </c>
      <c r="D176" s="170">
        <v>0.02</v>
      </c>
      <c r="E176" s="164">
        <v>8000</v>
      </c>
      <c r="F176" s="112">
        <v>400</v>
      </c>
      <c r="G176" s="170">
        <v>0.05</v>
      </c>
      <c r="H176" s="164">
        <v>400</v>
      </c>
      <c r="I176" s="112">
        <v>0</v>
      </c>
      <c r="J176" s="170">
        <v>0</v>
      </c>
      <c r="K176" s="164">
        <v>1499600</v>
      </c>
      <c r="L176" s="112">
        <v>26400</v>
      </c>
      <c r="M176" s="127">
        <v>0.02</v>
      </c>
      <c r="N176" s="112">
        <v>1480800</v>
      </c>
      <c r="O176" s="173">
        <f t="shared" si="20"/>
        <v>0.9874633235529474</v>
      </c>
      <c r="P176" s="108">
        <f>Volume!K176</f>
        <v>603.95</v>
      </c>
      <c r="Q176" s="69">
        <f>Volume!J176</f>
        <v>592.2</v>
      </c>
      <c r="R176" s="237">
        <f t="shared" si="21"/>
        <v>88.806312</v>
      </c>
      <c r="S176" s="103">
        <f t="shared" si="22"/>
        <v>87.69297600000002</v>
      </c>
      <c r="T176" s="109">
        <f t="shared" si="23"/>
        <v>1473200</v>
      </c>
      <c r="U176" s="103">
        <f t="shared" si="24"/>
        <v>1.7920173771382024</v>
      </c>
      <c r="V176" s="103">
        <f t="shared" si="25"/>
        <v>88.30886400000001</v>
      </c>
      <c r="W176" s="103">
        <f t="shared" si="26"/>
        <v>0.47376</v>
      </c>
      <c r="X176" s="103">
        <f t="shared" si="27"/>
        <v>0.023688000000000004</v>
      </c>
      <c r="Y176" s="103">
        <f t="shared" si="28"/>
        <v>88.97391400000001</v>
      </c>
      <c r="Z176" s="237">
        <f t="shared" si="29"/>
        <v>-0.16760200000000225</v>
      </c>
      <c r="AA176" s="78"/>
      <c r="AB176" s="77"/>
    </row>
    <row r="177" spans="1:28" s="58" customFormat="1" ht="14.25" customHeight="1">
      <c r="A177" s="193" t="s">
        <v>185</v>
      </c>
      <c r="B177" s="164">
        <v>10499625</v>
      </c>
      <c r="C177" s="162">
        <v>62100</v>
      </c>
      <c r="D177" s="170">
        <v>0.01</v>
      </c>
      <c r="E177" s="164">
        <v>1682100</v>
      </c>
      <c r="F177" s="112">
        <v>261900</v>
      </c>
      <c r="G177" s="170">
        <v>0.18</v>
      </c>
      <c r="H177" s="164">
        <v>598725</v>
      </c>
      <c r="I177" s="112">
        <v>45900</v>
      </c>
      <c r="J177" s="170">
        <v>0.08</v>
      </c>
      <c r="K177" s="164">
        <v>12780450</v>
      </c>
      <c r="L177" s="112">
        <v>369900</v>
      </c>
      <c r="M177" s="127">
        <v>0.03</v>
      </c>
      <c r="N177" s="112">
        <v>12727125</v>
      </c>
      <c r="O177" s="173">
        <f t="shared" si="20"/>
        <v>0.9958276117038133</v>
      </c>
      <c r="P177" s="108">
        <f>Volume!K177</f>
        <v>641.7</v>
      </c>
      <c r="Q177" s="69">
        <f>Volume!J177</f>
        <v>618.3</v>
      </c>
      <c r="R177" s="237">
        <f t="shared" si="21"/>
        <v>790.2152234999999</v>
      </c>
      <c r="S177" s="103">
        <f t="shared" si="22"/>
        <v>786.9181387499999</v>
      </c>
      <c r="T177" s="109">
        <f t="shared" si="23"/>
        <v>12410550</v>
      </c>
      <c r="U177" s="103">
        <f t="shared" si="24"/>
        <v>2.980528663113238</v>
      </c>
      <c r="V177" s="103">
        <f t="shared" si="25"/>
        <v>649.1918137499999</v>
      </c>
      <c r="W177" s="103">
        <f t="shared" si="26"/>
        <v>104.00424299999999</v>
      </c>
      <c r="X177" s="103">
        <f t="shared" si="27"/>
        <v>37.01916675</v>
      </c>
      <c r="Y177" s="103">
        <f t="shared" si="28"/>
        <v>796.3849935000001</v>
      </c>
      <c r="Z177" s="237">
        <f t="shared" si="29"/>
        <v>-6.169770000000199</v>
      </c>
      <c r="AA177" s="78"/>
      <c r="AB177" s="77"/>
    </row>
    <row r="178" spans="1:28" s="58" customFormat="1" ht="14.25" customHeight="1">
      <c r="A178" s="193" t="s">
        <v>206</v>
      </c>
      <c r="B178" s="164">
        <v>2489850</v>
      </c>
      <c r="C178" s="162">
        <v>297000</v>
      </c>
      <c r="D178" s="170">
        <v>0.14</v>
      </c>
      <c r="E178" s="164">
        <v>22550</v>
      </c>
      <c r="F178" s="112">
        <v>3300</v>
      </c>
      <c r="G178" s="170">
        <v>0.17</v>
      </c>
      <c r="H178" s="164">
        <v>10450</v>
      </c>
      <c r="I178" s="112">
        <v>10450</v>
      </c>
      <c r="J178" s="170">
        <v>0</v>
      </c>
      <c r="K178" s="164">
        <v>2522850</v>
      </c>
      <c r="L178" s="112">
        <v>310750</v>
      </c>
      <c r="M178" s="127">
        <v>0.14</v>
      </c>
      <c r="N178" s="112">
        <v>2494250</v>
      </c>
      <c r="O178" s="173">
        <f t="shared" si="20"/>
        <v>0.9886636145628951</v>
      </c>
      <c r="P178" s="108">
        <f>Volume!K178</f>
        <v>893.65</v>
      </c>
      <c r="Q178" s="69">
        <f>Volume!J178</f>
        <v>851.55</v>
      </c>
      <c r="R178" s="237">
        <f t="shared" si="21"/>
        <v>214.83329175</v>
      </c>
      <c r="S178" s="103">
        <f t="shared" si="22"/>
        <v>212.39785875</v>
      </c>
      <c r="T178" s="109">
        <f t="shared" si="23"/>
        <v>2212100</v>
      </c>
      <c r="U178" s="103">
        <f t="shared" si="24"/>
        <v>14.047737444057685</v>
      </c>
      <c r="V178" s="103">
        <f t="shared" si="25"/>
        <v>212.02317675</v>
      </c>
      <c r="W178" s="103">
        <f t="shared" si="26"/>
        <v>1.92024525</v>
      </c>
      <c r="X178" s="103">
        <f t="shared" si="27"/>
        <v>0.88986975</v>
      </c>
      <c r="Y178" s="103">
        <f t="shared" si="28"/>
        <v>197.6843165</v>
      </c>
      <c r="Z178" s="237">
        <f t="shared" si="29"/>
        <v>17.148975250000007</v>
      </c>
      <c r="AA178" s="78"/>
      <c r="AB178" s="77"/>
    </row>
    <row r="179" spans="1:28" s="58" customFormat="1" ht="14.25" customHeight="1">
      <c r="A179" s="193" t="s">
        <v>118</v>
      </c>
      <c r="B179" s="164">
        <v>4504750</v>
      </c>
      <c r="C179" s="162">
        <v>305000</v>
      </c>
      <c r="D179" s="170">
        <v>0.07</v>
      </c>
      <c r="E179" s="164">
        <v>125000</v>
      </c>
      <c r="F179" s="112">
        <v>40500</v>
      </c>
      <c r="G179" s="170">
        <v>0.48</v>
      </c>
      <c r="H179" s="164">
        <v>5000</v>
      </c>
      <c r="I179" s="112">
        <v>2500</v>
      </c>
      <c r="J179" s="170">
        <v>1</v>
      </c>
      <c r="K179" s="164">
        <v>4634750</v>
      </c>
      <c r="L179" s="112">
        <v>348000</v>
      </c>
      <c r="M179" s="127">
        <v>0.08</v>
      </c>
      <c r="N179" s="112">
        <v>4593250</v>
      </c>
      <c r="O179" s="173">
        <f t="shared" si="20"/>
        <v>0.9910459032310265</v>
      </c>
      <c r="P179" s="108">
        <f>Volume!K179</f>
        <v>1208.05</v>
      </c>
      <c r="Q179" s="69">
        <f>Volume!J179</f>
        <v>1200.35</v>
      </c>
      <c r="R179" s="237">
        <f t="shared" si="21"/>
        <v>556.33221625</v>
      </c>
      <c r="S179" s="103">
        <f t="shared" si="22"/>
        <v>551.35076375</v>
      </c>
      <c r="T179" s="109">
        <f t="shared" si="23"/>
        <v>4286750</v>
      </c>
      <c r="U179" s="103">
        <f t="shared" si="24"/>
        <v>8.118038140782643</v>
      </c>
      <c r="V179" s="103">
        <f t="shared" si="25"/>
        <v>540.72766625</v>
      </c>
      <c r="W179" s="103">
        <f t="shared" si="26"/>
        <v>15.004375</v>
      </c>
      <c r="X179" s="103">
        <f t="shared" si="27"/>
        <v>0.600175</v>
      </c>
      <c r="Y179" s="103">
        <f t="shared" si="28"/>
        <v>517.86083375</v>
      </c>
      <c r="Z179" s="237">
        <f t="shared" si="29"/>
        <v>38.471382500000004</v>
      </c>
      <c r="AA179" s="78"/>
      <c r="AB179" s="77"/>
    </row>
    <row r="180" spans="1:28" s="58" customFormat="1" ht="14.25" customHeight="1">
      <c r="A180" s="193" t="s">
        <v>231</v>
      </c>
      <c r="B180" s="164">
        <v>930914</v>
      </c>
      <c r="C180" s="162">
        <v>-79310</v>
      </c>
      <c r="D180" s="170">
        <v>-0.08</v>
      </c>
      <c r="E180" s="164">
        <v>1236</v>
      </c>
      <c r="F180" s="112">
        <v>0</v>
      </c>
      <c r="G180" s="170">
        <v>0</v>
      </c>
      <c r="H180" s="164">
        <v>0</v>
      </c>
      <c r="I180" s="112">
        <v>0</v>
      </c>
      <c r="J180" s="170">
        <v>0</v>
      </c>
      <c r="K180" s="164">
        <v>932150</v>
      </c>
      <c r="L180" s="112">
        <v>-79310</v>
      </c>
      <c r="M180" s="127">
        <v>-0.08</v>
      </c>
      <c r="N180" s="112">
        <v>930708</v>
      </c>
      <c r="O180" s="173">
        <f t="shared" si="20"/>
        <v>0.9984530386740331</v>
      </c>
      <c r="P180" s="108">
        <f>Volume!K180</f>
        <v>1138</v>
      </c>
      <c r="Q180" s="69">
        <f>Volume!J180</f>
        <v>1094.25</v>
      </c>
      <c r="R180" s="237">
        <f t="shared" si="21"/>
        <v>102.00051375</v>
      </c>
      <c r="S180" s="103">
        <f t="shared" si="22"/>
        <v>101.8427229</v>
      </c>
      <c r="T180" s="109">
        <f t="shared" si="23"/>
        <v>1011460</v>
      </c>
      <c r="U180" s="103">
        <f t="shared" si="24"/>
        <v>-7.841140529531568</v>
      </c>
      <c r="V180" s="103">
        <f t="shared" si="25"/>
        <v>101.86526445</v>
      </c>
      <c r="W180" s="103">
        <f t="shared" si="26"/>
        <v>0.1352493</v>
      </c>
      <c r="X180" s="103">
        <f t="shared" si="27"/>
        <v>0</v>
      </c>
      <c r="Y180" s="103">
        <f t="shared" si="28"/>
        <v>115.104148</v>
      </c>
      <c r="Z180" s="237">
        <f t="shared" si="29"/>
        <v>-13.103634249999999</v>
      </c>
      <c r="AA180" s="78"/>
      <c r="AB180" s="77"/>
    </row>
    <row r="181" spans="1:28" s="58" customFormat="1" ht="14.25" customHeight="1">
      <c r="A181" s="193" t="s">
        <v>300</v>
      </c>
      <c r="B181" s="164">
        <v>2148300</v>
      </c>
      <c r="C181" s="162">
        <v>-269500</v>
      </c>
      <c r="D181" s="170">
        <v>-0.11</v>
      </c>
      <c r="E181" s="164">
        <v>0</v>
      </c>
      <c r="F181" s="112">
        <v>0</v>
      </c>
      <c r="G181" s="170">
        <v>0</v>
      </c>
      <c r="H181" s="164">
        <v>0</v>
      </c>
      <c r="I181" s="112">
        <v>0</v>
      </c>
      <c r="J181" s="170">
        <v>0</v>
      </c>
      <c r="K181" s="164">
        <v>2148300</v>
      </c>
      <c r="L181" s="112">
        <v>-269500</v>
      </c>
      <c r="M181" s="127">
        <v>-0.11</v>
      </c>
      <c r="N181" s="112">
        <v>2140600</v>
      </c>
      <c r="O181" s="173">
        <f t="shared" si="20"/>
        <v>0.996415770609319</v>
      </c>
      <c r="P181" s="108">
        <f>Volume!K181</f>
        <v>53.7</v>
      </c>
      <c r="Q181" s="69">
        <f>Volume!J181</f>
        <v>52.9</v>
      </c>
      <c r="R181" s="237">
        <f t="shared" si="21"/>
        <v>11.364507</v>
      </c>
      <c r="S181" s="103">
        <f t="shared" si="22"/>
        <v>11.323774</v>
      </c>
      <c r="T181" s="109">
        <f t="shared" si="23"/>
        <v>2417800</v>
      </c>
      <c r="U181" s="103">
        <f t="shared" si="24"/>
        <v>-11.146496815286625</v>
      </c>
      <c r="V181" s="103">
        <f t="shared" si="25"/>
        <v>11.364507</v>
      </c>
      <c r="W181" s="103">
        <f t="shared" si="26"/>
        <v>0</v>
      </c>
      <c r="X181" s="103">
        <f t="shared" si="27"/>
        <v>0</v>
      </c>
      <c r="Y181" s="103">
        <f t="shared" si="28"/>
        <v>12.983586</v>
      </c>
      <c r="Z181" s="237">
        <f t="shared" si="29"/>
        <v>-1.619079000000001</v>
      </c>
      <c r="AA181" s="78"/>
      <c r="AB181" s="77"/>
    </row>
    <row r="182" spans="1:28" s="58" customFormat="1" ht="14.25" customHeight="1">
      <c r="A182" s="193" t="s">
        <v>301</v>
      </c>
      <c r="B182" s="164">
        <v>69826900</v>
      </c>
      <c r="C182" s="162">
        <v>1128600</v>
      </c>
      <c r="D182" s="170">
        <v>0.02</v>
      </c>
      <c r="E182" s="164">
        <v>11317350</v>
      </c>
      <c r="F182" s="112">
        <v>2445300</v>
      </c>
      <c r="G182" s="170">
        <v>0.28</v>
      </c>
      <c r="H182" s="164">
        <v>2037750</v>
      </c>
      <c r="I182" s="112">
        <v>449350</v>
      </c>
      <c r="J182" s="170">
        <v>0.28</v>
      </c>
      <c r="K182" s="164">
        <v>83182000</v>
      </c>
      <c r="L182" s="112">
        <v>4023250</v>
      </c>
      <c r="M182" s="127">
        <v>0.05</v>
      </c>
      <c r="N182" s="112">
        <v>82868500</v>
      </c>
      <c r="O182" s="173">
        <f t="shared" si="20"/>
        <v>0.9962311557788944</v>
      </c>
      <c r="P182" s="108">
        <f>Volume!K182</f>
        <v>27.55</v>
      </c>
      <c r="Q182" s="69">
        <f>Volume!J182</f>
        <v>27.4</v>
      </c>
      <c r="R182" s="237">
        <f t="shared" si="21"/>
        <v>227.91868</v>
      </c>
      <c r="S182" s="103">
        <f t="shared" si="22"/>
        <v>227.05969</v>
      </c>
      <c r="T182" s="109">
        <f t="shared" si="23"/>
        <v>79158750</v>
      </c>
      <c r="U182" s="103">
        <f t="shared" si="24"/>
        <v>5.082508250825082</v>
      </c>
      <c r="V182" s="103">
        <f t="shared" si="25"/>
        <v>191.325706</v>
      </c>
      <c r="W182" s="103">
        <f t="shared" si="26"/>
        <v>31.009539</v>
      </c>
      <c r="X182" s="103">
        <f t="shared" si="27"/>
        <v>5.583435</v>
      </c>
      <c r="Y182" s="103">
        <f t="shared" si="28"/>
        <v>218.08235625</v>
      </c>
      <c r="Z182" s="237">
        <f t="shared" si="29"/>
        <v>9.836323749999991</v>
      </c>
      <c r="AA182" s="78"/>
      <c r="AB182" s="77"/>
    </row>
    <row r="183" spans="1:28" s="58" customFormat="1" ht="14.25" customHeight="1">
      <c r="A183" s="193" t="s">
        <v>173</v>
      </c>
      <c r="B183" s="164">
        <v>5410300</v>
      </c>
      <c r="C183" s="162">
        <v>-501500</v>
      </c>
      <c r="D183" s="170">
        <v>-0.08</v>
      </c>
      <c r="E183" s="164">
        <v>318600</v>
      </c>
      <c r="F183" s="112">
        <v>38350</v>
      </c>
      <c r="G183" s="170">
        <v>0.14</v>
      </c>
      <c r="H183" s="164">
        <v>29500</v>
      </c>
      <c r="I183" s="112">
        <v>5900</v>
      </c>
      <c r="J183" s="170">
        <v>0.25</v>
      </c>
      <c r="K183" s="164">
        <v>5758400</v>
      </c>
      <c r="L183" s="112">
        <v>-457250</v>
      </c>
      <c r="M183" s="127">
        <v>-0.07</v>
      </c>
      <c r="N183" s="112">
        <v>5717100</v>
      </c>
      <c r="O183" s="173">
        <f t="shared" si="20"/>
        <v>0.992827868852459</v>
      </c>
      <c r="P183" s="108">
        <f>Volume!K183</f>
        <v>70.5</v>
      </c>
      <c r="Q183" s="69">
        <f>Volume!J183</f>
        <v>68.25</v>
      </c>
      <c r="R183" s="237">
        <f t="shared" si="21"/>
        <v>39.30108</v>
      </c>
      <c r="S183" s="103">
        <f t="shared" si="22"/>
        <v>39.0192075</v>
      </c>
      <c r="T183" s="109">
        <f t="shared" si="23"/>
        <v>6215650</v>
      </c>
      <c r="U183" s="103">
        <f t="shared" si="24"/>
        <v>-7.356430944470811</v>
      </c>
      <c r="V183" s="103">
        <f t="shared" si="25"/>
        <v>36.9252975</v>
      </c>
      <c r="W183" s="103">
        <f t="shared" si="26"/>
        <v>2.174445</v>
      </c>
      <c r="X183" s="103">
        <f t="shared" si="27"/>
        <v>0.2013375</v>
      </c>
      <c r="Y183" s="103">
        <f t="shared" si="28"/>
        <v>43.8203325</v>
      </c>
      <c r="Z183" s="237">
        <f t="shared" si="29"/>
        <v>-4.5192525</v>
      </c>
      <c r="AA183" s="78"/>
      <c r="AB183" s="77"/>
    </row>
    <row r="184" spans="1:28" s="58" customFormat="1" ht="14.25" customHeight="1">
      <c r="A184" s="193" t="s">
        <v>302</v>
      </c>
      <c r="B184" s="164">
        <v>803600</v>
      </c>
      <c r="C184" s="162">
        <v>-20400</v>
      </c>
      <c r="D184" s="170">
        <v>-0.02</v>
      </c>
      <c r="E184" s="164">
        <v>0</v>
      </c>
      <c r="F184" s="112">
        <v>0</v>
      </c>
      <c r="G184" s="170">
        <v>0</v>
      </c>
      <c r="H184" s="164">
        <v>0</v>
      </c>
      <c r="I184" s="112">
        <v>0</v>
      </c>
      <c r="J184" s="170">
        <v>0</v>
      </c>
      <c r="K184" s="164">
        <v>803600</v>
      </c>
      <c r="L184" s="112">
        <v>-20400</v>
      </c>
      <c r="M184" s="127">
        <v>-0.02</v>
      </c>
      <c r="N184" s="112">
        <v>803600</v>
      </c>
      <c r="O184" s="173">
        <f t="shared" si="20"/>
        <v>1</v>
      </c>
      <c r="P184" s="108">
        <f>Volume!K184</f>
        <v>837.4</v>
      </c>
      <c r="Q184" s="69">
        <f>Volume!J184</f>
        <v>820.35</v>
      </c>
      <c r="R184" s="237">
        <f t="shared" si="21"/>
        <v>65.923326</v>
      </c>
      <c r="S184" s="103">
        <f t="shared" si="22"/>
        <v>65.923326</v>
      </c>
      <c r="T184" s="109">
        <f t="shared" si="23"/>
        <v>824000</v>
      </c>
      <c r="U184" s="103">
        <f t="shared" si="24"/>
        <v>-2.475728155339806</v>
      </c>
      <c r="V184" s="103">
        <f t="shared" si="25"/>
        <v>65.923326</v>
      </c>
      <c r="W184" s="103">
        <f t="shared" si="26"/>
        <v>0</v>
      </c>
      <c r="X184" s="103">
        <f t="shared" si="27"/>
        <v>0</v>
      </c>
      <c r="Y184" s="103">
        <f t="shared" si="28"/>
        <v>69.00176</v>
      </c>
      <c r="Z184" s="237">
        <f t="shared" si="29"/>
        <v>-3.0784340000000014</v>
      </c>
      <c r="AA184" s="78"/>
      <c r="AB184" s="77"/>
    </row>
    <row r="185" spans="1:28" s="58" customFormat="1" ht="14.25" customHeight="1">
      <c r="A185" s="193" t="s">
        <v>82</v>
      </c>
      <c r="B185" s="164">
        <v>8145900</v>
      </c>
      <c r="C185" s="162">
        <v>-69300</v>
      </c>
      <c r="D185" s="170">
        <v>-0.01</v>
      </c>
      <c r="E185" s="164">
        <v>39900</v>
      </c>
      <c r="F185" s="112">
        <v>0</v>
      </c>
      <c r="G185" s="170">
        <v>0</v>
      </c>
      <c r="H185" s="164">
        <v>0</v>
      </c>
      <c r="I185" s="112">
        <v>0</v>
      </c>
      <c r="J185" s="170">
        <v>0</v>
      </c>
      <c r="K185" s="164">
        <v>8185800</v>
      </c>
      <c r="L185" s="112">
        <v>-69300</v>
      </c>
      <c r="M185" s="127">
        <v>-0.01</v>
      </c>
      <c r="N185" s="112">
        <v>8181600</v>
      </c>
      <c r="O185" s="173">
        <f t="shared" si="20"/>
        <v>0.9994869163673679</v>
      </c>
      <c r="P185" s="108">
        <f>Volume!K185</f>
        <v>127.25</v>
      </c>
      <c r="Q185" s="69">
        <f>Volume!J185</f>
        <v>121.5</v>
      </c>
      <c r="R185" s="237">
        <f t="shared" si="21"/>
        <v>99.45747</v>
      </c>
      <c r="S185" s="103">
        <f t="shared" si="22"/>
        <v>99.40644</v>
      </c>
      <c r="T185" s="109">
        <f t="shared" si="23"/>
        <v>8255100</v>
      </c>
      <c r="U185" s="103">
        <f t="shared" si="24"/>
        <v>-0.8394810480793691</v>
      </c>
      <c r="V185" s="103">
        <f t="shared" si="25"/>
        <v>98.972685</v>
      </c>
      <c r="W185" s="103">
        <f t="shared" si="26"/>
        <v>0.484785</v>
      </c>
      <c r="X185" s="103">
        <f t="shared" si="27"/>
        <v>0</v>
      </c>
      <c r="Y185" s="103">
        <f t="shared" si="28"/>
        <v>105.0461475</v>
      </c>
      <c r="Z185" s="237">
        <f t="shared" si="29"/>
        <v>-5.588677500000003</v>
      </c>
      <c r="AA185" s="78"/>
      <c r="AB185" s="77"/>
    </row>
    <row r="186" spans="1:28" s="58" customFormat="1" ht="14.25" customHeight="1">
      <c r="A186" s="193" t="s">
        <v>432</v>
      </c>
      <c r="B186" s="164">
        <v>1054200</v>
      </c>
      <c r="C186" s="162">
        <v>112700</v>
      </c>
      <c r="D186" s="170">
        <v>0.12</v>
      </c>
      <c r="E186" s="164">
        <v>1400</v>
      </c>
      <c r="F186" s="112">
        <v>0</v>
      </c>
      <c r="G186" s="170">
        <v>0</v>
      </c>
      <c r="H186" s="164">
        <v>0</v>
      </c>
      <c r="I186" s="112">
        <v>0</v>
      </c>
      <c r="J186" s="170">
        <v>0</v>
      </c>
      <c r="K186" s="164">
        <v>1055600</v>
      </c>
      <c r="L186" s="112">
        <v>112700</v>
      </c>
      <c r="M186" s="127">
        <v>0.12</v>
      </c>
      <c r="N186" s="112">
        <v>1054900</v>
      </c>
      <c r="O186" s="173">
        <f t="shared" si="20"/>
        <v>0.9993368700265252</v>
      </c>
      <c r="P186" s="108">
        <f>Volume!K186</f>
        <v>285.65</v>
      </c>
      <c r="Q186" s="69">
        <f>Volume!J186</f>
        <v>275.8</v>
      </c>
      <c r="R186" s="237">
        <f t="shared" si="21"/>
        <v>29.113448</v>
      </c>
      <c r="S186" s="103">
        <f t="shared" si="22"/>
        <v>29.094142</v>
      </c>
      <c r="T186" s="109">
        <f t="shared" si="23"/>
        <v>942900</v>
      </c>
      <c r="U186" s="103">
        <f t="shared" si="24"/>
        <v>11.952487008166296</v>
      </c>
      <c r="V186" s="103">
        <f t="shared" si="25"/>
        <v>29.074836</v>
      </c>
      <c r="W186" s="103">
        <f t="shared" si="26"/>
        <v>0.038612</v>
      </c>
      <c r="X186" s="103">
        <f t="shared" si="27"/>
        <v>0</v>
      </c>
      <c r="Y186" s="103">
        <f t="shared" si="28"/>
        <v>26.9339385</v>
      </c>
      <c r="Z186" s="237">
        <f t="shared" si="29"/>
        <v>2.1795095000000018</v>
      </c>
      <c r="AA186" s="78"/>
      <c r="AB186" s="77"/>
    </row>
    <row r="187" spans="1:28" s="58" customFormat="1" ht="14.25" customHeight="1">
      <c r="A187" s="193" t="s">
        <v>433</v>
      </c>
      <c r="B187" s="164">
        <v>4245300</v>
      </c>
      <c r="C187" s="162">
        <v>19800</v>
      </c>
      <c r="D187" s="170">
        <v>0</v>
      </c>
      <c r="E187" s="164">
        <v>138150</v>
      </c>
      <c r="F187" s="112">
        <v>31050</v>
      </c>
      <c r="G187" s="170">
        <v>0.29</v>
      </c>
      <c r="H187" s="164">
        <v>4500</v>
      </c>
      <c r="I187" s="112">
        <v>450</v>
      </c>
      <c r="J187" s="170">
        <v>0.11</v>
      </c>
      <c r="K187" s="164">
        <v>4387950</v>
      </c>
      <c r="L187" s="112">
        <v>51300</v>
      </c>
      <c r="M187" s="127">
        <v>0.01</v>
      </c>
      <c r="N187" s="112">
        <v>4368150</v>
      </c>
      <c r="O187" s="173">
        <f t="shared" si="20"/>
        <v>0.9954876422930982</v>
      </c>
      <c r="P187" s="108">
        <f>Volume!K187</f>
        <v>560.05</v>
      </c>
      <c r="Q187" s="69">
        <f>Volume!J187</f>
        <v>545.55</v>
      </c>
      <c r="R187" s="237">
        <f t="shared" si="21"/>
        <v>239.38461225</v>
      </c>
      <c r="S187" s="103">
        <f t="shared" si="22"/>
        <v>238.30442325</v>
      </c>
      <c r="T187" s="109">
        <f t="shared" si="23"/>
        <v>4336650</v>
      </c>
      <c r="U187" s="103">
        <f t="shared" si="24"/>
        <v>1.182940749195808</v>
      </c>
      <c r="V187" s="103">
        <f t="shared" si="25"/>
        <v>231.6023415</v>
      </c>
      <c r="W187" s="103">
        <f t="shared" si="26"/>
        <v>7.53677325</v>
      </c>
      <c r="X187" s="103">
        <f t="shared" si="27"/>
        <v>0.2454975</v>
      </c>
      <c r="Y187" s="103">
        <f t="shared" si="28"/>
        <v>242.87408325</v>
      </c>
      <c r="Z187" s="237">
        <f t="shared" si="29"/>
        <v>-3.489471000000009</v>
      </c>
      <c r="AA187" s="78"/>
      <c r="AB187" s="77"/>
    </row>
    <row r="188" spans="1:28" s="58" customFormat="1" ht="14.25" customHeight="1">
      <c r="A188" s="193" t="s">
        <v>153</v>
      </c>
      <c r="B188" s="164">
        <v>781650</v>
      </c>
      <c r="C188" s="162">
        <v>-155250</v>
      </c>
      <c r="D188" s="170">
        <v>-0.17</v>
      </c>
      <c r="E188" s="164">
        <v>450</v>
      </c>
      <c r="F188" s="112">
        <v>450</v>
      </c>
      <c r="G188" s="170">
        <v>0</v>
      </c>
      <c r="H188" s="164">
        <v>0</v>
      </c>
      <c r="I188" s="112">
        <v>0</v>
      </c>
      <c r="J188" s="170">
        <v>0</v>
      </c>
      <c r="K188" s="164">
        <v>782100</v>
      </c>
      <c r="L188" s="112">
        <v>-154800</v>
      </c>
      <c r="M188" s="127">
        <v>-0.17</v>
      </c>
      <c r="N188" s="112">
        <v>780750</v>
      </c>
      <c r="O188" s="173">
        <f t="shared" si="20"/>
        <v>0.9982738780207134</v>
      </c>
      <c r="P188" s="108">
        <f>Volume!K188</f>
        <v>578.7</v>
      </c>
      <c r="Q188" s="69">
        <f>Volume!J188</f>
        <v>575.55</v>
      </c>
      <c r="R188" s="237">
        <f t="shared" si="21"/>
        <v>45.01376549999999</v>
      </c>
      <c r="S188" s="103">
        <f t="shared" si="22"/>
        <v>44.936066249999996</v>
      </c>
      <c r="T188" s="109">
        <f t="shared" si="23"/>
        <v>936900</v>
      </c>
      <c r="U188" s="103">
        <f t="shared" si="24"/>
        <v>-16.522574447646495</v>
      </c>
      <c r="V188" s="103">
        <f t="shared" si="25"/>
        <v>44.98786575</v>
      </c>
      <c r="W188" s="103">
        <f t="shared" si="26"/>
        <v>0.025899749999999996</v>
      </c>
      <c r="X188" s="103">
        <f t="shared" si="27"/>
        <v>0</v>
      </c>
      <c r="Y188" s="103">
        <f t="shared" si="28"/>
        <v>54.218403</v>
      </c>
      <c r="Z188" s="237">
        <f t="shared" si="29"/>
        <v>-9.204637500000011</v>
      </c>
      <c r="AA188" s="78"/>
      <c r="AB188" s="77"/>
    </row>
    <row r="189" spans="1:28" s="58" customFormat="1" ht="14.25" customHeight="1">
      <c r="A189" s="193" t="s">
        <v>154</v>
      </c>
      <c r="B189" s="164">
        <v>6969000</v>
      </c>
      <c r="C189" s="162">
        <v>-510600</v>
      </c>
      <c r="D189" s="170">
        <v>-0.07</v>
      </c>
      <c r="E189" s="164">
        <v>331200</v>
      </c>
      <c r="F189" s="112">
        <v>41400</v>
      </c>
      <c r="G189" s="170">
        <v>0.14</v>
      </c>
      <c r="H189" s="164">
        <v>0</v>
      </c>
      <c r="I189" s="112">
        <v>0</v>
      </c>
      <c r="J189" s="170">
        <v>0</v>
      </c>
      <c r="K189" s="164">
        <v>7300200</v>
      </c>
      <c r="L189" s="112">
        <v>-469200</v>
      </c>
      <c r="M189" s="127">
        <v>-0.06</v>
      </c>
      <c r="N189" s="112">
        <v>7245000</v>
      </c>
      <c r="O189" s="173">
        <f t="shared" si="20"/>
        <v>0.9924385633270322</v>
      </c>
      <c r="P189" s="108">
        <f>Volume!K189</f>
        <v>50.5</v>
      </c>
      <c r="Q189" s="69">
        <f>Volume!J189</f>
        <v>48.25</v>
      </c>
      <c r="R189" s="237">
        <f t="shared" si="21"/>
        <v>35.223465</v>
      </c>
      <c r="S189" s="103">
        <f t="shared" si="22"/>
        <v>34.957125</v>
      </c>
      <c r="T189" s="109">
        <f t="shared" si="23"/>
        <v>7769400</v>
      </c>
      <c r="U189" s="103">
        <f t="shared" si="24"/>
        <v>-6.039076376554174</v>
      </c>
      <c r="V189" s="103">
        <f t="shared" si="25"/>
        <v>33.625425</v>
      </c>
      <c r="W189" s="103">
        <f t="shared" si="26"/>
        <v>1.59804</v>
      </c>
      <c r="X189" s="103">
        <f t="shared" si="27"/>
        <v>0</v>
      </c>
      <c r="Y189" s="103">
        <f t="shared" si="28"/>
        <v>39.23547</v>
      </c>
      <c r="Z189" s="237">
        <f t="shared" si="29"/>
        <v>-4.012005000000002</v>
      </c>
      <c r="AA189" s="78"/>
      <c r="AB189" s="77"/>
    </row>
    <row r="190" spans="1:28" s="58" customFormat="1" ht="14.25" customHeight="1">
      <c r="A190" s="193" t="s">
        <v>303</v>
      </c>
      <c r="B190" s="164">
        <v>5695200</v>
      </c>
      <c r="C190" s="162">
        <v>406800</v>
      </c>
      <c r="D190" s="170">
        <v>0.08</v>
      </c>
      <c r="E190" s="164">
        <v>61200</v>
      </c>
      <c r="F190" s="112">
        <v>-3600</v>
      </c>
      <c r="G190" s="170">
        <v>-0.06</v>
      </c>
      <c r="H190" s="164">
        <v>0</v>
      </c>
      <c r="I190" s="112">
        <v>0</v>
      </c>
      <c r="J190" s="170">
        <v>0</v>
      </c>
      <c r="K190" s="164">
        <v>5756400</v>
      </c>
      <c r="L190" s="112">
        <v>403200</v>
      </c>
      <c r="M190" s="127">
        <v>0.08</v>
      </c>
      <c r="N190" s="112">
        <v>5752800</v>
      </c>
      <c r="O190" s="173">
        <f t="shared" si="20"/>
        <v>0.9993746091307066</v>
      </c>
      <c r="P190" s="108">
        <f>Volume!K190</f>
        <v>96.45</v>
      </c>
      <c r="Q190" s="69">
        <f>Volume!J190</f>
        <v>94.05</v>
      </c>
      <c r="R190" s="237">
        <f t="shared" si="21"/>
        <v>54.138942</v>
      </c>
      <c r="S190" s="103">
        <f t="shared" si="22"/>
        <v>54.105084</v>
      </c>
      <c r="T190" s="109">
        <f t="shared" si="23"/>
        <v>5353200</v>
      </c>
      <c r="U190" s="103">
        <f t="shared" si="24"/>
        <v>7.531943510423672</v>
      </c>
      <c r="V190" s="103">
        <f t="shared" si="25"/>
        <v>53.563356</v>
      </c>
      <c r="W190" s="103">
        <f t="shared" si="26"/>
        <v>0.575586</v>
      </c>
      <c r="X190" s="103">
        <f t="shared" si="27"/>
        <v>0</v>
      </c>
      <c r="Y190" s="103">
        <f t="shared" si="28"/>
        <v>51.631614</v>
      </c>
      <c r="Z190" s="237">
        <f t="shared" si="29"/>
        <v>2.507328000000001</v>
      </c>
      <c r="AA190" s="78"/>
      <c r="AB190" s="77"/>
    </row>
    <row r="191" spans="1:28" s="58" customFormat="1" ht="14.25" customHeight="1">
      <c r="A191" s="193" t="s">
        <v>155</v>
      </c>
      <c r="B191" s="164">
        <v>1326675</v>
      </c>
      <c r="C191" s="162">
        <v>-4200</v>
      </c>
      <c r="D191" s="170">
        <v>0</v>
      </c>
      <c r="E191" s="164">
        <v>8925</v>
      </c>
      <c r="F191" s="112">
        <v>1050</v>
      </c>
      <c r="G191" s="170">
        <v>0.13</v>
      </c>
      <c r="H191" s="164">
        <v>2100</v>
      </c>
      <c r="I191" s="112">
        <v>525</v>
      </c>
      <c r="J191" s="170">
        <v>0.33</v>
      </c>
      <c r="K191" s="164">
        <v>1337700</v>
      </c>
      <c r="L191" s="112">
        <v>-2625</v>
      </c>
      <c r="M191" s="127">
        <v>0</v>
      </c>
      <c r="N191" s="112">
        <v>1335600</v>
      </c>
      <c r="O191" s="173">
        <f t="shared" si="20"/>
        <v>0.9984301412872841</v>
      </c>
      <c r="P191" s="108">
        <f>Volume!K191</f>
        <v>479.25</v>
      </c>
      <c r="Q191" s="69">
        <f>Volume!J191</f>
        <v>480</v>
      </c>
      <c r="R191" s="237">
        <f t="shared" si="21"/>
        <v>64.2096</v>
      </c>
      <c r="S191" s="103">
        <f t="shared" si="22"/>
        <v>64.1088</v>
      </c>
      <c r="T191" s="109">
        <f t="shared" si="23"/>
        <v>1340325</v>
      </c>
      <c r="U191" s="103">
        <f t="shared" si="24"/>
        <v>-0.19584802193497847</v>
      </c>
      <c r="V191" s="103">
        <f t="shared" si="25"/>
        <v>63.6804</v>
      </c>
      <c r="W191" s="103">
        <f t="shared" si="26"/>
        <v>0.4284</v>
      </c>
      <c r="X191" s="103">
        <f t="shared" si="27"/>
        <v>0.1008</v>
      </c>
      <c r="Y191" s="103">
        <f t="shared" si="28"/>
        <v>64.235075625</v>
      </c>
      <c r="Z191" s="237">
        <f t="shared" si="29"/>
        <v>-0.02547562499999856</v>
      </c>
      <c r="AA191" s="78"/>
      <c r="AB191" s="77"/>
    </row>
    <row r="192" spans="1:28" s="58" customFormat="1" ht="14.25" customHeight="1">
      <c r="A192" s="193" t="s">
        <v>38</v>
      </c>
      <c r="B192" s="164">
        <v>5425800</v>
      </c>
      <c r="C192" s="162">
        <v>357600</v>
      </c>
      <c r="D192" s="170">
        <v>0.07</v>
      </c>
      <c r="E192" s="164">
        <v>34800</v>
      </c>
      <c r="F192" s="112">
        <v>6600</v>
      </c>
      <c r="G192" s="170">
        <v>0.23</v>
      </c>
      <c r="H192" s="164">
        <v>3000</v>
      </c>
      <c r="I192" s="112">
        <v>1800</v>
      </c>
      <c r="J192" s="170">
        <v>1.5</v>
      </c>
      <c r="K192" s="164">
        <v>5463600</v>
      </c>
      <c r="L192" s="112">
        <v>366000</v>
      </c>
      <c r="M192" s="127">
        <v>0.07</v>
      </c>
      <c r="N192" s="112">
        <v>5433600</v>
      </c>
      <c r="O192" s="173">
        <f t="shared" si="20"/>
        <v>0.9945091148693169</v>
      </c>
      <c r="P192" s="108">
        <f>Volume!K192</f>
        <v>535.25</v>
      </c>
      <c r="Q192" s="69">
        <f>Volume!J192</f>
        <v>532.25</v>
      </c>
      <c r="R192" s="237">
        <f t="shared" si="21"/>
        <v>290.80011</v>
      </c>
      <c r="S192" s="103">
        <f t="shared" si="22"/>
        <v>289.20336</v>
      </c>
      <c r="T192" s="109">
        <f t="shared" si="23"/>
        <v>5097600</v>
      </c>
      <c r="U192" s="103">
        <f t="shared" si="24"/>
        <v>7.17984934086629</v>
      </c>
      <c r="V192" s="103">
        <f t="shared" si="25"/>
        <v>288.788205</v>
      </c>
      <c r="W192" s="103">
        <f t="shared" si="26"/>
        <v>1.85223</v>
      </c>
      <c r="X192" s="103">
        <f t="shared" si="27"/>
        <v>0.159675</v>
      </c>
      <c r="Y192" s="103">
        <f t="shared" si="28"/>
        <v>272.84904</v>
      </c>
      <c r="Z192" s="237">
        <f t="shared" si="29"/>
        <v>17.951070000000016</v>
      </c>
      <c r="AA192" s="78"/>
      <c r="AB192" s="77"/>
    </row>
    <row r="193" spans="1:28" s="58" customFormat="1" ht="14.25" customHeight="1">
      <c r="A193" s="193" t="s">
        <v>156</v>
      </c>
      <c r="B193" s="164">
        <v>607800</v>
      </c>
      <c r="C193" s="162">
        <v>-109200</v>
      </c>
      <c r="D193" s="170">
        <v>-0.15</v>
      </c>
      <c r="E193" s="164">
        <v>0</v>
      </c>
      <c r="F193" s="112">
        <v>0</v>
      </c>
      <c r="G193" s="170">
        <v>0</v>
      </c>
      <c r="H193" s="164">
        <v>0</v>
      </c>
      <c r="I193" s="112">
        <v>0</v>
      </c>
      <c r="J193" s="170">
        <v>0</v>
      </c>
      <c r="K193" s="164">
        <v>607800</v>
      </c>
      <c r="L193" s="112">
        <v>-109200</v>
      </c>
      <c r="M193" s="127">
        <v>-0.15</v>
      </c>
      <c r="N193" s="112">
        <v>607800</v>
      </c>
      <c r="O193" s="173">
        <f t="shared" si="20"/>
        <v>1</v>
      </c>
      <c r="P193" s="108">
        <f>Volume!K193</f>
        <v>416.5</v>
      </c>
      <c r="Q193" s="69">
        <f>Volume!J193</f>
        <v>421.15</v>
      </c>
      <c r="R193" s="237">
        <f t="shared" si="21"/>
        <v>25.597497</v>
      </c>
      <c r="S193" s="103">
        <f t="shared" si="22"/>
        <v>25.597497</v>
      </c>
      <c r="T193" s="109">
        <f t="shared" si="23"/>
        <v>717000</v>
      </c>
      <c r="U193" s="103">
        <f t="shared" si="24"/>
        <v>-15.230125523012553</v>
      </c>
      <c r="V193" s="103">
        <f t="shared" si="25"/>
        <v>25.597497</v>
      </c>
      <c r="W193" s="103">
        <f t="shared" si="26"/>
        <v>0</v>
      </c>
      <c r="X193" s="103">
        <f t="shared" si="27"/>
        <v>0</v>
      </c>
      <c r="Y193" s="103">
        <f t="shared" si="28"/>
        <v>29.86305</v>
      </c>
      <c r="Z193" s="237">
        <f t="shared" si="29"/>
        <v>-4.265553000000001</v>
      </c>
      <c r="AA193" s="78"/>
      <c r="AB193" s="77"/>
    </row>
    <row r="194" spans="1:28" s="58" customFormat="1" ht="14.25" customHeight="1">
      <c r="A194" s="193" t="s">
        <v>395</v>
      </c>
      <c r="B194" s="164">
        <v>2469600</v>
      </c>
      <c r="C194" s="162">
        <v>212100</v>
      </c>
      <c r="D194" s="170">
        <v>0.09</v>
      </c>
      <c r="E194" s="164">
        <v>5600</v>
      </c>
      <c r="F194" s="112">
        <v>1400</v>
      </c>
      <c r="G194" s="170">
        <v>0.33</v>
      </c>
      <c r="H194" s="164">
        <v>0</v>
      </c>
      <c r="I194" s="112">
        <v>0</v>
      </c>
      <c r="J194" s="170">
        <v>0</v>
      </c>
      <c r="K194" s="164">
        <v>2475200</v>
      </c>
      <c r="L194" s="112">
        <v>213500</v>
      </c>
      <c r="M194" s="127">
        <v>0.09</v>
      </c>
      <c r="N194" s="112">
        <v>2468900</v>
      </c>
      <c r="O194" s="173">
        <f t="shared" si="20"/>
        <v>0.9974547511312217</v>
      </c>
      <c r="P194" s="108">
        <f>Volume!K194</f>
        <v>304.6</v>
      </c>
      <c r="Q194" s="69">
        <f>Volume!J194</f>
        <v>291.6</v>
      </c>
      <c r="R194" s="237">
        <f t="shared" si="21"/>
        <v>72.176832</v>
      </c>
      <c r="S194" s="103">
        <f t="shared" si="22"/>
        <v>71.993124</v>
      </c>
      <c r="T194" s="109">
        <f t="shared" si="23"/>
        <v>2261700</v>
      </c>
      <c r="U194" s="103">
        <f t="shared" si="24"/>
        <v>9.439801918910554</v>
      </c>
      <c r="V194" s="103">
        <f t="shared" si="25"/>
        <v>72.013536</v>
      </c>
      <c r="W194" s="103">
        <f t="shared" si="26"/>
        <v>0.16329600000000002</v>
      </c>
      <c r="X194" s="103">
        <f t="shared" si="27"/>
        <v>0</v>
      </c>
      <c r="Y194" s="103">
        <f t="shared" si="28"/>
        <v>68.891382</v>
      </c>
      <c r="Z194" s="237">
        <f t="shared" si="29"/>
        <v>3.2854500000000115</v>
      </c>
      <c r="AA194" s="78"/>
      <c r="AB194" s="77"/>
    </row>
    <row r="195" spans="1:27" s="2" customFormat="1" ht="15" customHeight="1" hidden="1" thickBot="1">
      <c r="A195" s="72"/>
      <c r="B195" s="162">
        <f>SUM(B4:B194)</f>
        <v>1314298430</v>
      </c>
      <c r="C195" s="162">
        <f>SUM(C4:C194)</f>
        <v>10360833</v>
      </c>
      <c r="D195" s="335">
        <f>C195/B195</f>
        <v>0.007883166230366721</v>
      </c>
      <c r="E195" s="162">
        <f>SUM(E4:E194)</f>
        <v>136273957</v>
      </c>
      <c r="F195" s="162">
        <f>SUM(F4:F194)</f>
        <v>23065263</v>
      </c>
      <c r="G195" s="335">
        <f>F195/E195</f>
        <v>0.16925657335979463</v>
      </c>
      <c r="H195" s="162">
        <f>SUM(H4:H194)</f>
        <v>35785551</v>
      </c>
      <c r="I195" s="162">
        <f>SUM(I4:I194)</f>
        <v>4095920</v>
      </c>
      <c r="J195" s="335">
        <f>I195/H195</f>
        <v>0.11445736856196513</v>
      </c>
      <c r="K195" s="162">
        <f>SUM(K4:K194)</f>
        <v>1486357938</v>
      </c>
      <c r="L195" s="162">
        <f>SUM(L4:L194)</f>
        <v>37522016</v>
      </c>
      <c r="M195" s="335">
        <f>L195/K195</f>
        <v>0.02524426656642917</v>
      </c>
      <c r="N195" s="112">
        <f>SUM(N4:N194)</f>
        <v>1468518663</v>
      </c>
      <c r="O195" s="346"/>
      <c r="P195" s="169"/>
      <c r="Q195" s="14"/>
      <c r="R195" s="238">
        <f>SUM(R4:R194)</f>
        <v>57111.86697302001</v>
      </c>
      <c r="S195" s="103">
        <f>SUM(S4:S194)</f>
        <v>54999.660060295</v>
      </c>
      <c r="T195" s="109">
        <f>SUM(T4:T194)</f>
        <v>1448835922</v>
      </c>
      <c r="U195" s="285"/>
      <c r="V195" s="103">
        <f>SUM(V4:V194)</f>
        <v>43591.664270885</v>
      </c>
      <c r="W195" s="103">
        <f>SUM(W4:W194)</f>
        <v>6424.861310465006</v>
      </c>
      <c r="X195" s="103">
        <f>SUM(X4:X194)</f>
        <v>7095.341391670002</v>
      </c>
      <c r="Y195" s="103">
        <f>SUM(Y4:Y194)</f>
        <v>56569.48990059</v>
      </c>
      <c r="Z195" s="103">
        <f>SUM(Z4:Z194)</f>
        <v>542.3770724300033</v>
      </c>
      <c r="AA195" s="75"/>
    </row>
    <row r="196" spans="2:27" s="2" customFormat="1" ht="15" customHeight="1" hidden="1">
      <c r="B196" s="5"/>
      <c r="C196" s="5"/>
      <c r="D196" s="127"/>
      <c r="E196" s="1">
        <f>H195/E195</f>
        <v>0.2626000725876038</v>
      </c>
      <c r="F196" s="5"/>
      <c r="G196" s="62"/>
      <c r="H196" s="5"/>
      <c r="I196" s="5"/>
      <c r="J196" s="62"/>
      <c r="K196" s="5"/>
      <c r="L196" s="5"/>
      <c r="M196" s="62"/>
      <c r="N196" s="112"/>
      <c r="O196" s="3"/>
      <c r="P196" s="108"/>
      <c r="Q196" s="69"/>
      <c r="R196" s="103"/>
      <c r="S196" s="103"/>
      <c r="T196" s="109"/>
      <c r="U196" s="103"/>
      <c r="V196" s="103"/>
      <c r="W196" s="103"/>
      <c r="X196" s="103"/>
      <c r="Y196" s="103"/>
      <c r="Z196" s="103"/>
      <c r="AA196" s="75"/>
    </row>
    <row r="197" spans="2:27" s="2" customFormat="1" ht="15" customHeight="1">
      <c r="B197" s="5"/>
      <c r="C197" s="5"/>
      <c r="D197" s="127"/>
      <c r="E197" s="1"/>
      <c r="F197" s="5"/>
      <c r="G197" s="62"/>
      <c r="H197" s="5"/>
      <c r="I197" s="5"/>
      <c r="J197" s="62"/>
      <c r="K197" s="5"/>
      <c r="L197" s="5"/>
      <c r="M197" s="62"/>
      <c r="N197" s="112"/>
      <c r="O197" s="107"/>
      <c r="P197" s="108"/>
      <c r="Q197" s="69"/>
      <c r="R197" s="103"/>
      <c r="S197" s="103"/>
      <c r="T197" s="109"/>
      <c r="U197" s="103"/>
      <c r="V197" s="103"/>
      <c r="W197" s="103"/>
      <c r="X197" s="103"/>
      <c r="Y197" s="103"/>
      <c r="Z197" s="103"/>
      <c r="AA197" s="1"/>
    </row>
    <row r="198" spans="1:25" ht="14.25">
      <c r="A198" s="2"/>
      <c r="B198" s="5"/>
      <c r="C198" s="5"/>
      <c r="D198" s="127"/>
      <c r="E198" s="5"/>
      <c r="F198" s="5"/>
      <c r="G198" s="62"/>
      <c r="H198" s="5"/>
      <c r="I198" s="5"/>
      <c r="J198" s="62"/>
      <c r="K198" s="5"/>
      <c r="L198" s="5"/>
      <c r="M198" s="62"/>
      <c r="N198" s="112"/>
      <c r="O198" s="107"/>
      <c r="P198" s="2"/>
      <c r="Q198" s="2"/>
      <c r="R198" s="1"/>
      <c r="S198" s="1"/>
      <c r="T198" s="79"/>
      <c r="U198" s="2"/>
      <c r="V198" s="2"/>
      <c r="W198" s="2"/>
      <c r="X198" s="2"/>
      <c r="Y198" s="2"/>
    </row>
    <row r="199" spans="1:14" ht="13.5" thickBot="1">
      <c r="A199" s="63" t="s">
        <v>109</v>
      </c>
      <c r="B199" s="121"/>
      <c r="C199" s="124"/>
      <c r="D199" s="128"/>
      <c r="F199" s="119"/>
      <c r="N199" s="112"/>
    </row>
    <row r="200" spans="1:14" ht="13.5" thickBot="1">
      <c r="A200" s="199" t="s">
        <v>108</v>
      </c>
      <c r="B200" s="340" t="s">
        <v>106</v>
      </c>
      <c r="C200" s="341" t="s">
        <v>70</v>
      </c>
      <c r="D200" s="342" t="s">
        <v>107</v>
      </c>
      <c r="F200" s="125"/>
      <c r="G200" s="62"/>
      <c r="H200" s="5"/>
      <c r="N200" s="112"/>
    </row>
    <row r="201" spans="1:14" ht="12.75">
      <c r="A201" s="336" t="s">
        <v>10</v>
      </c>
      <c r="B201" s="343">
        <f>B195/10000000</f>
        <v>131.429843</v>
      </c>
      <c r="C201" s="344">
        <f>C195/10000000</f>
        <v>1.0360833</v>
      </c>
      <c r="D201" s="345">
        <f>D195</f>
        <v>0.007883166230366721</v>
      </c>
      <c r="F201" s="125"/>
      <c r="H201" s="5"/>
      <c r="N201" s="112"/>
    </row>
    <row r="202" spans="1:14" ht="12.75">
      <c r="A202" s="337" t="s">
        <v>87</v>
      </c>
      <c r="B202" s="196">
        <f>E195/10000000</f>
        <v>13.6273957</v>
      </c>
      <c r="C202" s="195">
        <f>F195/10000000</f>
        <v>2.3065263</v>
      </c>
      <c r="D202" s="256">
        <f>G195</f>
        <v>0.16925657335979463</v>
      </c>
      <c r="F202" s="125"/>
      <c r="G202" s="62"/>
      <c r="N202" s="112"/>
    </row>
    <row r="203" spans="1:14" ht="12.75">
      <c r="A203" s="338" t="s">
        <v>85</v>
      </c>
      <c r="B203" s="196">
        <f>H195/10000000</f>
        <v>3.5785551</v>
      </c>
      <c r="C203" s="195">
        <f>I195/10000000</f>
        <v>0.409592</v>
      </c>
      <c r="D203" s="256">
        <f>J195</f>
        <v>0.11445736856196513</v>
      </c>
      <c r="F203" s="125"/>
      <c r="N203" s="112"/>
    </row>
    <row r="204" spans="1:14" ht="13.5" thickBot="1">
      <c r="A204" s="339" t="s">
        <v>86</v>
      </c>
      <c r="B204" s="197">
        <f>K195/10000000</f>
        <v>148.6357938</v>
      </c>
      <c r="C204" s="198">
        <f>L195/10000000</f>
        <v>3.7522016</v>
      </c>
      <c r="D204" s="257">
        <f>M195</f>
        <v>0.02524426656642917</v>
      </c>
      <c r="F204" s="126"/>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spans="2:14" ht="12.75">
      <c r="B238" s="369"/>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7"/>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E253" sqref="E253"/>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5395</v>
      </c>
      <c r="C4" s="315">
        <v>0.29</v>
      </c>
      <c r="D4" s="314">
        <v>0</v>
      </c>
      <c r="E4" s="315">
        <v>0</v>
      </c>
      <c r="F4" s="314">
        <v>0</v>
      </c>
      <c r="G4" s="315">
        <v>0</v>
      </c>
      <c r="H4" s="314">
        <v>5395</v>
      </c>
      <c r="I4" s="317">
        <v>0.29</v>
      </c>
      <c r="J4" s="263">
        <v>6324.3</v>
      </c>
      <c r="K4" s="258">
        <v>6533.35</v>
      </c>
      <c r="L4" s="304">
        <f>J4-K4</f>
        <v>-209.05000000000018</v>
      </c>
      <c r="M4" s="305">
        <f>L4/K4*100</f>
        <v>-3.1997367353654735</v>
      </c>
      <c r="N4" s="78">
        <f>Margins!B4</f>
        <v>50</v>
      </c>
      <c r="O4" s="25">
        <f>D4*N4</f>
        <v>0</v>
      </c>
      <c r="P4" s="25">
        <f>F4*N4</f>
        <v>0</v>
      </c>
    </row>
    <row r="5" spans="1:16" ht="13.5">
      <c r="A5" s="193" t="s">
        <v>489</v>
      </c>
      <c r="B5" s="172">
        <v>1332</v>
      </c>
      <c r="C5" s="302">
        <v>-0.42</v>
      </c>
      <c r="D5" s="172">
        <v>0</v>
      </c>
      <c r="E5" s="302">
        <v>0</v>
      </c>
      <c r="F5" s="172">
        <v>2</v>
      </c>
      <c r="G5" s="302">
        <v>0</v>
      </c>
      <c r="H5" s="172">
        <v>1334</v>
      </c>
      <c r="I5" s="303">
        <v>-0.42</v>
      </c>
      <c r="J5" s="264">
        <v>4101</v>
      </c>
      <c r="K5" s="69">
        <v>4184.8</v>
      </c>
      <c r="L5" s="135">
        <f>J5-K5</f>
        <v>-83.80000000000018</v>
      </c>
      <c r="M5" s="306">
        <f>L5/K5*100</f>
        <v>-2.00248518447716</v>
      </c>
      <c r="N5" s="78">
        <f>Margins!B5</f>
        <v>50</v>
      </c>
      <c r="O5" s="25">
        <f>D5*N5</f>
        <v>0</v>
      </c>
      <c r="P5" s="25">
        <f>F5*N5</f>
        <v>100</v>
      </c>
    </row>
    <row r="6" spans="1:18" ht="13.5">
      <c r="A6" s="193" t="s">
        <v>74</v>
      </c>
      <c r="B6" s="172">
        <v>1356</v>
      </c>
      <c r="C6" s="302">
        <v>1.37</v>
      </c>
      <c r="D6" s="172">
        <v>0</v>
      </c>
      <c r="E6" s="302">
        <v>0</v>
      </c>
      <c r="F6" s="172">
        <v>0</v>
      </c>
      <c r="G6" s="302">
        <v>0</v>
      </c>
      <c r="H6" s="172">
        <v>1356</v>
      </c>
      <c r="I6" s="303">
        <v>1.37</v>
      </c>
      <c r="J6" s="264">
        <v>5221.3</v>
      </c>
      <c r="K6" s="69">
        <v>5251.55</v>
      </c>
      <c r="L6" s="135">
        <f>J6-K6</f>
        <v>-30.25</v>
      </c>
      <c r="M6" s="306">
        <f>L6/K6*100</f>
        <v>-0.5760204130209177</v>
      </c>
      <c r="N6" s="78">
        <f>Margins!B6</f>
        <v>50</v>
      </c>
      <c r="O6" s="25">
        <f>D6*N6</f>
        <v>0</v>
      </c>
      <c r="P6" s="25">
        <f>F6*N6</f>
        <v>0</v>
      </c>
      <c r="R6" s="25"/>
    </row>
    <row r="7" spans="1:18" ht="14.25" thickBot="1">
      <c r="A7" s="193" t="s">
        <v>490</v>
      </c>
      <c r="B7" s="172">
        <v>3792</v>
      </c>
      <c r="C7" s="302">
        <v>0.09</v>
      </c>
      <c r="D7" s="172">
        <v>104</v>
      </c>
      <c r="E7" s="302">
        <v>0.68</v>
      </c>
      <c r="F7" s="172">
        <v>1</v>
      </c>
      <c r="G7" s="302">
        <v>0</v>
      </c>
      <c r="H7" s="172">
        <v>3897</v>
      </c>
      <c r="I7" s="303">
        <v>0.1</v>
      </c>
      <c r="J7" s="264">
        <v>8050.3</v>
      </c>
      <c r="K7" s="69">
        <v>8207.95</v>
      </c>
      <c r="L7" s="135">
        <f>J7-K7</f>
        <v>-157.65000000000055</v>
      </c>
      <c r="M7" s="306">
        <f>L7/K7*100</f>
        <v>-1.920698834666397</v>
      </c>
      <c r="N7" s="78">
        <f>Margins!B7</f>
        <v>25</v>
      </c>
      <c r="O7" s="25">
        <f>D7*N7</f>
        <v>2600</v>
      </c>
      <c r="P7" s="25">
        <f>F7*N7</f>
        <v>25</v>
      </c>
      <c r="R7" s="25"/>
    </row>
    <row r="8" spans="1:16" ht="13.5">
      <c r="A8" s="322" t="s">
        <v>9</v>
      </c>
      <c r="B8" s="172">
        <v>600956</v>
      </c>
      <c r="C8" s="302">
        <v>0.39</v>
      </c>
      <c r="D8" s="172">
        <v>118022</v>
      </c>
      <c r="E8" s="302">
        <v>0.37</v>
      </c>
      <c r="F8" s="172">
        <v>131202</v>
      </c>
      <c r="G8" s="302">
        <v>0.53</v>
      </c>
      <c r="H8" s="172">
        <v>850180</v>
      </c>
      <c r="I8" s="303">
        <v>0.41</v>
      </c>
      <c r="J8" s="263">
        <v>4198.25</v>
      </c>
      <c r="K8" s="69">
        <v>4284.65</v>
      </c>
      <c r="L8" s="135">
        <f aca="true" t="shared" si="0" ref="L8:L70">J8-K8</f>
        <v>-86.39999999999964</v>
      </c>
      <c r="M8" s="306">
        <f aca="true" t="shared" si="1" ref="M8:M70">L8/K8*100</f>
        <v>-2.0165007643564734</v>
      </c>
      <c r="N8" s="78">
        <f>Margins!B8</f>
        <v>50</v>
      </c>
      <c r="O8" s="25">
        <f aca="true" t="shared" si="2" ref="O8:O70">D8*N8</f>
        <v>5901100</v>
      </c>
      <c r="P8" s="25">
        <f aca="true" t="shared" si="3" ref="P8:P70">F8*N8</f>
        <v>6560100</v>
      </c>
    </row>
    <row r="9" spans="1:16" ht="13.5">
      <c r="A9" s="193" t="s">
        <v>279</v>
      </c>
      <c r="B9" s="172">
        <v>3915</v>
      </c>
      <c r="C9" s="302">
        <v>1.65</v>
      </c>
      <c r="D9" s="172">
        <v>4</v>
      </c>
      <c r="E9" s="302">
        <v>0</v>
      </c>
      <c r="F9" s="172">
        <v>0</v>
      </c>
      <c r="G9" s="302">
        <v>-1</v>
      </c>
      <c r="H9" s="172">
        <v>3919</v>
      </c>
      <c r="I9" s="303">
        <v>1.65</v>
      </c>
      <c r="J9" s="264">
        <v>2734.7</v>
      </c>
      <c r="K9" s="69">
        <v>2685.3</v>
      </c>
      <c r="L9" s="135">
        <f t="shared" si="0"/>
        <v>49.399999999999636</v>
      </c>
      <c r="M9" s="306">
        <f t="shared" si="1"/>
        <v>1.8396454772278568</v>
      </c>
      <c r="N9" s="78">
        <f>Margins!B9</f>
        <v>200</v>
      </c>
      <c r="O9" s="25">
        <f t="shared" si="2"/>
        <v>800</v>
      </c>
      <c r="P9" s="25">
        <f t="shared" si="3"/>
        <v>0</v>
      </c>
    </row>
    <row r="10" spans="1:18" ht="13.5">
      <c r="A10" s="193" t="s">
        <v>134</v>
      </c>
      <c r="B10" s="172">
        <v>1171</v>
      </c>
      <c r="C10" s="302">
        <v>-0.18</v>
      </c>
      <c r="D10" s="172">
        <v>11</v>
      </c>
      <c r="E10" s="302">
        <v>0.22</v>
      </c>
      <c r="F10" s="172">
        <v>6</v>
      </c>
      <c r="G10" s="302">
        <v>0.5</v>
      </c>
      <c r="H10" s="172">
        <v>1188</v>
      </c>
      <c r="I10" s="303">
        <v>-0.18</v>
      </c>
      <c r="J10" s="264">
        <v>4579.35</v>
      </c>
      <c r="K10" s="69">
        <v>4630.5</v>
      </c>
      <c r="L10" s="135">
        <f t="shared" si="0"/>
        <v>-51.149999999999636</v>
      </c>
      <c r="M10" s="306">
        <f t="shared" si="1"/>
        <v>-1.1046323291221172</v>
      </c>
      <c r="N10" s="78">
        <f>Margins!B10</f>
        <v>100</v>
      </c>
      <c r="O10" s="25">
        <f t="shared" si="2"/>
        <v>1100</v>
      </c>
      <c r="P10" s="25">
        <f t="shared" si="3"/>
        <v>600</v>
      </c>
      <c r="R10" s="307"/>
    </row>
    <row r="11" spans="1:18" ht="13.5">
      <c r="A11" s="193" t="s">
        <v>403</v>
      </c>
      <c r="B11" s="172">
        <v>579</v>
      </c>
      <c r="C11" s="302">
        <v>0.55</v>
      </c>
      <c r="D11" s="172">
        <v>0</v>
      </c>
      <c r="E11" s="302">
        <v>-1</v>
      </c>
      <c r="F11" s="172">
        <v>0</v>
      </c>
      <c r="G11" s="302">
        <v>0</v>
      </c>
      <c r="H11" s="172">
        <v>579</v>
      </c>
      <c r="I11" s="303">
        <v>0.54</v>
      </c>
      <c r="J11" s="264">
        <v>1318.5</v>
      </c>
      <c r="K11" s="69">
        <v>1350.3</v>
      </c>
      <c r="L11" s="135">
        <f t="shared" si="0"/>
        <v>-31.799999999999955</v>
      </c>
      <c r="M11" s="306">
        <f t="shared" si="1"/>
        <v>-2.355032215063316</v>
      </c>
      <c r="N11" s="78">
        <f>Margins!B11</f>
        <v>200</v>
      </c>
      <c r="O11" s="25">
        <f t="shared" si="2"/>
        <v>0</v>
      </c>
      <c r="P11" s="25">
        <f t="shared" si="3"/>
        <v>0</v>
      </c>
      <c r="R11" s="307"/>
    </row>
    <row r="12" spans="1:18" ht="13.5">
      <c r="A12" s="193" t="s">
        <v>0</v>
      </c>
      <c r="B12" s="172">
        <v>2143</v>
      </c>
      <c r="C12" s="302">
        <v>0.21</v>
      </c>
      <c r="D12" s="172">
        <v>18</v>
      </c>
      <c r="E12" s="302">
        <v>0.5</v>
      </c>
      <c r="F12" s="172">
        <v>1</v>
      </c>
      <c r="G12" s="302">
        <v>-0.75</v>
      </c>
      <c r="H12" s="172">
        <v>2162</v>
      </c>
      <c r="I12" s="303">
        <v>0.21</v>
      </c>
      <c r="J12" s="264">
        <v>822.05</v>
      </c>
      <c r="K12" s="69">
        <v>836.15</v>
      </c>
      <c r="L12" s="135">
        <f t="shared" si="0"/>
        <v>-14.100000000000023</v>
      </c>
      <c r="M12" s="306">
        <f t="shared" si="1"/>
        <v>-1.6863003049692067</v>
      </c>
      <c r="N12" s="78">
        <f>Margins!B12</f>
        <v>375</v>
      </c>
      <c r="O12" s="25">
        <f t="shared" si="2"/>
        <v>6750</v>
      </c>
      <c r="P12" s="25">
        <f t="shared" si="3"/>
        <v>375</v>
      </c>
      <c r="R12" s="307"/>
    </row>
    <row r="13" spans="1:18" ht="13.5">
      <c r="A13" s="193" t="s">
        <v>404</v>
      </c>
      <c r="B13" s="172">
        <v>3948</v>
      </c>
      <c r="C13" s="302">
        <v>0.23</v>
      </c>
      <c r="D13" s="172">
        <v>1</v>
      </c>
      <c r="E13" s="302">
        <v>0</v>
      </c>
      <c r="F13" s="172">
        <v>0</v>
      </c>
      <c r="G13" s="302">
        <v>0</v>
      </c>
      <c r="H13" s="172">
        <v>3949</v>
      </c>
      <c r="I13" s="303">
        <v>0.23</v>
      </c>
      <c r="J13" s="264">
        <v>539.25</v>
      </c>
      <c r="K13" s="69">
        <v>548.2</v>
      </c>
      <c r="L13" s="135">
        <f t="shared" si="0"/>
        <v>-8.950000000000045</v>
      </c>
      <c r="M13" s="306">
        <f t="shared" si="1"/>
        <v>-1.6326158336373668</v>
      </c>
      <c r="N13" s="78">
        <f>Margins!B13</f>
        <v>450</v>
      </c>
      <c r="O13" s="25">
        <f t="shared" si="2"/>
        <v>450</v>
      </c>
      <c r="P13" s="25">
        <f t="shared" si="3"/>
        <v>0</v>
      </c>
      <c r="R13" s="307"/>
    </row>
    <row r="14" spans="1:18" ht="13.5">
      <c r="A14" s="193" t="s">
        <v>405</v>
      </c>
      <c r="B14" s="172">
        <v>2910</v>
      </c>
      <c r="C14" s="302">
        <v>-0.09</v>
      </c>
      <c r="D14" s="172">
        <v>1</v>
      </c>
      <c r="E14" s="302">
        <v>0</v>
      </c>
      <c r="F14" s="172">
        <v>0</v>
      </c>
      <c r="G14" s="302">
        <v>0</v>
      </c>
      <c r="H14" s="172">
        <v>2911</v>
      </c>
      <c r="I14" s="303">
        <v>-0.09</v>
      </c>
      <c r="J14" s="264">
        <v>1597</v>
      </c>
      <c r="K14" s="69">
        <v>1645.25</v>
      </c>
      <c r="L14" s="135">
        <f t="shared" si="0"/>
        <v>-48.25</v>
      </c>
      <c r="M14" s="306">
        <f t="shared" si="1"/>
        <v>-2.9326850022792885</v>
      </c>
      <c r="N14" s="78">
        <f>Margins!B14</f>
        <v>200</v>
      </c>
      <c r="O14" s="25">
        <f t="shared" si="2"/>
        <v>200</v>
      </c>
      <c r="P14" s="25">
        <f t="shared" si="3"/>
        <v>0</v>
      </c>
      <c r="R14" s="307"/>
    </row>
    <row r="15" spans="1:18" ht="13.5">
      <c r="A15" s="193" t="s">
        <v>406</v>
      </c>
      <c r="B15" s="172">
        <v>1426</v>
      </c>
      <c r="C15" s="302">
        <v>0.45</v>
      </c>
      <c r="D15" s="172">
        <v>20</v>
      </c>
      <c r="E15" s="302">
        <v>0.25</v>
      </c>
      <c r="F15" s="172">
        <v>0</v>
      </c>
      <c r="G15" s="302">
        <v>-1</v>
      </c>
      <c r="H15" s="172">
        <v>1446</v>
      </c>
      <c r="I15" s="303">
        <v>0.44</v>
      </c>
      <c r="J15" s="264">
        <v>143</v>
      </c>
      <c r="K15" s="69">
        <v>143.05</v>
      </c>
      <c r="L15" s="135">
        <f t="shared" si="0"/>
        <v>-0.05000000000001137</v>
      </c>
      <c r="M15" s="306">
        <f t="shared" si="1"/>
        <v>-0.03495281370151092</v>
      </c>
      <c r="N15" s="78">
        <f>Margins!B15</f>
        <v>1700</v>
      </c>
      <c r="O15" s="25">
        <f t="shared" si="2"/>
        <v>34000</v>
      </c>
      <c r="P15" s="25">
        <f t="shared" si="3"/>
        <v>0</v>
      </c>
      <c r="R15" s="307"/>
    </row>
    <row r="16" spans="1:18" ht="13.5">
      <c r="A16" s="193" t="s">
        <v>135</v>
      </c>
      <c r="B16" s="316">
        <v>165</v>
      </c>
      <c r="C16" s="324">
        <v>-0.22</v>
      </c>
      <c r="D16" s="172">
        <v>39</v>
      </c>
      <c r="E16" s="302">
        <v>0.5</v>
      </c>
      <c r="F16" s="172">
        <v>0</v>
      </c>
      <c r="G16" s="302">
        <v>0</v>
      </c>
      <c r="H16" s="172">
        <v>204</v>
      </c>
      <c r="I16" s="303">
        <v>-0.14</v>
      </c>
      <c r="J16" s="264">
        <v>85.4</v>
      </c>
      <c r="K16" s="69">
        <v>87.25</v>
      </c>
      <c r="L16" s="135">
        <f t="shared" si="0"/>
        <v>-1.8499999999999943</v>
      </c>
      <c r="M16" s="306">
        <f t="shared" si="1"/>
        <v>-2.120343839541541</v>
      </c>
      <c r="N16" s="78">
        <f>Margins!B16</f>
        <v>2450</v>
      </c>
      <c r="O16" s="25">
        <f t="shared" si="2"/>
        <v>95550</v>
      </c>
      <c r="P16" s="25">
        <f t="shared" si="3"/>
        <v>0</v>
      </c>
      <c r="R16" s="25"/>
    </row>
    <row r="17" spans="1:18" ht="13.5">
      <c r="A17" s="193" t="s">
        <v>174</v>
      </c>
      <c r="B17" s="172">
        <v>165</v>
      </c>
      <c r="C17" s="302">
        <v>0.31</v>
      </c>
      <c r="D17" s="172">
        <v>9</v>
      </c>
      <c r="E17" s="302">
        <v>-0.25</v>
      </c>
      <c r="F17" s="172">
        <v>0</v>
      </c>
      <c r="G17" s="302">
        <v>0</v>
      </c>
      <c r="H17" s="172">
        <v>174</v>
      </c>
      <c r="I17" s="303">
        <v>0.26</v>
      </c>
      <c r="J17" s="264">
        <v>57.45</v>
      </c>
      <c r="K17" s="69">
        <v>58.2</v>
      </c>
      <c r="L17" s="135">
        <f t="shared" si="0"/>
        <v>-0.75</v>
      </c>
      <c r="M17" s="306">
        <f t="shared" si="1"/>
        <v>-1.2886597938144329</v>
      </c>
      <c r="N17" s="78">
        <f>Margins!B17</f>
        <v>3350</v>
      </c>
      <c r="O17" s="25">
        <f t="shared" si="2"/>
        <v>30150</v>
      </c>
      <c r="P17" s="25">
        <f t="shared" si="3"/>
        <v>0</v>
      </c>
      <c r="R17" s="307"/>
    </row>
    <row r="18" spans="1:16" ht="13.5">
      <c r="A18" s="193" t="s">
        <v>280</v>
      </c>
      <c r="B18" s="172">
        <v>400</v>
      </c>
      <c r="C18" s="302">
        <v>-0.43</v>
      </c>
      <c r="D18" s="172">
        <v>0</v>
      </c>
      <c r="E18" s="302">
        <v>0</v>
      </c>
      <c r="F18" s="172">
        <v>0</v>
      </c>
      <c r="G18" s="302">
        <v>0</v>
      </c>
      <c r="H18" s="172">
        <v>400</v>
      </c>
      <c r="I18" s="303">
        <v>-0.43</v>
      </c>
      <c r="J18" s="264">
        <v>414.65</v>
      </c>
      <c r="K18" s="69">
        <v>416.4</v>
      </c>
      <c r="L18" s="135">
        <f t="shared" si="0"/>
        <v>-1.75</v>
      </c>
      <c r="M18" s="306">
        <f t="shared" si="1"/>
        <v>-0.42026897214217107</v>
      </c>
      <c r="N18" s="78">
        <f>Margins!B18</f>
        <v>600</v>
      </c>
      <c r="O18" s="25">
        <f t="shared" si="2"/>
        <v>0</v>
      </c>
      <c r="P18" s="25">
        <f t="shared" si="3"/>
        <v>0</v>
      </c>
    </row>
    <row r="19" spans="1:16" ht="13.5">
      <c r="A19" s="193" t="s">
        <v>75</v>
      </c>
      <c r="B19" s="172">
        <v>207</v>
      </c>
      <c r="C19" s="302">
        <v>-0.05</v>
      </c>
      <c r="D19" s="172">
        <v>5</v>
      </c>
      <c r="E19" s="302">
        <v>-0.38</v>
      </c>
      <c r="F19" s="172">
        <v>0</v>
      </c>
      <c r="G19" s="302">
        <v>0</v>
      </c>
      <c r="H19" s="172">
        <v>212</v>
      </c>
      <c r="I19" s="303">
        <v>-0.07</v>
      </c>
      <c r="J19" s="264">
        <v>84.9</v>
      </c>
      <c r="K19" s="69">
        <v>87.6</v>
      </c>
      <c r="L19" s="135">
        <f t="shared" si="0"/>
        <v>-2.6999999999999886</v>
      </c>
      <c r="M19" s="306">
        <f t="shared" si="1"/>
        <v>-3.0821917808219053</v>
      </c>
      <c r="N19" s="78">
        <f>Margins!B19</f>
        <v>2300</v>
      </c>
      <c r="O19" s="25">
        <f t="shared" si="2"/>
        <v>11500</v>
      </c>
      <c r="P19" s="25">
        <f t="shared" si="3"/>
        <v>0</v>
      </c>
    </row>
    <row r="20" spans="1:16" ht="13.5">
      <c r="A20" s="193" t="s">
        <v>407</v>
      </c>
      <c r="B20" s="172">
        <v>2187</v>
      </c>
      <c r="C20" s="302">
        <v>3.71</v>
      </c>
      <c r="D20" s="172">
        <v>0</v>
      </c>
      <c r="E20" s="302">
        <v>0</v>
      </c>
      <c r="F20" s="172">
        <v>0</v>
      </c>
      <c r="G20" s="302">
        <v>0</v>
      </c>
      <c r="H20" s="172">
        <v>2187</v>
      </c>
      <c r="I20" s="303">
        <v>3.71</v>
      </c>
      <c r="J20" s="264">
        <v>321.95</v>
      </c>
      <c r="K20" s="69">
        <v>330.8</v>
      </c>
      <c r="L20" s="135">
        <f t="shared" si="0"/>
        <v>-8.850000000000023</v>
      </c>
      <c r="M20" s="306">
        <f t="shared" si="1"/>
        <v>-2.6753325272067783</v>
      </c>
      <c r="N20" s="78">
        <f>Margins!B20</f>
        <v>650</v>
      </c>
      <c r="O20" s="25">
        <f t="shared" si="2"/>
        <v>0</v>
      </c>
      <c r="P20" s="25">
        <f t="shared" si="3"/>
        <v>0</v>
      </c>
    </row>
    <row r="21" spans="1:16" ht="13.5">
      <c r="A21" s="193" t="s">
        <v>408</v>
      </c>
      <c r="B21" s="172">
        <v>1200</v>
      </c>
      <c r="C21" s="302">
        <v>1.91</v>
      </c>
      <c r="D21" s="172">
        <v>0</v>
      </c>
      <c r="E21" s="302">
        <v>0</v>
      </c>
      <c r="F21" s="172">
        <v>0</v>
      </c>
      <c r="G21" s="302">
        <v>0</v>
      </c>
      <c r="H21" s="172">
        <v>1200</v>
      </c>
      <c r="I21" s="303">
        <v>1.91</v>
      </c>
      <c r="J21" s="264">
        <v>569.45</v>
      </c>
      <c r="K21" s="69">
        <v>581.3</v>
      </c>
      <c r="L21" s="135">
        <f t="shared" si="0"/>
        <v>-11.849999999999909</v>
      </c>
      <c r="M21" s="306">
        <f t="shared" si="1"/>
        <v>-2.0385343196284036</v>
      </c>
      <c r="N21" s="78">
        <f>Margins!B21</f>
        <v>400</v>
      </c>
      <c r="O21" s="25">
        <f t="shared" si="2"/>
        <v>0</v>
      </c>
      <c r="P21" s="25">
        <f t="shared" si="3"/>
        <v>0</v>
      </c>
    </row>
    <row r="22" spans="1:18" ht="13.5">
      <c r="A22" s="193" t="s">
        <v>88</v>
      </c>
      <c r="B22" s="316">
        <v>543</v>
      </c>
      <c r="C22" s="324">
        <v>-0.07</v>
      </c>
      <c r="D22" s="172">
        <v>73</v>
      </c>
      <c r="E22" s="302">
        <v>-0.37</v>
      </c>
      <c r="F22" s="172">
        <v>11</v>
      </c>
      <c r="G22" s="302">
        <v>2.67</v>
      </c>
      <c r="H22" s="172">
        <v>627</v>
      </c>
      <c r="I22" s="303">
        <v>-0.11</v>
      </c>
      <c r="J22" s="264">
        <v>44.75</v>
      </c>
      <c r="K22" s="69">
        <v>45.9</v>
      </c>
      <c r="L22" s="135">
        <f t="shared" si="0"/>
        <v>-1.1499999999999986</v>
      </c>
      <c r="M22" s="306">
        <f t="shared" si="1"/>
        <v>-2.505446623093679</v>
      </c>
      <c r="N22" s="78">
        <f>Margins!B22</f>
        <v>4300</v>
      </c>
      <c r="O22" s="25">
        <f t="shared" si="2"/>
        <v>313900</v>
      </c>
      <c r="P22" s="25">
        <f t="shared" si="3"/>
        <v>47300</v>
      </c>
      <c r="R22" s="25"/>
    </row>
    <row r="23" spans="1:16" ht="13.5">
      <c r="A23" s="193" t="s">
        <v>136</v>
      </c>
      <c r="B23" s="172">
        <v>1674</v>
      </c>
      <c r="C23" s="302">
        <v>-0.12</v>
      </c>
      <c r="D23" s="172">
        <v>388</v>
      </c>
      <c r="E23" s="302">
        <v>0.37</v>
      </c>
      <c r="F23" s="172">
        <v>35</v>
      </c>
      <c r="G23" s="302">
        <v>0.46</v>
      </c>
      <c r="H23" s="172">
        <v>2097</v>
      </c>
      <c r="I23" s="303">
        <v>-0.05</v>
      </c>
      <c r="J23" s="264">
        <v>37.55</v>
      </c>
      <c r="K23" s="69">
        <v>38.2</v>
      </c>
      <c r="L23" s="135">
        <f t="shared" si="0"/>
        <v>-0.6500000000000057</v>
      </c>
      <c r="M23" s="306">
        <f t="shared" si="1"/>
        <v>-1.7015706806282869</v>
      </c>
      <c r="N23" s="78">
        <f>Margins!B23</f>
        <v>4775</v>
      </c>
      <c r="O23" s="25">
        <f t="shared" si="2"/>
        <v>1852700</v>
      </c>
      <c r="P23" s="25">
        <f t="shared" si="3"/>
        <v>167125</v>
      </c>
    </row>
    <row r="24" spans="1:16" ht="13.5">
      <c r="A24" s="193" t="s">
        <v>157</v>
      </c>
      <c r="B24" s="172">
        <v>1186</v>
      </c>
      <c r="C24" s="302">
        <v>-0.28</v>
      </c>
      <c r="D24" s="172">
        <v>0</v>
      </c>
      <c r="E24" s="302">
        <v>0</v>
      </c>
      <c r="F24" s="172">
        <v>0</v>
      </c>
      <c r="G24" s="302">
        <v>0</v>
      </c>
      <c r="H24" s="172">
        <v>1186</v>
      </c>
      <c r="I24" s="303">
        <v>-0.28</v>
      </c>
      <c r="J24" s="264">
        <v>717.6</v>
      </c>
      <c r="K24" s="69">
        <v>726.2</v>
      </c>
      <c r="L24" s="135">
        <f t="shared" si="0"/>
        <v>-8.600000000000023</v>
      </c>
      <c r="M24" s="306">
        <f t="shared" si="1"/>
        <v>-1.184246763976869</v>
      </c>
      <c r="N24" s="78">
        <f>Margins!B24</f>
        <v>350</v>
      </c>
      <c r="O24" s="25">
        <f t="shared" si="2"/>
        <v>0</v>
      </c>
      <c r="P24" s="25">
        <f t="shared" si="3"/>
        <v>0</v>
      </c>
    </row>
    <row r="25" spans="1:16" ht="13.5">
      <c r="A25" s="193" t="s">
        <v>193</v>
      </c>
      <c r="B25" s="172">
        <v>4830</v>
      </c>
      <c r="C25" s="302">
        <v>0.15</v>
      </c>
      <c r="D25" s="172">
        <v>131</v>
      </c>
      <c r="E25" s="302">
        <v>0.28</v>
      </c>
      <c r="F25" s="172">
        <v>14</v>
      </c>
      <c r="G25" s="302">
        <v>1.33</v>
      </c>
      <c r="H25" s="172">
        <v>4975</v>
      </c>
      <c r="I25" s="303">
        <v>0.15</v>
      </c>
      <c r="J25" s="264">
        <v>2218.75</v>
      </c>
      <c r="K25" s="69">
        <v>2247.5</v>
      </c>
      <c r="L25" s="135">
        <f t="shared" si="0"/>
        <v>-28.75</v>
      </c>
      <c r="M25" s="306">
        <f t="shared" si="1"/>
        <v>-1.2791991101223583</v>
      </c>
      <c r="N25" s="78">
        <f>Margins!B25</f>
        <v>100</v>
      </c>
      <c r="O25" s="25">
        <f t="shared" si="2"/>
        <v>13100</v>
      </c>
      <c r="P25" s="25">
        <f t="shared" si="3"/>
        <v>1400</v>
      </c>
    </row>
    <row r="26" spans="1:16" ht="13.5">
      <c r="A26" s="193" t="s">
        <v>281</v>
      </c>
      <c r="B26" s="172">
        <v>3042</v>
      </c>
      <c r="C26" s="302">
        <v>-0.28</v>
      </c>
      <c r="D26" s="172">
        <v>64</v>
      </c>
      <c r="E26" s="302">
        <v>-0.45</v>
      </c>
      <c r="F26" s="172">
        <v>10</v>
      </c>
      <c r="G26" s="302">
        <v>0.25</v>
      </c>
      <c r="H26" s="172">
        <v>3116</v>
      </c>
      <c r="I26" s="303">
        <v>-0.28</v>
      </c>
      <c r="J26" s="264">
        <v>162.95</v>
      </c>
      <c r="K26" s="69">
        <v>167.05</v>
      </c>
      <c r="L26" s="135">
        <f t="shared" si="0"/>
        <v>-4.100000000000023</v>
      </c>
      <c r="M26" s="306">
        <f t="shared" si="1"/>
        <v>-2.4543549835378764</v>
      </c>
      <c r="N26" s="78">
        <f>Margins!B26</f>
        <v>1900</v>
      </c>
      <c r="O26" s="25">
        <f t="shared" si="2"/>
        <v>121600</v>
      </c>
      <c r="P26" s="25">
        <f t="shared" si="3"/>
        <v>19000</v>
      </c>
    </row>
    <row r="27" spans="1:18" s="296" customFormat="1" ht="13.5">
      <c r="A27" s="193" t="s">
        <v>282</v>
      </c>
      <c r="B27" s="172">
        <v>929</v>
      </c>
      <c r="C27" s="302">
        <v>-0.48</v>
      </c>
      <c r="D27" s="172">
        <v>44</v>
      </c>
      <c r="E27" s="302">
        <v>-0.58</v>
      </c>
      <c r="F27" s="172">
        <v>3</v>
      </c>
      <c r="G27" s="302">
        <v>-0.79</v>
      </c>
      <c r="H27" s="172">
        <v>976</v>
      </c>
      <c r="I27" s="303">
        <v>-0.49</v>
      </c>
      <c r="J27" s="264">
        <v>73.2</v>
      </c>
      <c r="K27" s="69">
        <v>74.25</v>
      </c>
      <c r="L27" s="135">
        <f t="shared" si="0"/>
        <v>-1.0499999999999972</v>
      </c>
      <c r="M27" s="306">
        <f t="shared" si="1"/>
        <v>-1.4141414141414101</v>
      </c>
      <c r="N27" s="78">
        <f>Margins!B27</f>
        <v>4800</v>
      </c>
      <c r="O27" s="25">
        <f t="shared" si="2"/>
        <v>211200</v>
      </c>
      <c r="P27" s="25">
        <f t="shared" si="3"/>
        <v>14400</v>
      </c>
      <c r="R27" s="14"/>
    </row>
    <row r="28" spans="1:18" s="296" customFormat="1" ht="13.5">
      <c r="A28" s="193" t="s">
        <v>76</v>
      </c>
      <c r="B28" s="172">
        <v>779</v>
      </c>
      <c r="C28" s="302">
        <v>-0.23</v>
      </c>
      <c r="D28" s="172">
        <v>1</v>
      </c>
      <c r="E28" s="302">
        <v>0</v>
      </c>
      <c r="F28" s="172">
        <v>0</v>
      </c>
      <c r="G28" s="302">
        <v>0</v>
      </c>
      <c r="H28" s="172">
        <v>780</v>
      </c>
      <c r="I28" s="303">
        <v>-0.23</v>
      </c>
      <c r="J28" s="264">
        <v>272.55</v>
      </c>
      <c r="K28" s="69">
        <v>281.5</v>
      </c>
      <c r="L28" s="135">
        <f t="shared" si="0"/>
        <v>-8.949999999999989</v>
      </c>
      <c r="M28" s="306">
        <f t="shared" si="1"/>
        <v>-3.17939609236234</v>
      </c>
      <c r="N28" s="78">
        <f>Margins!B28</f>
        <v>1400</v>
      </c>
      <c r="O28" s="25">
        <f t="shared" si="2"/>
        <v>1400</v>
      </c>
      <c r="P28" s="25">
        <f t="shared" si="3"/>
        <v>0</v>
      </c>
      <c r="R28" s="14"/>
    </row>
    <row r="29" spans="1:16" ht="13.5">
      <c r="A29" s="193" t="s">
        <v>77</v>
      </c>
      <c r="B29" s="172">
        <v>1850</v>
      </c>
      <c r="C29" s="302">
        <v>-0.18</v>
      </c>
      <c r="D29" s="172">
        <v>9</v>
      </c>
      <c r="E29" s="302">
        <v>-0.55</v>
      </c>
      <c r="F29" s="172">
        <v>6</v>
      </c>
      <c r="G29" s="302">
        <v>2</v>
      </c>
      <c r="H29" s="172">
        <v>1865</v>
      </c>
      <c r="I29" s="303">
        <v>-0.18</v>
      </c>
      <c r="J29" s="264">
        <v>207.55</v>
      </c>
      <c r="K29" s="69">
        <v>215.15</v>
      </c>
      <c r="L29" s="135">
        <f t="shared" si="0"/>
        <v>-7.599999999999994</v>
      </c>
      <c r="M29" s="306">
        <f t="shared" si="1"/>
        <v>-3.532419242389028</v>
      </c>
      <c r="N29" s="78">
        <f>Margins!B29</f>
        <v>1900</v>
      </c>
      <c r="O29" s="25">
        <f t="shared" si="2"/>
        <v>17100</v>
      </c>
      <c r="P29" s="25">
        <f t="shared" si="3"/>
        <v>11400</v>
      </c>
    </row>
    <row r="30" spans="1:18" ht="13.5">
      <c r="A30" s="193" t="s">
        <v>283</v>
      </c>
      <c r="B30" s="316">
        <v>645</v>
      </c>
      <c r="C30" s="324">
        <v>-0.11</v>
      </c>
      <c r="D30" s="172">
        <v>1</v>
      </c>
      <c r="E30" s="302">
        <v>0</v>
      </c>
      <c r="F30" s="172">
        <v>0</v>
      </c>
      <c r="G30" s="302">
        <v>0</v>
      </c>
      <c r="H30" s="172">
        <v>646</v>
      </c>
      <c r="I30" s="303">
        <v>-0.11</v>
      </c>
      <c r="J30" s="264">
        <v>175.65</v>
      </c>
      <c r="K30" s="69">
        <v>182.5</v>
      </c>
      <c r="L30" s="135">
        <f t="shared" si="0"/>
        <v>-6.849999999999994</v>
      </c>
      <c r="M30" s="306">
        <f t="shared" si="1"/>
        <v>-3.7534246575342434</v>
      </c>
      <c r="N30" s="78">
        <f>Margins!B30</f>
        <v>1050</v>
      </c>
      <c r="O30" s="25">
        <f t="shared" si="2"/>
        <v>1050</v>
      </c>
      <c r="P30" s="25">
        <f t="shared" si="3"/>
        <v>0</v>
      </c>
      <c r="R30" s="25"/>
    </row>
    <row r="31" spans="1:18" ht="13.5">
      <c r="A31" s="193" t="s">
        <v>34</v>
      </c>
      <c r="B31" s="316">
        <v>1434</v>
      </c>
      <c r="C31" s="324">
        <v>-0.19</v>
      </c>
      <c r="D31" s="172">
        <v>0</v>
      </c>
      <c r="E31" s="302">
        <v>0</v>
      </c>
      <c r="F31" s="172">
        <v>0</v>
      </c>
      <c r="G31" s="302">
        <v>0</v>
      </c>
      <c r="H31" s="172">
        <v>1434</v>
      </c>
      <c r="I31" s="303">
        <v>-0.19</v>
      </c>
      <c r="J31" s="264">
        <v>1798.45</v>
      </c>
      <c r="K31" s="69">
        <v>1841.75</v>
      </c>
      <c r="L31" s="135">
        <f t="shared" si="0"/>
        <v>-43.299999999999955</v>
      </c>
      <c r="M31" s="306">
        <f t="shared" si="1"/>
        <v>-2.351024840504952</v>
      </c>
      <c r="N31" s="78">
        <f>Margins!B31</f>
        <v>275</v>
      </c>
      <c r="O31" s="25">
        <f t="shared" si="2"/>
        <v>0</v>
      </c>
      <c r="P31" s="25">
        <f t="shared" si="3"/>
        <v>0</v>
      </c>
      <c r="R31" s="25"/>
    </row>
    <row r="32" spans="1:16" ht="13.5">
      <c r="A32" s="193" t="s">
        <v>284</v>
      </c>
      <c r="B32" s="172">
        <v>2429</v>
      </c>
      <c r="C32" s="302">
        <v>-0.26</v>
      </c>
      <c r="D32" s="172">
        <v>0</v>
      </c>
      <c r="E32" s="302">
        <v>-1</v>
      </c>
      <c r="F32" s="172">
        <v>0</v>
      </c>
      <c r="G32" s="302">
        <v>0</v>
      </c>
      <c r="H32" s="172">
        <v>2429</v>
      </c>
      <c r="I32" s="303">
        <v>-0.26</v>
      </c>
      <c r="J32" s="264">
        <v>1071.25</v>
      </c>
      <c r="K32" s="69">
        <v>1101</v>
      </c>
      <c r="L32" s="135">
        <f t="shared" si="0"/>
        <v>-29.75</v>
      </c>
      <c r="M32" s="306">
        <f t="shared" si="1"/>
        <v>-2.7020890099909174</v>
      </c>
      <c r="N32" s="78">
        <f>Margins!B32</f>
        <v>250</v>
      </c>
      <c r="O32" s="25">
        <f t="shared" si="2"/>
        <v>0</v>
      </c>
      <c r="P32" s="25">
        <f t="shared" si="3"/>
        <v>0</v>
      </c>
    </row>
    <row r="33" spans="1:16" ht="13.5">
      <c r="A33" s="193" t="s">
        <v>137</v>
      </c>
      <c r="B33" s="172">
        <v>1892</v>
      </c>
      <c r="C33" s="302">
        <v>0.25</v>
      </c>
      <c r="D33" s="172">
        <v>37</v>
      </c>
      <c r="E33" s="302">
        <v>2.36</v>
      </c>
      <c r="F33" s="172">
        <v>1</v>
      </c>
      <c r="G33" s="302">
        <v>0</v>
      </c>
      <c r="H33" s="172">
        <v>1930</v>
      </c>
      <c r="I33" s="303">
        <v>0.27</v>
      </c>
      <c r="J33" s="264">
        <v>319.5</v>
      </c>
      <c r="K33" s="69">
        <v>324.15</v>
      </c>
      <c r="L33" s="135">
        <f t="shared" si="0"/>
        <v>-4.649999999999977</v>
      </c>
      <c r="M33" s="306">
        <f t="shared" si="1"/>
        <v>-1.4345210550670915</v>
      </c>
      <c r="N33" s="78">
        <f>Margins!B33</f>
        <v>1000</v>
      </c>
      <c r="O33" s="25">
        <f t="shared" si="2"/>
        <v>37000</v>
      </c>
      <c r="P33" s="25">
        <f t="shared" si="3"/>
        <v>1000</v>
      </c>
    </row>
    <row r="34" spans="1:16" ht="13.5">
      <c r="A34" s="193" t="s">
        <v>232</v>
      </c>
      <c r="B34" s="172">
        <v>4675</v>
      </c>
      <c r="C34" s="302">
        <v>0.02</v>
      </c>
      <c r="D34" s="172">
        <v>56</v>
      </c>
      <c r="E34" s="302">
        <v>-0.02</v>
      </c>
      <c r="F34" s="172">
        <v>4</v>
      </c>
      <c r="G34" s="302">
        <v>-0.2</v>
      </c>
      <c r="H34" s="172">
        <v>4735</v>
      </c>
      <c r="I34" s="303">
        <v>0.02</v>
      </c>
      <c r="J34" s="264">
        <v>824.3</v>
      </c>
      <c r="K34" s="69">
        <v>837.4</v>
      </c>
      <c r="L34" s="135">
        <f t="shared" si="0"/>
        <v>-13.100000000000023</v>
      </c>
      <c r="M34" s="306">
        <f t="shared" si="1"/>
        <v>-1.564365894435159</v>
      </c>
      <c r="N34" s="78">
        <f>Margins!B34</f>
        <v>500</v>
      </c>
      <c r="O34" s="25">
        <f t="shared" si="2"/>
        <v>28000</v>
      </c>
      <c r="P34" s="25">
        <f t="shared" si="3"/>
        <v>2000</v>
      </c>
    </row>
    <row r="35" spans="1:18" ht="13.5">
      <c r="A35" s="193" t="s">
        <v>1</v>
      </c>
      <c r="B35" s="316">
        <v>3245</v>
      </c>
      <c r="C35" s="324">
        <v>0.5</v>
      </c>
      <c r="D35" s="172">
        <v>7</v>
      </c>
      <c r="E35" s="302">
        <v>0.4</v>
      </c>
      <c r="F35" s="172">
        <v>0</v>
      </c>
      <c r="G35" s="302">
        <v>0</v>
      </c>
      <c r="H35" s="172">
        <v>3252</v>
      </c>
      <c r="I35" s="303">
        <v>0.5</v>
      </c>
      <c r="J35" s="264">
        <v>1339.45</v>
      </c>
      <c r="K35" s="69">
        <v>1386.25</v>
      </c>
      <c r="L35" s="135">
        <f t="shared" si="0"/>
        <v>-46.799999999999955</v>
      </c>
      <c r="M35" s="306">
        <f t="shared" si="1"/>
        <v>-3.3760144274120796</v>
      </c>
      <c r="N35" s="78">
        <f>Margins!B35</f>
        <v>300</v>
      </c>
      <c r="O35" s="25">
        <f t="shared" si="2"/>
        <v>2100</v>
      </c>
      <c r="P35" s="25">
        <f t="shared" si="3"/>
        <v>0</v>
      </c>
      <c r="R35" s="25"/>
    </row>
    <row r="36" spans="1:18" ht="13.5">
      <c r="A36" s="193" t="s">
        <v>158</v>
      </c>
      <c r="B36" s="316">
        <v>1069</v>
      </c>
      <c r="C36" s="324">
        <v>1.51</v>
      </c>
      <c r="D36" s="172">
        <v>56</v>
      </c>
      <c r="E36" s="302">
        <v>2.5</v>
      </c>
      <c r="F36" s="172">
        <v>0</v>
      </c>
      <c r="G36" s="302">
        <v>0</v>
      </c>
      <c r="H36" s="172">
        <v>1125</v>
      </c>
      <c r="I36" s="303">
        <v>1.55</v>
      </c>
      <c r="J36" s="264">
        <v>116.25</v>
      </c>
      <c r="K36" s="69">
        <v>118</v>
      </c>
      <c r="L36" s="135">
        <f t="shared" si="0"/>
        <v>-1.75</v>
      </c>
      <c r="M36" s="306">
        <f t="shared" si="1"/>
        <v>-1.4830508474576272</v>
      </c>
      <c r="N36" s="78">
        <f>Margins!B36</f>
        <v>1900</v>
      </c>
      <c r="O36" s="25">
        <f t="shared" si="2"/>
        <v>106400</v>
      </c>
      <c r="P36" s="25">
        <f t="shared" si="3"/>
        <v>0</v>
      </c>
      <c r="R36" s="25"/>
    </row>
    <row r="37" spans="1:18" ht="13.5">
      <c r="A37" s="193" t="s">
        <v>409</v>
      </c>
      <c r="B37" s="316">
        <v>1418</v>
      </c>
      <c r="C37" s="324">
        <v>-0.05</v>
      </c>
      <c r="D37" s="172">
        <v>33</v>
      </c>
      <c r="E37" s="302">
        <v>-0.21</v>
      </c>
      <c r="F37" s="172">
        <v>0</v>
      </c>
      <c r="G37" s="302">
        <v>0</v>
      </c>
      <c r="H37" s="172">
        <v>1451</v>
      </c>
      <c r="I37" s="303">
        <v>-0.05</v>
      </c>
      <c r="J37" s="264">
        <v>41.1</v>
      </c>
      <c r="K37" s="69">
        <v>43.25</v>
      </c>
      <c r="L37" s="135">
        <f t="shared" si="0"/>
        <v>-2.1499999999999986</v>
      </c>
      <c r="M37" s="306">
        <f t="shared" si="1"/>
        <v>-4.97109826589595</v>
      </c>
      <c r="N37" s="78">
        <f>Margins!B37</f>
        <v>4950</v>
      </c>
      <c r="O37" s="25">
        <f t="shared" si="2"/>
        <v>163350</v>
      </c>
      <c r="P37" s="25">
        <f t="shared" si="3"/>
        <v>0</v>
      </c>
      <c r="R37" s="25"/>
    </row>
    <row r="38" spans="1:18" ht="13.5">
      <c r="A38" s="193" t="s">
        <v>410</v>
      </c>
      <c r="B38" s="316">
        <v>238</v>
      </c>
      <c r="C38" s="324">
        <v>0.89</v>
      </c>
      <c r="D38" s="172">
        <v>0</v>
      </c>
      <c r="E38" s="302">
        <v>0</v>
      </c>
      <c r="F38" s="172">
        <v>0</v>
      </c>
      <c r="G38" s="302">
        <v>0</v>
      </c>
      <c r="H38" s="172">
        <v>238</v>
      </c>
      <c r="I38" s="303">
        <v>0.89</v>
      </c>
      <c r="J38" s="264">
        <v>227.5</v>
      </c>
      <c r="K38" s="69">
        <v>238.5</v>
      </c>
      <c r="L38" s="135">
        <f t="shared" si="0"/>
        <v>-11</v>
      </c>
      <c r="M38" s="306">
        <f t="shared" si="1"/>
        <v>-4.612159329140461</v>
      </c>
      <c r="N38" s="78">
        <f>Margins!B38</f>
        <v>850</v>
      </c>
      <c r="O38" s="25">
        <f t="shared" si="2"/>
        <v>0</v>
      </c>
      <c r="P38" s="25">
        <f t="shared" si="3"/>
        <v>0</v>
      </c>
      <c r="R38" s="25"/>
    </row>
    <row r="39" spans="1:16" ht="13.5">
      <c r="A39" s="193" t="s">
        <v>285</v>
      </c>
      <c r="B39" s="172">
        <v>5426</v>
      </c>
      <c r="C39" s="302">
        <v>-0.38</v>
      </c>
      <c r="D39" s="172">
        <v>0</v>
      </c>
      <c r="E39" s="302">
        <v>0</v>
      </c>
      <c r="F39" s="172">
        <v>0</v>
      </c>
      <c r="G39" s="302">
        <v>0</v>
      </c>
      <c r="H39" s="172">
        <v>5426</v>
      </c>
      <c r="I39" s="303">
        <v>-0.38</v>
      </c>
      <c r="J39" s="264">
        <v>572.95</v>
      </c>
      <c r="K39" s="69">
        <v>595.75</v>
      </c>
      <c r="L39" s="135">
        <f t="shared" si="0"/>
        <v>-22.799999999999955</v>
      </c>
      <c r="M39" s="306">
        <f t="shared" si="1"/>
        <v>-3.8271086865295767</v>
      </c>
      <c r="N39" s="78">
        <f>Margins!B39</f>
        <v>300</v>
      </c>
      <c r="O39" s="25">
        <f t="shared" si="2"/>
        <v>0</v>
      </c>
      <c r="P39" s="25">
        <f t="shared" si="3"/>
        <v>0</v>
      </c>
    </row>
    <row r="40" spans="1:16" ht="13.5">
      <c r="A40" s="193" t="s">
        <v>159</v>
      </c>
      <c r="B40" s="172">
        <v>69</v>
      </c>
      <c r="C40" s="302">
        <v>-0.22</v>
      </c>
      <c r="D40" s="172">
        <v>6</v>
      </c>
      <c r="E40" s="302">
        <v>0</v>
      </c>
      <c r="F40" s="172">
        <v>3</v>
      </c>
      <c r="G40" s="302">
        <v>2</v>
      </c>
      <c r="H40" s="172">
        <v>78</v>
      </c>
      <c r="I40" s="303">
        <v>-0.12</v>
      </c>
      <c r="J40" s="264">
        <v>48.7</v>
      </c>
      <c r="K40" s="69">
        <v>49.65</v>
      </c>
      <c r="L40" s="135">
        <f t="shared" si="0"/>
        <v>-0.9499999999999957</v>
      </c>
      <c r="M40" s="306">
        <f t="shared" si="1"/>
        <v>-1.91339375629405</v>
      </c>
      <c r="N40" s="78">
        <f>Margins!B40</f>
        <v>4500</v>
      </c>
      <c r="O40" s="25">
        <f t="shared" si="2"/>
        <v>27000</v>
      </c>
      <c r="P40" s="25">
        <f t="shared" si="3"/>
        <v>13500</v>
      </c>
    </row>
    <row r="41" spans="1:18" ht="13.5">
      <c r="A41" s="193" t="s">
        <v>2</v>
      </c>
      <c r="B41" s="316">
        <v>726</v>
      </c>
      <c r="C41" s="324">
        <v>0.68</v>
      </c>
      <c r="D41" s="172">
        <v>4</v>
      </c>
      <c r="E41" s="302">
        <v>3</v>
      </c>
      <c r="F41" s="172">
        <v>0</v>
      </c>
      <c r="G41" s="302">
        <v>-1</v>
      </c>
      <c r="H41" s="172">
        <v>730</v>
      </c>
      <c r="I41" s="303">
        <v>0.68</v>
      </c>
      <c r="J41" s="264">
        <v>340.95</v>
      </c>
      <c r="K41" s="69">
        <v>349.9</v>
      </c>
      <c r="L41" s="135">
        <f t="shared" si="0"/>
        <v>-8.949999999999989</v>
      </c>
      <c r="M41" s="306">
        <f t="shared" si="1"/>
        <v>-2.5578736781937663</v>
      </c>
      <c r="N41" s="78">
        <f>Margins!B41</f>
        <v>1100</v>
      </c>
      <c r="O41" s="25">
        <f t="shared" si="2"/>
        <v>4400</v>
      </c>
      <c r="P41" s="25">
        <f t="shared" si="3"/>
        <v>0</v>
      </c>
      <c r="R41" s="25"/>
    </row>
    <row r="42" spans="1:18" ht="13.5">
      <c r="A42" s="193" t="s">
        <v>411</v>
      </c>
      <c r="B42" s="316">
        <v>2830</v>
      </c>
      <c r="C42" s="324">
        <v>-0.32</v>
      </c>
      <c r="D42" s="172">
        <v>0</v>
      </c>
      <c r="E42" s="302">
        <v>-1</v>
      </c>
      <c r="F42" s="172">
        <v>0</v>
      </c>
      <c r="G42" s="302">
        <v>0</v>
      </c>
      <c r="H42" s="172">
        <v>2830</v>
      </c>
      <c r="I42" s="303">
        <v>-0.32</v>
      </c>
      <c r="J42" s="264">
        <v>230.8</v>
      </c>
      <c r="K42" s="69">
        <v>241.9</v>
      </c>
      <c r="L42" s="135">
        <f t="shared" si="0"/>
        <v>-11.099999999999994</v>
      </c>
      <c r="M42" s="306">
        <f t="shared" si="1"/>
        <v>-4.588673005374119</v>
      </c>
      <c r="N42" s="78">
        <f>Margins!B42</f>
        <v>1150</v>
      </c>
      <c r="O42" s="25">
        <f t="shared" si="2"/>
        <v>0</v>
      </c>
      <c r="P42" s="25">
        <f t="shared" si="3"/>
        <v>0</v>
      </c>
      <c r="R42" s="25"/>
    </row>
    <row r="43" spans="1:18" ht="13.5">
      <c r="A43" s="193" t="s">
        <v>391</v>
      </c>
      <c r="B43" s="316">
        <v>1312</v>
      </c>
      <c r="C43" s="324">
        <v>-0.46</v>
      </c>
      <c r="D43" s="172">
        <v>53</v>
      </c>
      <c r="E43" s="302">
        <v>-0.52</v>
      </c>
      <c r="F43" s="172">
        <v>7</v>
      </c>
      <c r="G43" s="302">
        <v>-0.36</v>
      </c>
      <c r="H43" s="172">
        <v>1372</v>
      </c>
      <c r="I43" s="303">
        <v>-0.46</v>
      </c>
      <c r="J43" s="264">
        <v>140.8</v>
      </c>
      <c r="K43" s="69">
        <v>143.6</v>
      </c>
      <c r="L43" s="135">
        <f t="shared" si="0"/>
        <v>-2.799999999999983</v>
      </c>
      <c r="M43" s="306">
        <f t="shared" si="1"/>
        <v>-1.9498607242339716</v>
      </c>
      <c r="N43" s="78">
        <f>Margins!B43</f>
        <v>2500</v>
      </c>
      <c r="O43" s="25">
        <f t="shared" si="2"/>
        <v>132500</v>
      </c>
      <c r="P43" s="25">
        <f t="shared" si="3"/>
        <v>17500</v>
      </c>
      <c r="R43" s="25"/>
    </row>
    <row r="44" spans="1:16" ht="13.5">
      <c r="A44" s="193" t="s">
        <v>78</v>
      </c>
      <c r="B44" s="172">
        <v>936</v>
      </c>
      <c r="C44" s="302">
        <v>-0.18</v>
      </c>
      <c r="D44" s="172">
        <v>1</v>
      </c>
      <c r="E44" s="302">
        <v>0</v>
      </c>
      <c r="F44" s="172">
        <v>2</v>
      </c>
      <c r="G44" s="302">
        <v>1</v>
      </c>
      <c r="H44" s="172">
        <v>939</v>
      </c>
      <c r="I44" s="303">
        <v>-0.17</v>
      </c>
      <c r="J44" s="264">
        <v>242.85</v>
      </c>
      <c r="K44" s="69">
        <v>256.2</v>
      </c>
      <c r="L44" s="135">
        <f t="shared" si="0"/>
        <v>-13.349999999999994</v>
      </c>
      <c r="M44" s="306">
        <f t="shared" si="1"/>
        <v>-5.210772833723651</v>
      </c>
      <c r="N44" s="78">
        <f>Margins!B44</f>
        <v>1600</v>
      </c>
      <c r="O44" s="25">
        <f t="shared" si="2"/>
        <v>1600</v>
      </c>
      <c r="P44" s="25">
        <f t="shared" si="3"/>
        <v>3200</v>
      </c>
    </row>
    <row r="45" spans="1:16" ht="13.5">
      <c r="A45" s="193" t="s">
        <v>138</v>
      </c>
      <c r="B45" s="172">
        <v>8386</v>
      </c>
      <c r="C45" s="302">
        <v>-0.17</v>
      </c>
      <c r="D45" s="172">
        <v>29</v>
      </c>
      <c r="E45" s="302">
        <v>-0.28</v>
      </c>
      <c r="F45" s="172">
        <v>10</v>
      </c>
      <c r="G45" s="302">
        <v>-0.33</v>
      </c>
      <c r="H45" s="172">
        <v>8425</v>
      </c>
      <c r="I45" s="303">
        <v>-0.17</v>
      </c>
      <c r="J45" s="264">
        <v>591.2</v>
      </c>
      <c r="K45" s="69">
        <v>619.65</v>
      </c>
      <c r="L45" s="135">
        <f t="shared" si="0"/>
        <v>-28.449999999999932</v>
      </c>
      <c r="M45" s="306">
        <f t="shared" si="1"/>
        <v>-4.591301541192598</v>
      </c>
      <c r="N45" s="78">
        <f>Margins!B45</f>
        <v>425</v>
      </c>
      <c r="O45" s="25">
        <f t="shared" si="2"/>
        <v>12325</v>
      </c>
      <c r="P45" s="25">
        <f t="shared" si="3"/>
        <v>4250</v>
      </c>
    </row>
    <row r="46" spans="1:18" ht="13.5">
      <c r="A46" s="193" t="s">
        <v>160</v>
      </c>
      <c r="B46" s="316">
        <v>491</v>
      </c>
      <c r="C46" s="324">
        <v>0.09</v>
      </c>
      <c r="D46" s="172">
        <v>0</v>
      </c>
      <c r="E46" s="302">
        <v>0</v>
      </c>
      <c r="F46" s="172">
        <v>0</v>
      </c>
      <c r="G46" s="302">
        <v>0</v>
      </c>
      <c r="H46" s="172">
        <v>491</v>
      </c>
      <c r="I46" s="303">
        <v>0.09</v>
      </c>
      <c r="J46" s="264">
        <v>355.1</v>
      </c>
      <c r="K46" s="69">
        <v>360.6</v>
      </c>
      <c r="L46" s="135">
        <f t="shared" si="0"/>
        <v>-5.5</v>
      </c>
      <c r="M46" s="306">
        <f t="shared" si="1"/>
        <v>-1.5252357182473653</v>
      </c>
      <c r="N46" s="78">
        <f>Margins!B46</f>
        <v>550</v>
      </c>
      <c r="O46" s="25">
        <f t="shared" si="2"/>
        <v>0</v>
      </c>
      <c r="P46" s="25">
        <f t="shared" si="3"/>
        <v>0</v>
      </c>
      <c r="R46" s="25"/>
    </row>
    <row r="47" spans="1:16" ht="13.5">
      <c r="A47" s="193" t="s">
        <v>161</v>
      </c>
      <c r="B47" s="172">
        <v>166</v>
      </c>
      <c r="C47" s="302">
        <v>-0.03</v>
      </c>
      <c r="D47" s="172">
        <v>53</v>
      </c>
      <c r="E47" s="302">
        <v>-0.17</v>
      </c>
      <c r="F47" s="172">
        <v>0</v>
      </c>
      <c r="G47" s="302">
        <v>0</v>
      </c>
      <c r="H47" s="172">
        <v>219</v>
      </c>
      <c r="I47" s="303">
        <v>-0.07</v>
      </c>
      <c r="J47" s="264">
        <v>34.5</v>
      </c>
      <c r="K47" s="69">
        <v>35.35</v>
      </c>
      <c r="L47" s="135">
        <f t="shared" si="0"/>
        <v>-0.8500000000000014</v>
      </c>
      <c r="M47" s="306">
        <f t="shared" si="1"/>
        <v>-2.4045261669024085</v>
      </c>
      <c r="N47" s="78">
        <f>Margins!B47</f>
        <v>6900</v>
      </c>
      <c r="O47" s="25">
        <f t="shared" si="2"/>
        <v>365700</v>
      </c>
      <c r="P47" s="25">
        <f t="shared" si="3"/>
        <v>0</v>
      </c>
    </row>
    <row r="48" spans="1:16" ht="13.5">
      <c r="A48" s="193" t="s">
        <v>392</v>
      </c>
      <c r="B48" s="172">
        <v>31</v>
      </c>
      <c r="C48" s="302">
        <v>-0.31</v>
      </c>
      <c r="D48" s="172">
        <v>0</v>
      </c>
      <c r="E48" s="302">
        <v>0</v>
      </c>
      <c r="F48" s="172">
        <v>0</v>
      </c>
      <c r="G48" s="302">
        <v>0</v>
      </c>
      <c r="H48" s="172">
        <v>31</v>
      </c>
      <c r="I48" s="303">
        <v>-0.31</v>
      </c>
      <c r="J48" s="264">
        <v>240.3</v>
      </c>
      <c r="K48" s="69">
        <v>246.4</v>
      </c>
      <c r="L48" s="135">
        <f t="shared" si="0"/>
        <v>-6.099999999999994</v>
      </c>
      <c r="M48" s="306">
        <f t="shared" si="1"/>
        <v>-2.4756493506493484</v>
      </c>
      <c r="N48" s="78">
        <f>Margins!B48</f>
        <v>1800</v>
      </c>
      <c r="O48" s="25">
        <f t="shared" si="2"/>
        <v>0</v>
      </c>
      <c r="P48" s="25">
        <f t="shared" si="3"/>
        <v>0</v>
      </c>
    </row>
    <row r="49" spans="1:18" ht="13.5">
      <c r="A49" s="193" t="s">
        <v>3</v>
      </c>
      <c r="B49" s="316">
        <v>2434</v>
      </c>
      <c r="C49" s="324">
        <v>0.03</v>
      </c>
      <c r="D49" s="172">
        <v>114</v>
      </c>
      <c r="E49" s="302">
        <v>0.46</v>
      </c>
      <c r="F49" s="172">
        <v>6</v>
      </c>
      <c r="G49" s="302">
        <v>-0.5</v>
      </c>
      <c r="H49" s="172">
        <v>2554</v>
      </c>
      <c r="I49" s="303">
        <v>0.04</v>
      </c>
      <c r="J49" s="264">
        <v>213.45</v>
      </c>
      <c r="K49" s="69">
        <v>215.85</v>
      </c>
      <c r="L49" s="135">
        <f t="shared" si="0"/>
        <v>-2.4000000000000057</v>
      </c>
      <c r="M49" s="306">
        <f t="shared" si="1"/>
        <v>-1.1118832522585154</v>
      </c>
      <c r="N49" s="78">
        <f>Margins!B49</f>
        <v>1250</v>
      </c>
      <c r="O49" s="25">
        <f t="shared" si="2"/>
        <v>142500</v>
      </c>
      <c r="P49" s="25">
        <f t="shared" si="3"/>
        <v>7500</v>
      </c>
      <c r="R49" s="25"/>
    </row>
    <row r="50" spans="1:18" ht="13.5">
      <c r="A50" s="193" t="s">
        <v>218</v>
      </c>
      <c r="B50" s="316">
        <v>164</v>
      </c>
      <c r="C50" s="324">
        <v>-0.03</v>
      </c>
      <c r="D50" s="172">
        <v>0</v>
      </c>
      <c r="E50" s="302">
        <v>0</v>
      </c>
      <c r="F50" s="172">
        <v>0</v>
      </c>
      <c r="G50" s="302">
        <v>0</v>
      </c>
      <c r="H50" s="172">
        <v>164</v>
      </c>
      <c r="I50" s="303">
        <v>-0.03</v>
      </c>
      <c r="J50" s="264">
        <v>358.5</v>
      </c>
      <c r="K50" s="69">
        <v>360.5</v>
      </c>
      <c r="L50" s="135">
        <f t="shared" si="0"/>
        <v>-2</v>
      </c>
      <c r="M50" s="306">
        <f t="shared" si="1"/>
        <v>-0.5547850208044383</v>
      </c>
      <c r="N50" s="78">
        <f>Margins!B50</f>
        <v>1050</v>
      </c>
      <c r="O50" s="25">
        <f t="shared" si="2"/>
        <v>0</v>
      </c>
      <c r="P50" s="25">
        <f t="shared" si="3"/>
        <v>0</v>
      </c>
      <c r="R50" s="25"/>
    </row>
    <row r="51" spans="1:18" ht="13.5">
      <c r="A51" s="193" t="s">
        <v>162</v>
      </c>
      <c r="B51" s="316">
        <v>239</v>
      </c>
      <c r="C51" s="324">
        <v>0.34</v>
      </c>
      <c r="D51" s="172">
        <v>0</v>
      </c>
      <c r="E51" s="302">
        <v>0</v>
      </c>
      <c r="F51" s="172">
        <v>0</v>
      </c>
      <c r="G51" s="302">
        <v>0</v>
      </c>
      <c r="H51" s="172">
        <v>239</v>
      </c>
      <c r="I51" s="303">
        <v>0.34</v>
      </c>
      <c r="J51" s="264">
        <v>322.5</v>
      </c>
      <c r="K51" s="69">
        <v>333.3</v>
      </c>
      <c r="L51" s="135">
        <f t="shared" si="0"/>
        <v>-10.800000000000011</v>
      </c>
      <c r="M51" s="306">
        <f t="shared" si="1"/>
        <v>-3.240324032403244</v>
      </c>
      <c r="N51" s="78">
        <f>Margins!B51</f>
        <v>1200</v>
      </c>
      <c r="O51" s="25">
        <f t="shared" si="2"/>
        <v>0</v>
      </c>
      <c r="P51" s="25">
        <f t="shared" si="3"/>
        <v>0</v>
      </c>
      <c r="R51" s="25"/>
    </row>
    <row r="52" spans="1:16" ht="13.5">
      <c r="A52" s="193" t="s">
        <v>286</v>
      </c>
      <c r="B52" s="172">
        <v>1871</v>
      </c>
      <c r="C52" s="302">
        <v>0</v>
      </c>
      <c r="D52" s="172">
        <v>0</v>
      </c>
      <c r="E52" s="302">
        <v>0</v>
      </c>
      <c r="F52" s="172">
        <v>0</v>
      </c>
      <c r="G52" s="302">
        <v>0</v>
      </c>
      <c r="H52" s="172">
        <v>1871</v>
      </c>
      <c r="I52" s="303">
        <v>0</v>
      </c>
      <c r="J52" s="264">
        <v>253.3</v>
      </c>
      <c r="K52" s="69">
        <v>257.35</v>
      </c>
      <c r="L52" s="135">
        <f t="shared" si="0"/>
        <v>-4.050000000000011</v>
      </c>
      <c r="M52" s="306">
        <f t="shared" si="1"/>
        <v>-1.573732271225961</v>
      </c>
      <c r="N52" s="78">
        <f>Margins!B52</f>
        <v>1000</v>
      </c>
      <c r="O52" s="25">
        <f t="shared" si="2"/>
        <v>0</v>
      </c>
      <c r="P52" s="25">
        <f t="shared" si="3"/>
        <v>0</v>
      </c>
    </row>
    <row r="53" spans="1:16" ht="13.5">
      <c r="A53" s="193" t="s">
        <v>183</v>
      </c>
      <c r="B53" s="172">
        <v>1334</v>
      </c>
      <c r="C53" s="302">
        <v>-0.31</v>
      </c>
      <c r="D53" s="172">
        <v>0</v>
      </c>
      <c r="E53" s="302">
        <v>0</v>
      </c>
      <c r="F53" s="172">
        <v>0</v>
      </c>
      <c r="G53" s="302">
        <v>0</v>
      </c>
      <c r="H53" s="172">
        <v>1334</v>
      </c>
      <c r="I53" s="303">
        <v>-0.31</v>
      </c>
      <c r="J53" s="264">
        <v>311.1</v>
      </c>
      <c r="K53" s="69">
        <v>314</v>
      </c>
      <c r="L53" s="135">
        <f t="shared" si="0"/>
        <v>-2.8999999999999773</v>
      </c>
      <c r="M53" s="306">
        <f t="shared" si="1"/>
        <v>-0.9235668789808844</v>
      </c>
      <c r="N53" s="78">
        <f>Margins!B53</f>
        <v>950</v>
      </c>
      <c r="O53" s="25">
        <f t="shared" si="2"/>
        <v>0</v>
      </c>
      <c r="P53" s="25">
        <f t="shared" si="3"/>
        <v>0</v>
      </c>
    </row>
    <row r="54" spans="1:16" ht="13.5">
      <c r="A54" s="193" t="s">
        <v>219</v>
      </c>
      <c r="B54" s="172">
        <v>368</v>
      </c>
      <c r="C54" s="302">
        <v>-0.24</v>
      </c>
      <c r="D54" s="172">
        <v>14</v>
      </c>
      <c r="E54" s="302">
        <v>-0.22</v>
      </c>
      <c r="F54" s="172">
        <v>0</v>
      </c>
      <c r="G54" s="302">
        <v>0</v>
      </c>
      <c r="H54" s="172">
        <v>382</v>
      </c>
      <c r="I54" s="303">
        <v>-0.24</v>
      </c>
      <c r="J54" s="264">
        <v>100.8</v>
      </c>
      <c r="K54" s="69">
        <v>101.3</v>
      </c>
      <c r="L54" s="135">
        <f t="shared" si="0"/>
        <v>-0.5</v>
      </c>
      <c r="M54" s="306">
        <f t="shared" si="1"/>
        <v>-0.4935834155972359</v>
      </c>
      <c r="N54" s="78">
        <f>Margins!B54</f>
        <v>2700</v>
      </c>
      <c r="O54" s="25">
        <f t="shared" si="2"/>
        <v>37800</v>
      </c>
      <c r="P54" s="25">
        <f t="shared" si="3"/>
        <v>0</v>
      </c>
    </row>
    <row r="55" spans="1:16" ht="13.5">
      <c r="A55" s="193" t="s">
        <v>412</v>
      </c>
      <c r="B55" s="172">
        <v>902</v>
      </c>
      <c r="C55" s="302">
        <v>-0.35</v>
      </c>
      <c r="D55" s="172">
        <v>29</v>
      </c>
      <c r="E55" s="302">
        <v>-0.46</v>
      </c>
      <c r="F55" s="172">
        <v>1</v>
      </c>
      <c r="G55" s="302">
        <v>-0.67</v>
      </c>
      <c r="H55" s="172">
        <v>932</v>
      </c>
      <c r="I55" s="303">
        <v>-0.35</v>
      </c>
      <c r="J55" s="264">
        <v>43.85</v>
      </c>
      <c r="K55" s="69">
        <v>45.4</v>
      </c>
      <c r="L55" s="135">
        <f t="shared" si="0"/>
        <v>-1.5499999999999972</v>
      </c>
      <c r="M55" s="306">
        <f t="shared" si="1"/>
        <v>-3.4140969162995534</v>
      </c>
      <c r="N55" s="78">
        <f>Margins!B55</f>
        <v>5250</v>
      </c>
      <c r="O55" s="25">
        <f t="shared" si="2"/>
        <v>152250</v>
      </c>
      <c r="P55" s="25">
        <f t="shared" si="3"/>
        <v>5250</v>
      </c>
    </row>
    <row r="56" spans="1:16" ht="13.5">
      <c r="A56" s="193" t="s">
        <v>163</v>
      </c>
      <c r="B56" s="172">
        <v>1603</v>
      </c>
      <c r="C56" s="302">
        <v>-0.39</v>
      </c>
      <c r="D56" s="172">
        <v>6</v>
      </c>
      <c r="E56" s="302">
        <v>0.2</v>
      </c>
      <c r="F56" s="172">
        <v>0</v>
      </c>
      <c r="G56" s="302">
        <v>0</v>
      </c>
      <c r="H56" s="172">
        <v>1609</v>
      </c>
      <c r="I56" s="303">
        <v>-0.39</v>
      </c>
      <c r="J56" s="264">
        <v>4778.6</v>
      </c>
      <c r="K56" s="69">
        <v>4823.45</v>
      </c>
      <c r="L56" s="135">
        <f t="shared" si="0"/>
        <v>-44.849999999999454</v>
      </c>
      <c r="M56" s="306">
        <f t="shared" si="1"/>
        <v>-0.9298323813867554</v>
      </c>
      <c r="N56" s="78">
        <f>Margins!B56</f>
        <v>62</v>
      </c>
      <c r="O56" s="25">
        <f t="shared" si="2"/>
        <v>372</v>
      </c>
      <c r="P56" s="25">
        <f t="shared" si="3"/>
        <v>0</v>
      </c>
    </row>
    <row r="57" spans="1:18" ht="13.5">
      <c r="A57" s="193" t="s">
        <v>194</v>
      </c>
      <c r="B57" s="172">
        <v>2198</v>
      </c>
      <c r="C57" s="302">
        <v>0</v>
      </c>
      <c r="D57" s="172">
        <v>35</v>
      </c>
      <c r="E57" s="302">
        <v>-0.1</v>
      </c>
      <c r="F57" s="172">
        <v>2</v>
      </c>
      <c r="G57" s="302">
        <v>-0.85</v>
      </c>
      <c r="H57" s="172">
        <v>2235</v>
      </c>
      <c r="I57" s="303">
        <v>0</v>
      </c>
      <c r="J57" s="264">
        <v>649.5</v>
      </c>
      <c r="K57" s="69">
        <v>655.65</v>
      </c>
      <c r="L57" s="135">
        <f t="shared" si="0"/>
        <v>-6.149999999999977</v>
      </c>
      <c r="M57" s="306">
        <f t="shared" si="1"/>
        <v>-0.9380004575611953</v>
      </c>
      <c r="N57" s="78">
        <f>Margins!B57</f>
        <v>400</v>
      </c>
      <c r="O57" s="25">
        <f t="shared" si="2"/>
        <v>14000</v>
      </c>
      <c r="P57" s="25">
        <f t="shared" si="3"/>
        <v>800</v>
      </c>
      <c r="R57" s="25"/>
    </row>
    <row r="58" spans="1:18" ht="13.5">
      <c r="A58" s="193" t="s">
        <v>413</v>
      </c>
      <c r="B58" s="172">
        <v>603</v>
      </c>
      <c r="C58" s="302">
        <v>-0.62</v>
      </c>
      <c r="D58" s="172">
        <v>0</v>
      </c>
      <c r="E58" s="302">
        <v>0</v>
      </c>
      <c r="F58" s="172">
        <v>0</v>
      </c>
      <c r="G58" s="302">
        <v>0</v>
      </c>
      <c r="H58" s="172">
        <v>603</v>
      </c>
      <c r="I58" s="303">
        <v>-0.62</v>
      </c>
      <c r="J58" s="264">
        <v>1793.9</v>
      </c>
      <c r="K58" s="69">
        <v>1853.35</v>
      </c>
      <c r="L58" s="135">
        <f t="shared" si="0"/>
        <v>-59.44999999999982</v>
      </c>
      <c r="M58" s="306">
        <f t="shared" si="1"/>
        <v>-3.2077049666819444</v>
      </c>
      <c r="N58" s="78">
        <f>Margins!B58</f>
        <v>150</v>
      </c>
      <c r="O58" s="25">
        <f t="shared" si="2"/>
        <v>0</v>
      </c>
      <c r="P58" s="25">
        <f t="shared" si="3"/>
        <v>0</v>
      </c>
      <c r="R58" s="25"/>
    </row>
    <row r="59" spans="1:18" ht="13.5">
      <c r="A59" s="193" t="s">
        <v>414</v>
      </c>
      <c r="B59" s="172">
        <v>1378</v>
      </c>
      <c r="C59" s="302">
        <v>-0.38</v>
      </c>
      <c r="D59" s="172">
        <v>1</v>
      </c>
      <c r="E59" s="302">
        <v>0</v>
      </c>
      <c r="F59" s="172">
        <v>0</v>
      </c>
      <c r="G59" s="302">
        <v>0</v>
      </c>
      <c r="H59" s="172">
        <v>1379</v>
      </c>
      <c r="I59" s="303">
        <v>-0.38</v>
      </c>
      <c r="J59" s="264">
        <v>1092.2</v>
      </c>
      <c r="K59" s="69">
        <v>1134.95</v>
      </c>
      <c r="L59" s="135">
        <f t="shared" si="0"/>
        <v>-42.75</v>
      </c>
      <c r="M59" s="306">
        <f t="shared" si="1"/>
        <v>-3.76668575708181</v>
      </c>
      <c r="N59" s="78">
        <f>Margins!B59</f>
        <v>200</v>
      </c>
      <c r="O59" s="25">
        <f t="shared" si="2"/>
        <v>200</v>
      </c>
      <c r="P59" s="25">
        <f t="shared" si="3"/>
        <v>0</v>
      </c>
      <c r="R59" s="25"/>
    </row>
    <row r="60" spans="1:16" ht="13.5">
      <c r="A60" s="193" t="s">
        <v>220</v>
      </c>
      <c r="B60" s="172">
        <v>295</v>
      </c>
      <c r="C60" s="302">
        <v>-0.12</v>
      </c>
      <c r="D60" s="172">
        <v>10</v>
      </c>
      <c r="E60" s="302">
        <v>1.5</v>
      </c>
      <c r="F60" s="172">
        <v>1</v>
      </c>
      <c r="G60" s="302">
        <v>0</v>
      </c>
      <c r="H60" s="172">
        <v>306</v>
      </c>
      <c r="I60" s="303">
        <v>-0.11</v>
      </c>
      <c r="J60" s="264">
        <v>118.3</v>
      </c>
      <c r="K60" s="69">
        <v>121.8</v>
      </c>
      <c r="L60" s="135">
        <f t="shared" si="0"/>
        <v>-3.5</v>
      </c>
      <c r="M60" s="306">
        <f t="shared" si="1"/>
        <v>-2.8735632183908044</v>
      </c>
      <c r="N60" s="78">
        <f>Margins!B60</f>
        <v>2400</v>
      </c>
      <c r="O60" s="25">
        <f t="shared" si="2"/>
        <v>24000</v>
      </c>
      <c r="P60" s="25">
        <f t="shared" si="3"/>
        <v>2400</v>
      </c>
    </row>
    <row r="61" spans="1:18" ht="13.5">
      <c r="A61" s="193" t="s">
        <v>164</v>
      </c>
      <c r="B61" s="172">
        <v>399</v>
      </c>
      <c r="C61" s="302">
        <v>-0.11</v>
      </c>
      <c r="D61" s="172">
        <v>39</v>
      </c>
      <c r="E61" s="302">
        <v>-0.17</v>
      </c>
      <c r="F61" s="172">
        <v>7</v>
      </c>
      <c r="G61" s="302">
        <v>0</v>
      </c>
      <c r="H61" s="172">
        <v>445</v>
      </c>
      <c r="I61" s="303">
        <v>-0.11</v>
      </c>
      <c r="J61" s="264">
        <v>54.35</v>
      </c>
      <c r="K61" s="69">
        <v>55.45</v>
      </c>
      <c r="L61" s="135">
        <f t="shared" si="0"/>
        <v>-1.1000000000000014</v>
      </c>
      <c r="M61" s="306">
        <f t="shared" si="1"/>
        <v>-1.983769161406675</v>
      </c>
      <c r="N61" s="78">
        <f>Margins!B61</f>
        <v>5650</v>
      </c>
      <c r="O61" s="25">
        <f t="shared" si="2"/>
        <v>220350</v>
      </c>
      <c r="P61" s="25">
        <f t="shared" si="3"/>
        <v>39550</v>
      </c>
      <c r="R61" s="103"/>
    </row>
    <row r="62" spans="1:16" ht="13.5">
      <c r="A62" s="193" t="s">
        <v>165</v>
      </c>
      <c r="B62" s="172">
        <v>198</v>
      </c>
      <c r="C62" s="302">
        <v>-0.78</v>
      </c>
      <c r="D62" s="172">
        <v>0</v>
      </c>
      <c r="E62" s="302">
        <v>-1</v>
      </c>
      <c r="F62" s="172">
        <v>0</v>
      </c>
      <c r="G62" s="302">
        <v>0</v>
      </c>
      <c r="H62" s="172">
        <v>198</v>
      </c>
      <c r="I62" s="303">
        <v>-0.78</v>
      </c>
      <c r="J62" s="264">
        <v>280.2</v>
      </c>
      <c r="K62" s="69">
        <v>286.15</v>
      </c>
      <c r="L62" s="135">
        <f t="shared" si="0"/>
        <v>-5.949999999999989</v>
      </c>
      <c r="M62" s="306">
        <f t="shared" si="1"/>
        <v>-2.079329023239556</v>
      </c>
      <c r="N62" s="78">
        <f>Margins!B62</f>
        <v>1300</v>
      </c>
      <c r="O62" s="25">
        <f t="shared" si="2"/>
        <v>0</v>
      </c>
      <c r="P62" s="25">
        <f t="shared" si="3"/>
        <v>0</v>
      </c>
    </row>
    <row r="63" spans="1:16" ht="13.5">
      <c r="A63" s="193" t="s">
        <v>415</v>
      </c>
      <c r="B63" s="172">
        <v>1074</v>
      </c>
      <c r="C63" s="302">
        <v>-0.47</v>
      </c>
      <c r="D63" s="172">
        <v>0</v>
      </c>
      <c r="E63" s="302">
        <v>0</v>
      </c>
      <c r="F63" s="172">
        <v>0</v>
      </c>
      <c r="G63" s="302">
        <v>0</v>
      </c>
      <c r="H63" s="172">
        <v>1074</v>
      </c>
      <c r="I63" s="303">
        <v>-0.47</v>
      </c>
      <c r="J63" s="264">
        <v>2440.1</v>
      </c>
      <c r="K63" s="69">
        <v>2470.15</v>
      </c>
      <c r="L63" s="135">
        <f t="shared" si="0"/>
        <v>-30.050000000000182</v>
      </c>
      <c r="M63" s="306">
        <f t="shared" si="1"/>
        <v>-1.2165253122280097</v>
      </c>
      <c r="N63" s="78">
        <f>Margins!B63</f>
        <v>150</v>
      </c>
      <c r="O63" s="25">
        <f t="shared" si="2"/>
        <v>0</v>
      </c>
      <c r="P63" s="25">
        <f t="shared" si="3"/>
        <v>0</v>
      </c>
    </row>
    <row r="64" spans="1:16" ht="13.5">
      <c r="A64" s="193" t="s">
        <v>89</v>
      </c>
      <c r="B64" s="172">
        <v>1169</v>
      </c>
      <c r="C64" s="302">
        <v>0.11</v>
      </c>
      <c r="D64" s="172">
        <v>23</v>
      </c>
      <c r="E64" s="302">
        <v>0.53</v>
      </c>
      <c r="F64" s="172">
        <v>4</v>
      </c>
      <c r="G64" s="302">
        <v>3</v>
      </c>
      <c r="H64" s="172">
        <v>1196</v>
      </c>
      <c r="I64" s="303">
        <v>0.11</v>
      </c>
      <c r="J64" s="264">
        <v>293.5</v>
      </c>
      <c r="K64" s="69">
        <v>303.6</v>
      </c>
      <c r="L64" s="135">
        <f t="shared" si="0"/>
        <v>-10.100000000000023</v>
      </c>
      <c r="M64" s="306">
        <f t="shared" si="1"/>
        <v>-3.3267457180500735</v>
      </c>
      <c r="N64" s="78">
        <f>Margins!B64</f>
        <v>750</v>
      </c>
      <c r="O64" s="25">
        <f t="shared" si="2"/>
        <v>17250</v>
      </c>
      <c r="P64" s="25">
        <f t="shared" si="3"/>
        <v>3000</v>
      </c>
    </row>
    <row r="65" spans="1:16" ht="13.5">
      <c r="A65" s="193" t="s">
        <v>287</v>
      </c>
      <c r="B65" s="172">
        <v>517</v>
      </c>
      <c r="C65" s="302">
        <v>1.26</v>
      </c>
      <c r="D65" s="172">
        <v>3</v>
      </c>
      <c r="E65" s="302">
        <v>0</v>
      </c>
      <c r="F65" s="172">
        <v>0</v>
      </c>
      <c r="G65" s="302">
        <v>0</v>
      </c>
      <c r="H65" s="172">
        <v>520</v>
      </c>
      <c r="I65" s="303">
        <v>1.27</v>
      </c>
      <c r="J65" s="264">
        <v>177.6</v>
      </c>
      <c r="K65" s="69">
        <v>179.85</v>
      </c>
      <c r="L65" s="135">
        <f t="shared" si="0"/>
        <v>-2.25</v>
      </c>
      <c r="M65" s="306">
        <f t="shared" si="1"/>
        <v>-1.2510425354462051</v>
      </c>
      <c r="N65" s="78">
        <f>Margins!B65</f>
        <v>2000</v>
      </c>
      <c r="O65" s="25">
        <f t="shared" si="2"/>
        <v>6000</v>
      </c>
      <c r="P65" s="25">
        <f t="shared" si="3"/>
        <v>0</v>
      </c>
    </row>
    <row r="66" spans="1:16" ht="13.5">
      <c r="A66" s="193" t="s">
        <v>416</v>
      </c>
      <c r="B66" s="172">
        <v>2545</v>
      </c>
      <c r="C66" s="302">
        <v>0.02</v>
      </c>
      <c r="D66" s="172">
        <v>0</v>
      </c>
      <c r="E66" s="302">
        <v>0</v>
      </c>
      <c r="F66" s="172">
        <v>0</v>
      </c>
      <c r="G66" s="302">
        <v>0</v>
      </c>
      <c r="H66" s="172">
        <v>2545</v>
      </c>
      <c r="I66" s="303">
        <v>0.02</v>
      </c>
      <c r="J66" s="264">
        <v>600.9</v>
      </c>
      <c r="K66" s="69">
        <v>624.4</v>
      </c>
      <c r="L66" s="135">
        <f t="shared" si="0"/>
        <v>-23.5</v>
      </c>
      <c r="M66" s="306">
        <f t="shared" si="1"/>
        <v>-3.763613068545804</v>
      </c>
      <c r="N66" s="78">
        <f>Margins!B66</f>
        <v>350</v>
      </c>
      <c r="O66" s="25">
        <f t="shared" si="2"/>
        <v>0</v>
      </c>
      <c r="P66" s="25">
        <f t="shared" si="3"/>
        <v>0</v>
      </c>
    </row>
    <row r="67" spans="1:16" ht="13.5">
      <c r="A67" s="193" t="s">
        <v>271</v>
      </c>
      <c r="B67" s="172">
        <v>427</v>
      </c>
      <c r="C67" s="302">
        <v>0.1</v>
      </c>
      <c r="D67" s="172">
        <v>4</v>
      </c>
      <c r="E67" s="302">
        <v>0</v>
      </c>
      <c r="F67" s="172">
        <v>0</v>
      </c>
      <c r="G67" s="302">
        <v>0</v>
      </c>
      <c r="H67" s="172">
        <v>431</v>
      </c>
      <c r="I67" s="303">
        <v>0.11</v>
      </c>
      <c r="J67" s="264">
        <v>292</v>
      </c>
      <c r="K67" s="69">
        <v>295.55</v>
      </c>
      <c r="L67" s="135">
        <f t="shared" si="0"/>
        <v>-3.5500000000000114</v>
      </c>
      <c r="M67" s="306">
        <f t="shared" si="1"/>
        <v>-1.2011503975638678</v>
      </c>
      <c r="N67" s="78">
        <f>Margins!B67</f>
        <v>1200</v>
      </c>
      <c r="O67" s="25">
        <f t="shared" si="2"/>
        <v>4800</v>
      </c>
      <c r="P67" s="25">
        <f t="shared" si="3"/>
        <v>0</v>
      </c>
    </row>
    <row r="68" spans="1:16" ht="13.5">
      <c r="A68" s="193" t="s">
        <v>221</v>
      </c>
      <c r="B68" s="172">
        <v>293</v>
      </c>
      <c r="C68" s="302">
        <v>-0.07</v>
      </c>
      <c r="D68" s="172">
        <v>2</v>
      </c>
      <c r="E68" s="302">
        <v>-0.33</v>
      </c>
      <c r="F68" s="172">
        <v>0</v>
      </c>
      <c r="G68" s="302">
        <v>0</v>
      </c>
      <c r="H68" s="172">
        <v>295</v>
      </c>
      <c r="I68" s="303">
        <v>-0.07</v>
      </c>
      <c r="J68" s="264">
        <v>1281.65</v>
      </c>
      <c r="K68" s="69">
        <v>1300</v>
      </c>
      <c r="L68" s="135">
        <f t="shared" si="0"/>
        <v>-18.34999999999991</v>
      </c>
      <c r="M68" s="306">
        <f t="shared" si="1"/>
        <v>-1.4115384615384545</v>
      </c>
      <c r="N68" s="78">
        <f>Margins!B68</f>
        <v>300</v>
      </c>
      <c r="O68" s="25">
        <f t="shared" si="2"/>
        <v>600</v>
      </c>
      <c r="P68" s="25">
        <f t="shared" si="3"/>
        <v>0</v>
      </c>
    </row>
    <row r="69" spans="1:16" ht="13.5">
      <c r="A69" s="193" t="s">
        <v>233</v>
      </c>
      <c r="B69" s="172">
        <v>10537</v>
      </c>
      <c r="C69" s="302">
        <v>0.22</v>
      </c>
      <c r="D69" s="172">
        <v>49</v>
      </c>
      <c r="E69" s="302">
        <v>0.07</v>
      </c>
      <c r="F69" s="172">
        <v>4</v>
      </c>
      <c r="G69" s="302">
        <v>-0.5</v>
      </c>
      <c r="H69" s="172">
        <v>10590</v>
      </c>
      <c r="I69" s="303">
        <v>0.22</v>
      </c>
      <c r="J69" s="264">
        <v>491.05</v>
      </c>
      <c r="K69" s="69">
        <v>499.25</v>
      </c>
      <c r="L69" s="135">
        <f t="shared" si="0"/>
        <v>-8.199999999999989</v>
      </c>
      <c r="M69" s="306">
        <f t="shared" si="1"/>
        <v>-1.6424636955433127</v>
      </c>
      <c r="N69" s="78">
        <f>Margins!B69</f>
        <v>1000</v>
      </c>
      <c r="O69" s="25">
        <f t="shared" si="2"/>
        <v>49000</v>
      </c>
      <c r="P69" s="25">
        <f t="shared" si="3"/>
        <v>4000</v>
      </c>
    </row>
    <row r="70" spans="1:16" ht="13.5">
      <c r="A70" s="193" t="s">
        <v>166</v>
      </c>
      <c r="B70" s="172">
        <v>428</v>
      </c>
      <c r="C70" s="302">
        <v>0.73</v>
      </c>
      <c r="D70" s="172">
        <v>11</v>
      </c>
      <c r="E70" s="302">
        <v>2.67</v>
      </c>
      <c r="F70" s="172">
        <v>1</v>
      </c>
      <c r="G70" s="302">
        <v>0</v>
      </c>
      <c r="H70" s="172">
        <v>440</v>
      </c>
      <c r="I70" s="303">
        <v>0.75</v>
      </c>
      <c r="J70" s="264">
        <v>108.8</v>
      </c>
      <c r="K70" s="69">
        <v>112.15</v>
      </c>
      <c r="L70" s="135">
        <f t="shared" si="0"/>
        <v>-3.3500000000000085</v>
      </c>
      <c r="M70" s="306">
        <f t="shared" si="1"/>
        <v>-2.987070887204644</v>
      </c>
      <c r="N70" s="78">
        <f>Margins!B70</f>
        <v>2950</v>
      </c>
      <c r="O70" s="25">
        <f t="shared" si="2"/>
        <v>32450</v>
      </c>
      <c r="P70" s="25">
        <f t="shared" si="3"/>
        <v>2950</v>
      </c>
    </row>
    <row r="71" spans="1:16" ht="13.5">
      <c r="A71" s="193" t="s">
        <v>222</v>
      </c>
      <c r="B71" s="172">
        <v>1047</v>
      </c>
      <c r="C71" s="302">
        <v>0.07</v>
      </c>
      <c r="D71" s="172">
        <v>0</v>
      </c>
      <c r="E71" s="302">
        <v>-1</v>
      </c>
      <c r="F71" s="172">
        <v>0</v>
      </c>
      <c r="G71" s="302">
        <v>0</v>
      </c>
      <c r="H71" s="172">
        <v>1047</v>
      </c>
      <c r="I71" s="303">
        <v>0.07</v>
      </c>
      <c r="J71" s="264">
        <v>2450.85</v>
      </c>
      <c r="K71" s="69">
        <v>2450.2</v>
      </c>
      <c r="L71" s="135">
        <f aca="true" t="shared" si="4" ref="L71:L134">J71-K71</f>
        <v>0.650000000000091</v>
      </c>
      <c r="M71" s="306">
        <f aca="true" t="shared" si="5" ref="M71:M134">L71/K71*100</f>
        <v>0.026528446657419432</v>
      </c>
      <c r="N71" s="78">
        <f>Margins!B71</f>
        <v>88</v>
      </c>
      <c r="O71" s="25">
        <f aca="true" t="shared" si="6" ref="O71:O134">D71*N71</f>
        <v>0</v>
      </c>
      <c r="P71" s="25">
        <f aca="true" t="shared" si="7" ref="P71:P134">F71*N71</f>
        <v>0</v>
      </c>
    </row>
    <row r="72" spans="1:16" ht="13.5">
      <c r="A72" s="193" t="s">
        <v>288</v>
      </c>
      <c r="B72" s="172">
        <v>2666</v>
      </c>
      <c r="C72" s="302">
        <v>-0.17</v>
      </c>
      <c r="D72" s="172">
        <v>133</v>
      </c>
      <c r="E72" s="302">
        <v>0.11</v>
      </c>
      <c r="F72" s="172">
        <v>8</v>
      </c>
      <c r="G72" s="302">
        <v>0.33</v>
      </c>
      <c r="H72" s="172">
        <v>2807</v>
      </c>
      <c r="I72" s="303">
        <v>-0.16</v>
      </c>
      <c r="J72" s="264">
        <v>212.4</v>
      </c>
      <c r="K72" s="69">
        <v>215.05</v>
      </c>
      <c r="L72" s="135">
        <f t="shared" si="4"/>
        <v>-2.6500000000000057</v>
      </c>
      <c r="M72" s="306">
        <f t="shared" si="5"/>
        <v>-1.2322715647523856</v>
      </c>
      <c r="N72" s="78">
        <f>Margins!B72</f>
        <v>1500</v>
      </c>
      <c r="O72" s="25">
        <f t="shared" si="6"/>
        <v>199500</v>
      </c>
      <c r="P72" s="25">
        <f t="shared" si="7"/>
        <v>12000</v>
      </c>
    </row>
    <row r="73" spans="1:16" ht="13.5">
      <c r="A73" s="193" t="s">
        <v>289</v>
      </c>
      <c r="B73" s="172">
        <v>399</v>
      </c>
      <c r="C73" s="302">
        <v>-0.17</v>
      </c>
      <c r="D73" s="172">
        <v>1</v>
      </c>
      <c r="E73" s="302">
        <v>0</v>
      </c>
      <c r="F73" s="172">
        <v>0</v>
      </c>
      <c r="G73" s="302">
        <v>0</v>
      </c>
      <c r="H73" s="172">
        <v>400</v>
      </c>
      <c r="I73" s="303">
        <v>-0.17</v>
      </c>
      <c r="J73" s="264">
        <v>147.8</v>
      </c>
      <c r="K73" s="69">
        <v>153.3</v>
      </c>
      <c r="L73" s="135">
        <f t="shared" si="4"/>
        <v>-5.5</v>
      </c>
      <c r="M73" s="306">
        <f t="shared" si="5"/>
        <v>-3.587736464448793</v>
      </c>
      <c r="N73" s="78">
        <f>Margins!B73</f>
        <v>1400</v>
      </c>
      <c r="O73" s="25">
        <f t="shared" si="6"/>
        <v>1400</v>
      </c>
      <c r="P73" s="25">
        <f t="shared" si="7"/>
        <v>0</v>
      </c>
    </row>
    <row r="74" spans="1:16" ht="13.5">
      <c r="A74" s="193" t="s">
        <v>195</v>
      </c>
      <c r="B74" s="172">
        <v>1116</v>
      </c>
      <c r="C74" s="302">
        <v>-0.1</v>
      </c>
      <c r="D74" s="172">
        <v>63</v>
      </c>
      <c r="E74" s="302">
        <v>0.02</v>
      </c>
      <c r="F74" s="172">
        <v>4</v>
      </c>
      <c r="G74" s="302">
        <v>0.33</v>
      </c>
      <c r="H74" s="172">
        <v>1183</v>
      </c>
      <c r="I74" s="303">
        <v>-0.09</v>
      </c>
      <c r="J74" s="264">
        <v>110.7</v>
      </c>
      <c r="K74" s="69">
        <v>112.35</v>
      </c>
      <c r="L74" s="135">
        <f t="shared" si="4"/>
        <v>-1.6499999999999915</v>
      </c>
      <c r="M74" s="306">
        <f t="shared" si="5"/>
        <v>-1.468624833110807</v>
      </c>
      <c r="N74" s="78">
        <f>Margins!B74</f>
        <v>2062</v>
      </c>
      <c r="O74" s="25">
        <f t="shared" si="6"/>
        <v>129906</v>
      </c>
      <c r="P74" s="25">
        <f t="shared" si="7"/>
        <v>8248</v>
      </c>
    </row>
    <row r="75" spans="1:18" ht="13.5">
      <c r="A75" s="193" t="s">
        <v>290</v>
      </c>
      <c r="B75" s="172">
        <v>3102</v>
      </c>
      <c r="C75" s="302">
        <v>0.18</v>
      </c>
      <c r="D75" s="172">
        <v>87</v>
      </c>
      <c r="E75" s="302">
        <v>-0.3</v>
      </c>
      <c r="F75" s="172">
        <v>4</v>
      </c>
      <c r="G75" s="302">
        <v>-0.2</v>
      </c>
      <c r="H75" s="172">
        <v>3193</v>
      </c>
      <c r="I75" s="303">
        <v>0.16</v>
      </c>
      <c r="J75" s="264">
        <v>99.6</v>
      </c>
      <c r="K75" s="69">
        <v>101.45</v>
      </c>
      <c r="L75" s="135">
        <f t="shared" si="4"/>
        <v>-1.8500000000000085</v>
      </c>
      <c r="M75" s="306">
        <f t="shared" si="5"/>
        <v>-1.8235584031542715</v>
      </c>
      <c r="N75" s="78">
        <f>Margins!B75</f>
        <v>1400</v>
      </c>
      <c r="O75" s="25">
        <f t="shared" si="6"/>
        <v>121800</v>
      </c>
      <c r="P75" s="25">
        <f t="shared" si="7"/>
        <v>5600</v>
      </c>
      <c r="R75" s="25"/>
    </row>
    <row r="76" spans="1:16" ht="13.5">
      <c r="A76" s="193" t="s">
        <v>197</v>
      </c>
      <c r="B76" s="172">
        <v>1380</v>
      </c>
      <c r="C76" s="302">
        <v>0.12</v>
      </c>
      <c r="D76" s="172">
        <v>3</v>
      </c>
      <c r="E76" s="302">
        <v>2</v>
      </c>
      <c r="F76" s="172">
        <v>0</v>
      </c>
      <c r="G76" s="302">
        <v>0</v>
      </c>
      <c r="H76" s="172">
        <v>1383</v>
      </c>
      <c r="I76" s="303">
        <v>0.13</v>
      </c>
      <c r="J76" s="264">
        <v>338.1</v>
      </c>
      <c r="K76" s="69">
        <v>342.15</v>
      </c>
      <c r="L76" s="135">
        <f t="shared" si="4"/>
        <v>-4.0499999999999545</v>
      </c>
      <c r="M76" s="306">
        <f t="shared" si="5"/>
        <v>-1.1836913634370758</v>
      </c>
      <c r="N76" s="78">
        <f>Margins!B76</f>
        <v>650</v>
      </c>
      <c r="O76" s="25">
        <f t="shared" si="6"/>
        <v>1950</v>
      </c>
      <c r="P76" s="25">
        <f t="shared" si="7"/>
        <v>0</v>
      </c>
    </row>
    <row r="77" spans="1:18" ht="13.5">
      <c r="A77" s="193" t="s">
        <v>4</v>
      </c>
      <c r="B77" s="172">
        <v>1648</v>
      </c>
      <c r="C77" s="302">
        <v>-0.01</v>
      </c>
      <c r="D77" s="172">
        <v>0</v>
      </c>
      <c r="E77" s="302">
        <v>0</v>
      </c>
      <c r="F77" s="172">
        <v>0</v>
      </c>
      <c r="G77" s="302">
        <v>0</v>
      </c>
      <c r="H77" s="172">
        <v>1648</v>
      </c>
      <c r="I77" s="303">
        <v>-0.01</v>
      </c>
      <c r="J77" s="264">
        <v>1833.1</v>
      </c>
      <c r="K77" s="69">
        <v>1897.65</v>
      </c>
      <c r="L77" s="135">
        <f t="shared" si="4"/>
        <v>-64.55000000000018</v>
      </c>
      <c r="M77" s="306">
        <f t="shared" si="5"/>
        <v>-3.401575633019797</v>
      </c>
      <c r="N77" s="78">
        <f>Margins!B77</f>
        <v>150</v>
      </c>
      <c r="O77" s="25">
        <f t="shared" si="6"/>
        <v>0</v>
      </c>
      <c r="P77" s="25">
        <f t="shared" si="7"/>
        <v>0</v>
      </c>
      <c r="R77" s="25"/>
    </row>
    <row r="78" spans="1:18" ht="13.5">
      <c r="A78" s="193" t="s">
        <v>79</v>
      </c>
      <c r="B78" s="172">
        <v>2520</v>
      </c>
      <c r="C78" s="302">
        <v>0.29</v>
      </c>
      <c r="D78" s="172">
        <v>1</v>
      </c>
      <c r="E78" s="302">
        <v>-0.5</v>
      </c>
      <c r="F78" s="172">
        <v>0</v>
      </c>
      <c r="G78" s="302">
        <v>0</v>
      </c>
      <c r="H78" s="172">
        <v>2521</v>
      </c>
      <c r="I78" s="303">
        <v>0.29</v>
      </c>
      <c r="J78" s="264">
        <v>1127.2</v>
      </c>
      <c r="K78" s="69">
        <v>1159.6</v>
      </c>
      <c r="L78" s="135">
        <f t="shared" si="4"/>
        <v>-32.399999999999864</v>
      </c>
      <c r="M78" s="306">
        <f t="shared" si="5"/>
        <v>-2.794066919627446</v>
      </c>
      <c r="N78" s="78">
        <f>Margins!B78</f>
        <v>200</v>
      </c>
      <c r="O78" s="25">
        <f t="shared" si="6"/>
        <v>200</v>
      </c>
      <c r="P78" s="25">
        <f t="shared" si="7"/>
        <v>0</v>
      </c>
      <c r="R78" s="25"/>
    </row>
    <row r="79" spans="1:16" ht="13.5">
      <c r="A79" s="193" t="s">
        <v>196</v>
      </c>
      <c r="B79" s="172">
        <v>483</v>
      </c>
      <c r="C79" s="302">
        <v>0.09</v>
      </c>
      <c r="D79" s="172">
        <v>0</v>
      </c>
      <c r="E79" s="302">
        <v>0</v>
      </c>
      <c r="F79" s="172">
        <v>0</v>
      </c>
      <c r="G79" s="302">
        <v>0</v>
      </c>
      <c r="H79" s="172">
        <v>483</v>
      </c>
      <c r="I79" s="303">
        <v>0.09</v>
      </c>
      <c r="J79" s="264">
        <v>716.35</v>
      </c>
      <c r="K79" s="69">
        <v>716.1</v>
      </c>
      <c r="L79" s="135">
        <f t="shared" si="4"/>
        <v>0.25</v>
      </c>
      <c r="M79" s="306">
        <f t="shared" si="5"/>
        <v>0.03491132523390588</v>
      </c>
      <c r="N79" s="78">
        <f>Margins!B79</f>
        <v>400</v>
      </c>
      <c r="O79" s="25">
        <f t="shared" si="6"/>
        <v>0</v>
      </c>
      <c r="P79" s="25">
        <f t="shared" si="7"/>
        <v>0</v>
      </c>
    </row>
    <row r="80" spans="1:16" ht="13.5">
      <c r="A80" s="193" t="s">
        <v>5</v>
      </c>
      <c r="B80" s="172">
        <v>8807</v>
      </c>
      <c r="C80" s="302">
        <v>1.12</v>
      </c>
      <c r="D80" s="172">
        <v>939</v>
      </c>
      <c r="E80" s="302">
        <v>0.56</v>
      </c>
      <c r="F80" s="172">
        <v>80</v>
      </c>
      <c r="G80" s="302">
        <v>0.07</v>
      </c>
      <c r="H80" s="172">
        <v>9826</v>
      </c>
      <c r="I80" s="303">
        <v>1.03</v>
      </c>
      <c r="J80" s="264">
        <v>148.85</v>
      </c>
      <c r="K80" s="69">
        <v>146.15</v>
      </c>
      <c r="L80" s="135">
        <f t="shared" si="4"/>
        <v>2.6999999999999886</v>
      </c>
      <c r="M80" s="306">
        <f t="shared" si="5"/>
        <v>1.8474170372904473</v>
      </c>
      <c r="N80" s="78">
        <f>Margins!B80</f>
        <v>1595</v>
      </c>
      <c r="O80" s="25">
        <f t="shared" si="6"/>
        <v>1497705</v>
      </c>
      <c r="P80" s="25">
        <f t="shared" si="7"/>
        <v>127600</v>
      </c>
    </row>
    <row r="81" spans="1:16" ht="13.5">
      <c r="A81" s="193" t="s">
        <v>198</v>
      </c>
      <c r="B81" s="172">
        <v>3299</v>
      </c>
      <c r="C81" s="302">
        <v>0.01</v>
      </c>
      <c r="D81" s="172">
        <v>323</v>
      </c>
      <c r="E81" s="302">
        <v>0.2</v>
      </c>
      <c r="F81" s="172">
        <v>31</v>
      </c>
      <c r="G81" s="302">
        <v>-0.44</v>
      </c>
      <c r="H81" s="172">
        <v>3653</v>
      </c>
      <c r="I81" s="303">
        <v>0.02</v>
      </c>
      <c r="J81" s="264">
        <v>195.6</v>
      </c>
      <c r="K81" s="69">
        <v>195.8</v>
      </c>
      <c r="L81" s="135">
        <f t="shared" si="4"/>
        <v>-0.20000000000001705</v>
      </c>
      <c r="M81" s="306">
        <f t="shared" si="5"/>
        <v>-0.10214504596527939</v>
      </c>
      <c r="N81" s="78">
        <f>Margins!B81</f>
        <v>1000</v>
      </c>
      <c r="O81" s="25">
        <f t="shared" si="6"/>
        <v>323000</v>
      </c>
      <c r="P81" s="25">
        <f t="shared" si="7"/>
        <v>31000</v>
      </c>
    </row>
    <row r="82" spans="1:16" ht="13.5">
      <c r="A82" s="193" t="s">
        <v>199</v>
      </c>
      <c r="B82" s="172">
        <v>865</v>
      </c>
      <c r="C82" s="302">
        <v>-0.08</v>
      </c>
      <c r="D82" s="172">
        <v>17</v>
      </c>
      <c r="E82" s="302">
        <v>-0.45</v>
      </c>
      <c r="F82" s="172">
        <v>1</v>
      </c>
      <c r="G82" s="302">
        <v>-0.91</v>
      </c>
      <c r="H82" s="172">
        <v>883</v>
      </c>
      <c r="I82" s="303">
        <v>-0.1</v>
      </c>
      <c r="J82" s="264">
        <v>277</v>
      </c>
      <c r="K82" s="69">
        <v>277.25</v>
      </c>
      <c r="L82" s="135">
        <f t="shared" si="4"/>
        <v>-0.25</v>
      </c>
      <c r="M82" s="306">
        <f t="shared" si="5"/>
        <v>-0.09017132551848511</v>
      </c>
      <c r="N82" s="78">
        <f>Margins!B82</f>
        <v>1300</v>
      </c>
      <c r="O82" s="25">
        <f t="shared" si="6"/>
        <v>22100</v>
      </c>
      <c r="P82" s="25">
        <f t="shared" si="7"/>
        <v>1300</v>
      </c>
    </row>
    <row r="83" spans="1:16" ht="13.5">
      <c r="A83" s="193" t="s">
        <v>401</v>
      </c>
      <c r="B83" s="172">
        <v>586</v>
      </c>
      <c r="C83" s="302">
        <v>1.7</v>
      </c>
      <c r="D83" s="172">
        <v>0</v>
      </c>
      <c r="E83" s="302">
        <v>0</v>
      </c>
      <c r="F83" s="172">
        <v>0</v>
      </c>
      <c r="G83" s="302">
        <v>0</v>
      </c>
      <c r="H83" s="172">
        <v>586</v>
      </c>
      <c r="I83" s="303">
        <v>1.7</v>
      </c>
      <c r="J83" s="264">
        <v>556.15</v>
      </c>
      <c r="K83" s="264">
        <v>579.4</v>
      </c>
      <c r="L83" s="135">
        <f t="shared" si="4"/>
        <v>-23.25</v>
      </c>
      <c r="M83" s="306">
        <f t="shared" si="5"/>
        <v>-4.012771832930618</v>
      </c>
      <c r="N83" s="78">
        <f>Margins!B83</f>
        <v>250</v>
      </c>
      <c r="O83" s="25">
        <f t="shared" si="6"/>
        <v>0</v>
      </c>
      <c r="P83" s="25">
        <f t="shared" si="7"/>
        <v>0</v>
      </c>
    </row>
    <row r="84" spans="1:16" ht="13.5">
      <c r="A84" s="193" t="s">
        <v>417</v>
      </c>
      <c r="B84" s="172">
        <v>295</v>
      </c>
      <c r="C84" s="302">
        <v>0.28</v>
      </c>
      <c r="D84" s="172">
        <v>12</v>
      </c>
      <c r="E84" s="302">
        <v>0</v>
      </c>
      <c r="F84" s="172">
        <v>0</v>
      </c>
      <c r="G84" s="302">
        <v>-1</v>
      </c>
      <c r="H84" s="172">
        <v>307</v>
      </c>
      <c r="I84" s="303">
        <v>0.26</v>
      </c>
      <c r="J84" s="264">
        <v>56.15</v>
      </c>
      <c r="K84" s="69">
        <v>57.6</v>
      </c>
      <c r="L84" s="135">
        <f t="shared" si="4"/>
        <v>-1.4500000000000028</v>
      </c>
      <c r="M84" s="306">
        <f t="shared" si="5"/>
        <v>-2.517361111111116</v>
      </c>
      <c r="N84" s="78">
        <f>Margins!B84</f>
        <v>3750</v>
      </c>
      <c r="O84" s="25">
        <f t="shared" si="6"/>
        <v>45000</v>
      </c>
      <c r="P84" s="25">
        <f t="shared" si="7"/>
        <v>0</v>
      </c>
    </row>
    <row r="85" spans="1:18" ht="13.5">
      <c r="A85" s="193" t="s">
        <v>43</v>
      </c>
      <c r="B85" s="172">
        <v>3268</v>
      </c>
      <c r="C85" s="302">
        <v>-0.57</v>
      </c>
      <c r="D85" s="172">
        <v>2</v>
      </c>
      <c r="E85" s="302">
        <v>1</v>
      </c>
      <c r="F85" s="172">
        <v>1</v>
      </c>
      <c r="G85" s="302">
        <v>0</v>
      </c>
      <c r="H85" s="172">
        <v>3271</v>
      </c>
      <c r="I85" s="303">
        <v>-0.57</v>
      </c>
      <c r="J85" s="264">
        <v>2373.65</v>
      </c>
      <c r="K85" s="69">
        <v>2426.7</v>
      </c>
      <c r="L85" s="135">
        <f t="shared" si="4"/>
        <v>-53.04999999999973</v>
      </c>
      <c r="M85" s="306">
        <f t="shared" si="5"/>
        <v>-2.186096344830417</v>
      </c>
      <c r="N85" s="78">
        <f>Margins!B85</f>
        <v>150</v>
      </c>
      <c r="O85" s="25">
        <f t="shared" si="6"/>
        <v>300</v>
      </c>
      <c r="P85" s="25">
        <f t="shared" si="7"/>
        <v>150</v>
      </c>
      <c r="R85" s="25"/>
    </row>
    <row r="86" spans="1:18" ht="13.5">
      <c r="A86" s="193" t="s">
        <v>200</v>
      </c>
      <c r="B86" s="172">
        <v>9811</v>
      </c>
      <c r="C86" s="302">
        <v>-0.25</v>
      </c>
      <c r="D86" s="172">
        <v>229</v>
      </c>
      <c r="E86" s="302">
        <v>-0.27</v>
      </c>
      <c r="F86" s="172">
        <v>29</v>
      </c>
      <c r="G86" s="302">
        <v>-0.71</v>
      </c>
      <c r="H86" s="172">
        <v>10069</v>
      </c>
      <c r="I86" s="303">
        <v>-0.25</v>
      </c>
      <c r="J86" s="264">
        <v>911.2</v>
      </c>
      <c r="K86" s="69">
        <v>939.05</v>
      </c>
      <c r="L86" s="135">
        <f t="shared" si="4"/>
        <v>-27.84999999999991</v>
      </c>
      <c r="M86" s="306">
        <f t="shared" si="5"/>
        <v>-2.9657632713912903</v>
      </c>
      <c r="N86" s="78">
        <f>Margins!B86</f>
        <v>350</v>
      </c>
      <c r="O86" s="25">
        <f t="shared" si="6"/>
        <v>80150</v>
      </c>
      <c r="P86" s="25">
        <f t="shared" si="7"/>
        <v>10150</v>
      </c>
      <c r="R86" s="25"/>
    </row>
    <row r="87" spans="1:16" ht="13.5">
      <c r="A87" s="193" t="s">
        <v>141</v>
      </c>
      <c r="B87" s="172">
        <v>23274</v>
      </c>
      <c r="C87" s="302">
        <v>0.01</v>
      </c>
      <c r="D87" s="172">
        <v>2338</v>
      </c>
      <c r="E87" s="302">
        <v>0.06</v>
      </c>
      <c r="F87" s="172">
        <v>384</v>
      </c>
      <c r="G87" s="302">
        <v>0.23</v>
      </c>
      <c r="H87" s="172">
        <v>25996</v>
      </c>
      <c r="I87" s="303">
        <v>0.02</v>
      </c>
      <c r="J87" s="264">
        <v>100.8</v>
      </c>
      <c r="K87" s="69">
        <v>104.15</v>
      </c>
      <c r="L87" s="135">
        <f t="shared" si="4"/>
        <v>-3.3500000000000085</v>
      </c>
      <c r="M87" s="306">
        <f t="shared" si="5"/>
        <v>-3.2165146423427826</v>
      </c>
      <c r="N87" s="78">
        <f>Margins!B87</f>
        <v>2400</v>
      </c>
      <c r="O87" s="25">
        <f t="shared" si="6"/>
        <v>5611200</v>
      </c>
      <c r="P87" s="25">
        <f t="shared" si="7"/>
        <v>921600</v>
      </c>
    </row>
    <row r="88" spans="1:16" ht="13.5">
      <c r="A88" s="193" t="s">
        <v>398</v>
      </c>
      <c r="B88" s="172">
        <v>5617</v>
      </c>
      <c r="C88" s="302">
        <v>0.1</v>
      </c>
      <c r="D88" s="172">
        <v>793</v>
      </c>
      <c r="E88" s="302">
        <v>0.6</v>
      </c>
      <c r="F88" s="172">
        <v>30</v>
      </c>
      <c r="G88" s="302">
        <v>0.15</v>
      </c>
      <c r="H88" s="172">
        <v>6440</v>
      </c>
      <c r="I88" s="303">
        <v>0.15</v>
      </c>
      <c r="J88" s="264">
        <v>121.95</v>
      </c>
      <c r="K88" s="264">
        <v>123.3</v>
      </c>
      <c r="L88" s="135">
        <f t="shared" si="4"/>
        <v>-1.3499999999999943</v>
      </c>
      <c r="M88" s="306">
        <f t="shared" si="5"/>
        <v>-1.0948905109489004</v>
      </c>
      <c r="N88" s="78">
        <f>Margins!B88</f>
        <v>2700</v>
      </c>
      <c r="O88" s="25">
        <f t="shared" si="6"/>
        <v>2141100</v>
      </c>
      <c r="P88" s="25">
        <f t="shared" si="7"/>
        <v>81000</v>
      </c>
    </row>
    <row r="89" spans="1:16" ht="13.5">
      <c r="A89" s="193" t="s">
        <v>184</v>
      </c>
      <c r="B89" s="172">
        <v>10539</v>
      </c>
      <c r="C89" s="302">
        <v>2.33</v>
      </c>
      <c r="D89" s="172">
        <v>640</v>
      </c>
      <c r="E89" s="302">
        <v>4.12</v>
      </c>
      <c r="F89" s="172">
        <v>63</v>
      </c>
      <c r="G89" s="302">
        <v>11.6</v>
      </c>
      <c r="H89" s="172">
        <v>11242</v>
      </c>
      <c r="I89" s="303">
        <v>2.41</v>
      </c>
      <c r="J89" s="264">
        <v>114.9</v>
      </c>
      <c r="K89" s="69">
        <v>116.4</v>
      </c>
      <c r="L89" s="135">
        <f t="shared" si="4"/>
        <v>-1.5</v>
      </c>
      <c r="M89" s="306">
        <f t="shared" si="5"/>
        <v>-1.2886597938144329</v>
      </c>
      <c r="N89" s="78">
        <f>Margins!B89</f>
        <v>2950</v>
      </c>
      <c r="O89" s="25">
        <f t="shared" si="6"/>
        <v>1888000</v>
      </c>
      <c r="P89" s="25">
        <f t="shared" si="7"/>
        <v>185850</v>
      </c>
    </row>
    <row r="90" spans="1:16" ht="13.5">
      <c r="A90" s="193" t="s">
        <v>175</v>
      </c>
      <c r="B90" s="172">
        <v>17569</v>
      </c>
      <c r="C90" s="302">
        <v>1.07</v>
      </c>
      <c r="D90" s="172">
        <v>2455</v>
      </c>
      <c r="E90" s="302">
        <v>1.39</v>
      </c>
      <c r="F90" s="172">
        <v>235</v>
      </c>
      <c r="G90" s="302">
        <v>0.57</v>
      </c>
      <c r="H90" s="172">
        <v>20259</v>
      </c>
      <c r="I90" s="303">
        <v>1.09</v>
      </c>
      <c r="J90" s="264">
        <v>47.65</v>
      </c>
      <c r="K90" s="69">
        <v>47.45</v>
      </c>
      <c r="L90" s="135">
        <f t="shared" si="4"/>
        <v>0.19999999999999574</v>
      </c>
      <c r="M90" s="306">
        <f t="shared" si="5"/>
        <v>0.4214963119072618</v>
      </c>
      <c r="N90" s="78">
        <f>Margins!B90</f>
        <v>7875</v>
      </c>
      <c r="O90" s="25">
        <f t="shared" si="6"/>
        <v>19333125</v>
      </c>
      <c r="P90" s="25">
        <f t="shared" si="7"/>
        <v>1850625</v>
      </c>
    </row>
    <row r="91" spans="1:18" ht="13.5">
      <c r="A91" s="193" t="s">
        <v>142</v>
      </c>
      <c r="B91" s="172">
        <v>2251</v>
      </c>
      <c r="C91" s="302">
        <v>0.3</v>
      </c>
      <c r="D91" s="172">
        <v>64</v>
      </c>
      <c r="E91" s="302">
        <v>0.03</v>
      </c>
      <c r="F91" s="172">
        <v>4</v>
      </c>
      <c r="G91" s="302">
        <v>1</v>
      </c>
      <c r="H91" s="172">
        <v>2319</v>
      </c>
      <c r="I91" s="303">
        <v>0.29</v>
      </c>
      <c r="J91" s="264">
        <v>144.2</v>
      </c>
      <c r="K91" s="69">
        <v>148.2</v>
      </c>
      <c r="L91" s="135">
        <f t="shared" si="4"/>
        <v>-4</v>
      </c>
      <c r="M91" s="306">
        <f t="shared" si="5"/>
        <v>-2.699055330634278</v>
      </c>
      <c r="N91" s="78">
        <f>Margins!B91</f>
        <v>1750</v>
      </c>
      <c r="O91" s="25">
        <f t="shared" si="6"/>
        <v>112000</v>
      </c>
      <c r="P91" s="25">
        <f t="shared" si="7"/>
        <v>7000</v>
      </c>
      <c r="R91" s="25"/>
    </row>
    <row r="92" spans="1:18" ht="13.5">
      <c r="A92" s="193" t="s">
        <v>176</v>
      </c>
      <c r="B92" s="172">
        <v>1439</v>
      </c>
      <c r="C92" s="302">
        <v>0.97</v>
      </c>
      <c r="D92" s="172">
        <v>81</v>
      </c>
      <c r="E92" s="302">
        <v>0.37</v>
      </c>
      <c r="F92" s="172">
        <v>14</v>
      </c>
      <c r="G92" s="302">
        <v>0.17</v>
      </c>
      <c r="H92" s="172">
        <v>1534</v>
      </c>
      <c r="I92" s="303">
        <v>0.92</v>
      </c>
      <c r="J92" s="264">
        <v>171.1</v>
      </c>
      <c r="K92" s="69">
        <v>177.3</v>
      </c>
      <c r="L92" s="135">
        <f t="shared" si="4"/>
        <v>-6.200000000000017</v>
      </c>
      <c r="M92" s="306">
        <f t="shared" si="5"/>
        <v>-3.496897913141577</v>
      </c>
      <c r="N92" s="78">
        <f>Margins!B92</f>
        <v>1450</v>
      </c>
      <c r="O92" s="25">
        <f t="shared" si="6"/>
        <v>117450</v>
      </c>
      <c r="P92" s="25">
        <f t="shared" si="7"/>
        <v>20300</v>
      </c>
      <c r="R92" s="25"/>
    </row>
    <row r="93" spans="1:18" ht="13.5">
      <c r="A93" s="193" t="s">
        <v>418</v>
      </c>
      <c r="B93" s="172">
        <v>1872</v>
      </c>
      <c r="C93" s="302">
        <v>-0.03</v>
      </c>
      <c r="D93" s="172">
        <v>0</v>
      </c>
      <c r="E93" s="302">
        <v>0</v>
      </c>
      <c r="F93" s="172">
        <v>0</v>
      </c>
      <c r="G93" s="302">
        <v>0</v>
      </c>
      <c r="H93" s="172">
        <v>1872</v>
      </c>
      <c r="I93" s="303">
        <v>-0.03</v>
      </c>
      <c r="J93" s="264">
        <v>593.3</v>
      </c>
      <c r="K93" s="69">
        <v>619.55</v>
      </c>
      <c r="L93" s="135">
        <f t="shared" si="4"/>
        <v>-26.25</v>
      </c>
      <c r="M93" s="306">
        <f t="shared" si="5"/>
        <v>-4.236946170607699</v>
      </c>
      <c r="N93" s="78">
        <f>Margins!B93</f>
        <v>500</v>
      </c>
      <c r="O93" s="25">
        <f t="shared" si="6"/>
        <v>0</v>
      </c>
      <c r="P93" s="25">
        <f t="shared" si="7"/>
        <v>0</v>
      </c>
      <c r="R93" s="25"/>
    </row>
    <row r="94" spans="1:18" ht="13.5">
      <c r="A94" s="193" t="s">
        <v>397</v>
      </c>
      <c r="B94" s="172">
        <v>406</v>
      </c>
      <c r="C94" s="302">
        <v>-0.34</v>
      </c>
      <c r="D94" s="172">
        <v>0</v>
      </c>
      <c r="E94" s="302">
        <v>-1</v>
      </c>
      <c r="F94" s="172">
        <v>0</v>
      </c>
      <c r="G94" s="302">
        <v>0</v>
      </c>
      <c r="H94" s="172">
        <v>406</v>
      </c>
      <c r="I94" s="303">
        <v>-0.35</v>
      </c>
      <c r="J94" s="264">
        <v>123.85</v>
      </c>
      <c r="K94" s="69">
        <v>126.25</v>
      </c>
      <c r="L94" s="135">
        <f t="shared" si="4"/>
        <v>-2.4000000000000057</v>
      </c>
      <c r="M94" s="306">
        <f t="shared" si="5"/>
        <v>-1.9009900990099053</v>
      </c>
      <c r="N94" s="78">
        <f>Margins!B94</f>
        <v>2200</v>
      </c>
      <c r="O94" s="25">
        <f t="shared" si="6"/>
        <v>0</v>
      </c>
      <c r="P94" s="25">
        <f t="shared" si="7"/>
        <v>0</v>
      </c>
      <c r="R94" s="25"/>
    </row>
    <row r="95" spans="1:16" ht="13.5">
      <c r="A95" s="193" t="s">
        <v>167</v>
      </c>
      <c r="B95" s="172">
        <v>738</v>
      </c>
      <c r="C95" s="302">
        <v>0.08</v>
      </c>
      <c r="D95" s="172">
        <v>46</v>
      </c>
      <c r="E95" s="302">
        <v>-0.25</v>
      </c>
      <c r="F95" s="172">
        <v>2</v>
      </c>
      <c r="G95" s="302">
        <v>0</v>
      </c>
      <c r="H95" s="172">
        <v>786</v>
      </c>
      <c r="I95" s="303">
        <v>0.05</v>
      </c>
      <c r="J95" s="264">
        <v>46.45</v>
      </c>
      <c r="K95" s="69">
        <v>47.35</v>
      </c>
      <c r="L95" s="135">
        <f t="shared" si="4"/>
        <v>-0.8999999999999986</v>
      </c>
      <c r="M95" s="306">
        <f t="shared" si="5"/>
        <v>-1.9007391763463537</v>
      </c>
      <c r="N95" s="78">
        <f>Margins!B95</f>
        <v>3850</v>
      </c>
      <c r="O95" s="25">
        <f t="shared" si="6"/>
        <v>177100</v>
      </c>
      <c r="P95" s="25">
        <f t="shared" si="7"/>
        <v>7700</v>
      </c>
    </row>
    <row r="96" spans="1:16" ht="13.5">
      <c r="A96" s="193" t="s">
        <v>201</v>
      </c>
      <c r="B96" s="172">
        <v>28498</v>
      </c>
      <c r="C96" s="302">
        <v>0.48</v>
      </c>
      <c r="D96" s="172">
        <v>2298</v>
      </c>
      <c r="E96" s="302">
        <v>0.58</v>
      </c>
      <c r="F96" s="172">
        <v>355</v>
      </c>
      <c r="G96" s="302">
        <v>-0.51</v>
      </c>
      <c r="H96" s="172">
        <v>31151</v>
      </c>
      <c r="I96" s="303">
        <v>0.45</v>
      </c>
      <c r="J96" s="264">
        <v>1938.35</v>
      </c>
      <c r="K96" s="25">
        <v>1943.2</v>
      </c>
      <c r="L96" s="135">
        <f t="shared" si="4"/>
        <v>-4.850000000000136</v>
      </c>
      <c r="M96" s="306">
        <f t="shared" si="5"/>
        <v>-0.24958830794566367</v>
      </c>
      <c r="N96" s="78">
        <f>Margins!B96</f>
        <v>100</v>
      </c>
      <c r="O96" s="25">
        <f t="shared" si="6"/>
        <v>229800</v>
      </c>
      <c r="P96" s="25">
        <f t="shared" si="7"/>
        <v>35500</v>
      </c>
    </row>
    <row r="97" spans="1:16" ht="13.5">
      <c r="A97" s="193" t="s">
        <v>143</v>
      </c>
      <c r="B97" s="172">
        <v>252</v>
      </c>
      <c r="C97" s="302">
        <v>-0.4</v>
      </c>
      <c r="D97" s="172">
        <v>0</v>
      </c>
      <c r="E97" s="302">
        <v>0</v>
      </c>
      <c r="F97" s="172">
        <v>0</v>
      </c>
      <c r="G97" s="302">
        <v>0</v>
      </c>
      <c r="H97" s="172">
        <v>252</v>
      </c>
      <c r="I97" s="303">
        <v>-0.4</v>
      </c>
      <c r="J97" s="264">
        <v>114.1</v>
      </c>
      <c r="K97" s="69">
        <v>117.4</v>
      </c>
      <c r="L97" s="135">
        <f t="shared" si="4"/>
        <v>-3.3000000000000114</v>
      </c>
      <c r="M97" s="306">
        <f t="shared" si="5"/>
        <v>-2.8109028960817812</v>
      </c>
      <c r="N97" s="78">
        <f>Margins!B97</f>
        <v>2950</v>
      </c>
      <c r="O97" s="25">
        <f t="shared" si="6"/>
        <v>0</v>
      </c>
      <c r="P97" s="25">
        <f t="shared" si="7"/>
        <v>0</v>
      </c>
    </row>
    <row r="98" spans="1:16" ht="13.5">
      <c r="A98" s="193" t="s">
        <v>90</v>
      </c>
      <c r="B98" s="172">
        <v>339</v>
      </c>
      <c r="C98" s="302">
        <v>-0.52</v>
      </c>
      <c r="D98" s="172">
        <v>2</v>
      </c>
      <c r="E98" s="302">
        <v>0</v>
      </c>
      <c r="F98" s="172">
        <v>0</v>
      </c>
      <c r="G98" s="302">
        <v>0</v>
      </c>
      <c r="H98" s="172">
        <v>341</v>
      </c>
      <c r="I98" s="303">
        <v>-0.51</v>
      </c>
      <c r="J98" s="264">
        <v>444.85</v>
      </c>
      <c r="K98" s="69">
        <v>454.6</v>
      </c>
      <c r="L98" s="135">
        <f t="shared" si="4"/>
        <v>-9.75</v>
      </c>
      <c r="M98" s="306">
        <f t="shared" si="5"/>
        <v>-2.144742630884294</v>
      </c>
      <c r="N98" s="78">
        <f>Margins!B98</f>
        <v>600</v>
      </c>
      <c r="O98" s="25">
        <f t="shared" si="6"/>
        <v>1200</v>
      </c>
      <c r="P98" s="25">
        <f t="shared" si="7"/>
        <v>0</v>
      </c>
    </row>
    <row r="99" spans="1:18" ht="13.5">
      <c r="A99" s="193" t="s">
        <v>35</v>
      </c>
      <c r="B99" s="172">
        <v>730</v>
      </c>
      <c r="C99" s="302">
        <v>1.02</v>
      </c>
      <c r="D99" s="172">
        <v>0</v>
      </c>
      <c r="E99" s="302">
        <v>0</v>
      </c>
      <c r="F99" s="172">
        <v>4</v>
      </c>
      <c r="G99" s="302">
        <v>0</v>
      </c>
      <c r="H99" s="172">
        <v>734</v>
      </c>
      <c r="I99" s="303">
        <v>1.03</v>
      </c>
      <c r="J99" s="264">
        <v>338.9</v>
      </c>
      <c r="K99" s="69">
        <v>347.3</v>
      </c>
      <c r="L99" s="135">
        <f t="shared" si="4"/>
        <v>-8.400000000000034</v>
      </c>
      <c r="M99" s="306">
        <f t="shared" si="5"/>
        <v>-2.4186582205586045</v>
      </c>
      <c r="N99" s="78">
        <f>Margins!B99</f>
        <v>1100</v>
      </c>
      <c r="O99" s="25">
        <f t="shared" si="6"/>
        <v>0</v>
      </c>
      <c r="P99" s="25">
        <f t="shared" si="7"/>
        <v>4400</v>
      </c>
      <c r="R99" s="25"/>
    </row>
    <row r="100" spans="1:16" ht="13.5">
      <c r="A100" s="193" t="s">
        <v>6</v>
      </c>
      <c r="B100" s="172">
        <v>2594</v>
      </c>
      <c r="C100" s="302">
        <v>0.27</v>
      </c>
      <c r="D100" s="172">
        <v>170</v>
      </c>
      <c r="E100" s="302">
        <v>1.54</v>
      </c>
      <c r="F100" s="172">
        <v>36</v>
      </c>
      <c r="G100" s="302">
        <v>0.8</v>
      </c>
      <c r="H100" s="172">
        <v>2800</v>
      </c>
      <c r="I100" s="303">
        <v>0.32</v>
      </c>
      <c r="J100" s="264">
        <v>157.85</v>
      </c>
      <c r="K100" s="69">
        <v>161.85</v>
      </c>
      <c r="L100" s="135">
        <f t="shared" si="4"/>
        <v>-4</v>
      </c>
      <c r="M100" s="306">
        <f t="shared" si="5"/>
        <v>-2.4714241581711462</v>
      </c>
      <c r="N100" s="78">
        <f>Margins!B100</f>
        <v>2250</v>
      </c>
      <c r="O100" s="25">
        <f t="shared" si="6"/>
        <v>382500</v>
      </c>
      <c r="P100" s="25">
        <f t="shared" si="7"/>
        <v>81000</v>
      </c>
    </row>
    <row r="101" spans="1:16" ht="13.5">
      <c r="A101" s="193" t="s">
        <v>177</v>
      </c>
      <c r="B101" s="172">
        <v>7978</v>
      </c>
      <c r="C101" s="302">
        <v>0.06</v>
      </c>
      <c r="D101" s="172">
        <v>55</v>
      </c>
      <c r="E101" s="302">
        <v>0.38</v>
      </c>
      <c r="F101" s="172">
        <v>8</v>
      </c>
      <c r="G101" s="302">
        <v>1.67</v>
      </c>
      <c r="H101" s="172">
        <v>8041</v>
      </c>
      <c r="I101" s="303">
        <v>0.06</v>
      </c>
      <c r="J101" s="264">
        <v>340.4</v>
      </c>
      <c r="K101" s="69">
        <v>348.25</v>
      </c>
      <c r="L101" s="135">
        <f t="shared" si="4"/>
        <v>-7.850000000000023</v>
      </c>
      <c r="M101" s="306">
        <f t="shared" si="5"/>
        <v>-2.254127781765979</v>
      </c>
      <c r="N101" s="78">
        <f>Margins!B101</f>
        <v>500</v>
      </c>
      <c r="O101" s="25">
        <f t="shared" si="6"/>
        <v>27500</v>
      </c>
      <c r="P101" s="25">
        <f t="shared" si="7"/>
        <v>4000</v>
      </c>
    </row>
    <row r="102" spans="1:18" ht="13.5">
      <c r="A102" s="193" t="s">
        <v>168</v>
      </c>
      <c r="B102" s="172">
        <v>70</v>
      </c>
      <c r="C102" s="302">
        <v>-0.25</v>
      </c>
      <c r="D102" s="172">
        <v>0</v>
      </c>
      <c r="E102" s="302">
        <v>0</v>
      </c>
      <c r="F102" s="172">
        <v>0</v>
      </c>
      <c r="G102" s="302">
        <v>0</v>
      </c>
      <c r="H102" s="172">
        <v>70</v>
      </c>
      <c r="I102" s="303">
        <v>-0.25</v>
      </c>
      <c r="J102" s="264">
        <v>650.1</v>
      </c>
      <c r="K102" s="69">
        <v>654.9</v>
      </c>
      <c r="L102" s="135">
        <f t="shared" si="4"/>
        <v>-4.7999999999999545</v>
      </c>
      <c r="M102" s="306">
        <f t="shared" si="5"/>
        <v>-0.7329363261566582</v>
      </c>
      <c r="N102" s="78">
        <f>Margins!B102</f>
        <v>300</v>
      </c>
      <c r="O102" s="25">
        <f t="shared" si="6"/>
        <v>0</v>
      </c>
      <c r="P102" s="25">
        <f t="shared" si="7"/>
        <v>0</v>
      </c>
      <c r="R102" s="25"/>
    </row>
    <row r="103" spans="1:16" ht="13.5">
      <c r="A103" s="193" t="s">
        <v>132</v>
      </c>
      <c r="B103" s="172">
        <v>1511</v>
      </c>
      <c r="C103" s="302">
        <v>0.05</v>
      </c>
      <c r="D103" s="172">
        <v>0</v>
      </c>
      <c r="E103" s="302">
        <v>-1</v>
      </c>
      <c r="F103" s="172">
        <v>1</v>
      </c>
      <c r="G103" s="302">
        <v>0</v>
      </c>
      <c r="H103" s="172">
        <v>1512</v>
      </c>
      <c r="I103" s="303">
        <v>0.04</v>
      </c>
      <c r="J103" s="264">
        <v>783.9</v>
      </c>
      <c r="K103" s="69">
        <v>788.65</v>
      </c>
      <c r="L103" s="135">
        <f t="shared" si="4"/>
        <v>-4.75</v>
      </c>
      <c r="M103" s="306">
        <f t="shared" si="5"/>
        <v>-0.6022950611804984</v>
      </c>
      <c r="N103" s="78">
        <f>Margins!B103</f>
        <v>400</v>
      </c>
      <c r="O103" s="25">
        <f t="shared" si="6"/>
        <v>0</v>
      </c>
      <c r="P103" s="25">
        <f t="shared" si="7"/>
        <v>400</v>
      </c>
    </row>
    <row r="104" spans="1:16" ht="13.5">
      <c r="A104" s="193" t="s">
        <v>144</v>
      </c>
      <c r="B104" s="172">
        <v>595</v>
      </c>
      <c r="C104" s="302">
        <v>-0.52</v>
      </c>
      <c r="D104" s="172">
        <v>0</v>
      </c>
      <c r="E104" s="302">
        <v>0</v>
      </c>
      <c r="F104" s="172">
        <v>0</v>
      </c>
      <c r="G104" s="302">
        <v>0</v>
      </c>
      <c r="H104" s="172">
        <v>595</v>
      </c>
      <c r="I104" s="303">
        <v>-0.52</v>
      </c>
      <c r="J104" s="264">
        <v>3535.9</v>
      </c>
      <c r="K104" s="69">
        <v>3578.75</v>
      </c>
      <c r="L104" s="135">
        <f t="shared" si="4"/>
        <v>-42.84999999999991</v>
      </c>
      <c r="M104" s="306">
        <f t="shared" si="5"/>
        <v>-1.1973454418442169</v>
      </c>
      <c r="N104" s="78">
        <f>Margins!B104</f>
        <v>125</v>
      </c>
      <c r="O104" s="25">
        <f t="shared" si="6"/>
        <v>0</v>
      </c>
      <c r="P104" s="25">
        <f t="shared" si="7"/>
        <v>0</v>
      </c>
    </row>
    <row r="105" spans="1:18" ht="13.5">
      <c r="A105" s="193" t="s">
        <v>291</v>
      </c>
      <c r="B105" s="172">
        <v>1239</v>
      </c>
      <c r="C105" s="302">
        <v>-0.26</v>
      </c>
      <c r="D105" s="172">
        <v>0</v>
      </c>
      <c r="E105" s="302">
        <v>0</v>
      </c>
      <c r="F105" s="172">
        <v>0</v>
      </c>
      <c r="G105" s="302">
        <v>0</v>
      </c>
      <c r="H105" s="172">
        <v>1239</v>
      </c>
      <c r="I105" s="303">
        <v>-0.26</v>
      </c>
      <c r="J105" s="264">
        <v>675.5</v>
      </c>
      <c r="K105" s="69">
        <v>685.4</v>
      </c>
      <c r="L105" s="135">
        <f t="shared" si="4"/>
        <v>-9.899999999999977</v>
      </c>
      <c r="M105" s="306">
        <f t="shared" si="5"/>
        <v>-1.444412022176828</v>
      </c>
      <c r="N105" s="78">
        <f>Margins!B105</f>
        <v>300</v>
      </c>
      <c r="O105" s="25">
        <f t="shared" si="6"/>
        <v>0</v>
      </c>
      <c r="P105" s="25">
        <f t="shared" si="7"/>
        <v>0</v>
      </c>
      <c r="R105" s="25"/>
    </row>
    <row r="106" spans="1:16" ht="13.5">
      <c r="A106" s="193" t="s">
        <v>133</v>
      </c>
      <c r="B106" s="172">
        <v>1227</v>
      </c>
      <c r="C106" s="302">
        <v>0.61</v>
      </c>
      <c r="D106" s="172">
        <v>249</v>
      </c>
      <c r="E106" s="302">
        <v>0.54</v>
      </c>
      <c r="F106" s="172">
        <v>10</v>
      </c>
      <c r="G106" s="302">
        <v>-0.52</v>
      </c>
      <c r="H106" s="172">
        <v>1486</v>
      </c>
      <c r="I106" s="303">
        <v>0.57</v>
      </c>
      <c r="J106" s="264">
        <v>34.8</v>
      </c>
      <c r="K106" s="69">
        <v>35.95</v>
      </c>
      <c r="L106" s="135">
        <f t="shared" si="4"/>
        <v>-1.1500000000000057</v>
      </c>
      <c r="M106" s="306">
        <f t="shared" si="5"/>
        <v>-3.1988873435326997</v>
      </c>
      <c r="N106" s="78">
        <f>Margins!B106</f>
        <v>6250</v>
      </c>
      <c r="O106" s="25">
        <f t="shared" si="6"/>
        <v>1556250</v>
      </c>
      <c r="P106" s="25">
        <f t="shared" si="7"/>
        <v>62500</v>
      </c>
    </row>
    <row r="107" spans="1:18" ht="13.5">
      <c r="A107" s="193" t="s">
        <v>169</v>
      </c>
      <c r="B107" s="172">
        <v>331</v>
      </c>
      <c r="C107" s="302">
        <v>1.45</v>
      </c>
      <c r="D107" s="172">
        <v>0</v>
      </c>
      <c r="E107" s="302">
        <v>0</v>
      </c>
      <c r="F107" s="172">
        <v>0</v>
      </c>
      <c r="G107" s="302">
        <v>0</v>
      </c>
      <c r="H107" s="172">
        <v>331</v>
      </c>
      <c r="I107" s="303">
        <v>1.45</v>
      </c>
      <c r="J107" s="264">
        <v>149.55</v>
      </c>
      <c r="K107" s="69">
        <v>153.1</v>
      </c>
      <c r="L107" s="135">
        <f t="shared" si="4"/>
        <v>-3.549999999999983</v>
      </c>
      <c r="M107" s="306">
        <f t="shared" si="5"/>
        <v>-2.3187459177008383</v>
      </c>
      <c r="N107" s="78">
        <f>Margins!B107</f>
        <v>2000</v>
      </c>
      <c r="O107" s="25">
        <f t="shared" si="6"/>
        <v>0</v>
      </c>
      <c r="P107" s="25">
        <f t="shared" si="7"/>
        <v>0</v>
      </c>
      <c r="R107" s="25"/>
    </row>
    <row r="108" spans="1:16" ht="13.5">
      <c r="A108" s="193" t="s">
        <v>292</v>
      </c>
      <c r="B108" s="172">
        <v>1029</v>
      </c>
      <c r="C108" s="302">
        <v>-0.2</v>
      </c>
      <c r="D108" s="172">
        <v>5</v>
      </c>
      <c r="E108" s="302">
        <v>0</v>
      </c>
      <c r="F108" s="172">
        <v>0</v>
      </c>
      <c r="G108" s="302">
        <v>0</v>
      </c>
      <c r="H108" s="172">
        <v>1034</v>
      </c>
      <c r="I108" s="303">
        <v>-0.2</v>
      </c>
      <c r="J108" s="264">
        <v>577.7</v>
      </c>
      <c r="K108" s="69">
        <v>600.2</v>
      </c>
      <c r="L108" s="135">
        <f t="shared" si="4"/>
        <v>-22.5</v>
      </c>
      <c r="M108" s="306">
        <f t="shared" si="5"/>
        <v>-3.748750416527824</v>
      </c>
      <c r="N108" s="78">
        <f>Margins!B108</f>
        <v>550</v>
      </c>
      <c r="O108" s="25">
        <f t="shared" si="6"/>
        <v>2750</v>
      </c>
      <c r="P108" s="25">
        <f t="shared" si="7"/>
        <v>0</v>
      </c>
    </row>
    <row r="109" spans="1:16" ht="13.5">
      <c r="A109" s="193" t="s">
        <v>419</v>
      </c>
      <c r="B109" s="172">
        <v>131</v>
      </c>
      <c r="C109" s="302">
        <v>-0.53</v>
      </c>
      <c r="D109" s="172">
        <v>0</v>
      </c>
      <c r="E109" s="302">
        <v>0</v>
      </c>
      <c r="F109" s="172">
        <v>0</v>
      </c>
      <c r="G109" s="302">
        <v>0</v>
      </c>
      <c r="H109" s="172">
        <v>131</v>
      </c>
      <c r="I109" s="303">
        <v>-0.53</v>
      </c>
      <c r="J109" s="264">
        <v>405.4</v>
      </c>
      <c r="K109" s="69">
        <v>420</v>
      </c>
      <c r="L109" s="135">
        <f t="shared" si="4"/>
        <v>-14.600000000000023</v>
      </c>
      <c r="M109" s="306">
        <f t="shared" si="5"/>
        <v>-3.476190476190481</v>
      </c>
      <c r="N109" s="78">
        <f>Margins!B109</f>
        <v>500</v>
      </c>
      <c r="O109" s="25">
        <f t="shared" si="6"/>
        <v>0</v>
      </c>
      <c r="P109" s="25">
        <f t="shared" si="7"/>
        <v>0</v>
      </c>
    </row>
    <row r="110" spans="1:16" ht="13.5">
      <c r="A110" s="193" t="s">
        <v>293</v>
      </c>
      <c r="B110" s="172">
        <v>4471</v>
      </c>
      <c r="C110" s="302">
        <v>0.16</v>
      </c>
      <c r="D110" s="172">
        <v>2</v>
      </c>
      <c r="E110" s="302">
        <v>-0.33</v>
      </c>
      <c r="F110" s="172">
        <v>0</v>
      </c>
      <c r="G110" s="302">
        <v>0</v>
      </c>
      <c r="H110" s="172">
        <v>4473</v>
      </c>
      <c r="I110" s="303">
        <v>0.16</v>
      </c>
      <c r="J110" s="264">
        <v>590.5</v>
      </c>
      <c r="K110" s="69">
        <v>606.9</v>
      </c>
      <c r="L110" s="135">
        <f t="shared" si="4"/>
        <v>-16.399999999999977</v>
      </c>
      <c r="M110" s="306">
        <f t="shared" si="5"/>
        <v>-2.7022573735376465</v>
      </c>
      <c r="N110" s="78">
        <f>Margins!B110</f>
        <v>550</v>
      </c>
      <c r="O110" s="25">
        <f t="shared" si="6"/>
        <v>1100</v>
      </c>
      <c r="P110" s="25">
        <f t="shared" si="7"/>
        <v>0</v>
      </c>
    </row>
    <row r="111" spans="1:16" ht="13.5">
      <c r="A111" s="193" t="s">
        <v>178</v>
      </c>
      <c r="B111" s="172">
        <v>465</v>
      </c>
      <c r="C111" s="302">
        <v>-0.14</v>
      </c>
      <c r="D111" s="172">
        <v>2</v>
      </c>
      <c r="E111" s="302">
        <v>1</v>
      </c>
      <c r="F111" s="172">
        <v>0</v>
      </c>
      <c r="G111" s="302">
        <v>0</v>
      </c>
      <c r="H111" s="172">
        <v>467</v>
      </c>
      <c r="I111" s="303">
        <v>-0.14</v>
      </c>
      <c r="J111" s="264">
        <v>168.35</v>
      </c>
      <c r="K111" s="69">
        <v>173.6</v>
      </c>
      <c r="L111" s="135">
        <f t="shared" si="4"/>
        <v>-5.25</v>
      </c>
      <c r="M111" s="306">
        <f t="shared" si="5"/>
        <v>-3.024193548387097</v>
      </c>
      <c r="N111" s="78">
        <f>Margins!B111</f>
        <v>1250</v>
      </c>
      <c r="O111" s="25">
        <f t="shared" si="6"/>
        <v>2500</v>
      </c>
      <c r="P111" s="25">
        <f t="shared" si="7"/>
        <v>0</v>
      </c>
    </row>
    <row r="112" spans="1:16" ht="13.5">
      <c r="A112" s="193" t="s">
        <v>145</v>
      </c>
      <c r="B112" s="172">
        <v>382</v>
      </c>
      <c r="C112" s="302">
        <v>1.71</v>
      </c>
      <c r="D112" s="172">
        <v>8</v>
      </c>
      <c r="E112" s="302">
        <v>1</v>
      </c>
      <c r="F112" s="172">
        <v>0</v>
      </c>
      <c r="G112" s="302">
        <v>0</v>
      </c>
      <c r="H112" s="172">
        <v>390</v>
      </c>
      <c r="I112" s="303">
        <v>1.69</v>
      </c>
      <c r="J112" s="264">
        <v>171.75</v>
      </c>
      <c r="K112" s="69">
        <v>171.95</v>
      </c>
      <c r="L112" s="135">
        <f t="shared" si="4"/>
        <v>-0.19999999999998863</v>
      </c>
      <c r="M112" s="306">
        <f t="shared" si="5"/>
        <v>-0.11631288165163632</v>
      </c>
      <c r="N112" s="78">
        <f>Margins!B112</f>
        <v>1700</v>
      </c>
      <c r="O112" s="25">
        <f t="shared" si="6"/>
        <v>13600</v>
      </c>
      <c r="P112" s="25">
        <f t="shared" si="7"/>
        <v>0</v>
      </c>
    </row>
    <row r="113" spans="1:18" ht="13.5">
      <c r="A113" s="193" t="s">
        <v>272</v>
      </c>
      <c r="B113" s="172">
        <v>1836</v>
      </c>
      <c r="C113" s="302">
        <v>-0.3</v>
      </c>
      <c r="D113" s="172">
        <v>29</v>
      </c>
      <c r="E113" s="302">
        <v>0.53</v>
      </c>
      <c r="F113" s="172">
        <v>0</v>
      </c>
      <c r="G113" s="302">
        <v>0</v>
      </c>
      <c r="H113" s="172">
        <v>1865</v>
      </c>
      <c r="I113" s="303">
        <v>-0.29</v>
      </c>
      <c r="J113" s="264">
        <v>175.7</v>
      </c>
      <c r="K113" s="69">
        <v>183.3</v>
      </c>
      <c r="L113" s="135">
        <f t="shared" si="4"/>
        <v>-7.600000000000023</v>
      </c>
      <c r="M113" s="306">
        <f t="shared" si="5"/>
        <v>-4.146208401527563</v>
      </c>
      <c r="N113" s="78">
        <f>Margins!B113</f>
        <v>850</v>
      </c>
      <c r="O113" s="25">
        <f t="shared" si="6"/>
        <v>24650</v>
      </c>
      <c r="P113" s="25">
        <f t="shared" si="7"/>
        <v>0</v>
      </c>
      <c r="R113" s="25"/>
    </row>
    <row r="114" spans="1:16" ht="13.5">
      <c r="A114" s="193" t="s">
        <v>210</v>
      </c>
      <c r="B114" s="172">
        <v>4919</v>
      </c>
      <c r="C114" s="302">
        <v>0.17</v>
      </c>
      <c r="D114" s="172">
        <v>18</v>
      </c>
      <c r="E114" s="302">
        <v>-0.81</v>
      </c>
      <c r="F114" s="172">
        <v>10</v>
      </c>
      <c r="G114" s="302">
        <v>9</v>
      </c>
      <c r="H114" s="172">
        <v>4947</v>
      </c>
      <c r="I114" s="303">
        <v>0.15</v>
      </c>
      <c r="J114" s="264">
        <v>1921.15</v>
      </c>
      <c r="K114" s="69">
        <v>1944.75</v>
      </c>
      <c r="L114" s="135">
        <f t="shared" si="4"/>
        <v>-23.59999999999991</v>
      </c>
      <c r="M114" s="306">
        <f t="shared" si="5"/>
        <v>-1.2135235891502716</v>
      </c>
      <c r="N114" s="78">
        <f>Margins!B114</f>
        <v>200</v>
      </c>
      <c r="O114" s="25">
        <f t="shared" si="6"/>
        <v>3600</v>
      </c>
      <c r="P114" s="25">
        <f t="shared" si="7"/>
        <v>2000</v>
      </c>
    </row>
    <row r="115" spans="1:16" ht="13.5">
      <c r="A115" s="193" t="s">
        <v>294</v>
      </c>
      <c r="B115" s="172">
        <v>2688</v>
      </c>
      <c r="C115" s="302">
        <v>0.4</v>
      </c>
      <c r="D115" s="172">
        <v>7</v>
      </c>
      <c r="E115" s="302">
        <v>0.75</v>
      </c>
      <c r="F115" s="172">
        <v>0</v>
      </c>
      <c r="G115" s="302">
        <v>0</v>
      </c>
      <c r="H115" s="172">
        <v>2695</v>
      </c>
      <c r="I115" s="303">
        <v>0.4</v>
      </c>
      <c r="J115" s="264">
        <v>705.55</v>
      </c>
      <c r="K115" s="264">
        <v>725.35</v>
      </c>
      <c r="L115" s="135">
        <f t="shared" si="4"/>
        <v>-19.800000000000068</v>
      </c>
      <c r="M115" s="306">
        <f t="shared" si="5"/>
        <v>-2.7297166884952184</v>
      </c>
      <c r="N115" s="78">
        <f>Margins!B115</f>
        <v>350</v>
      </c>
      <c r="O115" s="25">
        <f t="shared" si="6"/>
        <v>2450</v>
      </c>
      <c r="P115" s="25">
        <f t="shared" si="7"/>
        <v>0</v>
      </c>
    </row>
    <row r="116" spans="1:16" ht="13.5">
      <c r="A116" s="193" t="s">
        <v>7</v>
      </c>
      <c r="B116" s="172">
        <v>2685</v>
      </c>
      <c r="C116" s="302">
        <v>0.13</v>
      </c>
      <c r="D116" s="172">
        <v>8</v>
      </c>
      <c r="E116" s="302">
        <v>-0.68</v>
      </c>
      <c r="F116" s="172">
        <v>5</v>
      </c>
      <c r="G116" s="302">
        <v>1.5</v>
      </c>
      <c r="H116" s="172">
        <v>2698</v>
      </c>
      <c r="I116" s="303">
        <v>0.12</v>
      </c>
      <c r="J116" s="264">
        <v>745.9</v>
      </c>
      <c r="K116" s="69">
        <v>752.5</v>
      </c>
      <c r="L116" s="135">
        <f t="shared" si="4"/>
        <v>-6.600000000000023</v>
      </c>
      <c r="M116" s="306">
        <f t="shared" si="5"/>
        <v>-0.8770764119601359</v>
      </c>
      <c r="N116" s="78">
        <f>Margins!B116</f>
        <v>312</v>
      </c>
      <c r="O116" s="25">
        <f t="shared" si="6"/>
        <v>2496</v>
      </c>
      <c r="P116" s="25">
        <f t="shared" si="7"/>
        <v>1560</v>
      </c>
    </row>
    <row r="117" spans="1:16" ht="13.5">
      <c r="A117" s="193" t="s">
        <v>170</v>
      </c>
      <c r="B117" s="172">
        <v>461</v>
      </c>
      <c r="C117" s="302">
        <v>-0.34</v>
      </c>
      <c r="D117" s="172">
        <v>0</v>
      </c>
      <c r="E117" s="302">
        <v>0</v>
      </c>
      <c r="F117" s="172">
        <v>0</v>
      </c>
      <c r="G117" s="302">
        <v>0</v>
      </c>
      <c r="H117" s="172">
        <v>461</v>
      </c>
      <c r="I117" s="303">
        <v>-0.34</v>
      </c>
      <c r="J117" s="264">
        <v>595.1</v>
      </c>
      <c r="K117" s="69">
        <v>606.6</v>
      </c>
      <c r="L117" s="135">
        <f t="shared" si="4"/>
        <v>-11.5</v>
      </c>
      <c r="M117" s="306">
        <f t="shared" si="5"/>
        <v>-1.8958127266732607</v>
      </c>
      <c r="N117" s="78">
        <f>Margins!B117</f>
        <v>600</v>
      </c>
      <c r="O117" s="25">
        <f t="shared" si="6"/>
        <v>0</v>
      </c>
      <c r="P117" s="25">
        <f t="shared" si="7"/>
        <v>0</v>
      </c>
    </row>
    <row r="118" spans="1:16" ht="13.5">
      <c r="A118" s="193" t="s">
        <v>223</v>
      </c>
      <c r="B118" s="172">
        <v>2426</v>
      </c>
      <c r="C118" s="302">
        <v>0.56</v>
      </c>
      <c r="D118" s="172">
        <v>29</v>
      </c>
      <c r="E118" s="302">
        <v>0</v>
      </c>
      <c r="F118" s="172">
        <v>8</v>
      </c>
      <c r="G118" s="302">
        <v>1.67</v>
      </c>
      <c r="H118" s="172">
        <v>2463</v>
      </c>
      <c r="I118" s="303">
        <v>0.58</v>
      </c>
      <c r="J118" s="264">
        <v>776.6</v>
      </c>
      <c r="K118" s="69">
        <v>799.8</v>
      </c>
      <c r="L118" s="135">
        <f t="shared" si="4"/>
        <v>-23.199999999999932</v>
      </c>
      <c r="M118" s="306">
        <f t="shared" si="5"/>
        <v>-2.900725181295315</v>
      </c>
      <c r="N118" s="78">
        <f>Margins!B118</f>
        <v>400</v>
      </c>
      <c r="O118" s="25">
        <f t="shared" si="6"/>
        <v>11600</v>
      </c>
      <c r="P118" s="25">
        <f t="shared" si="7"/>
        <v>3200</v>
      </c>
    </row>
    <row r="119" spans="1:16" ht="13.5">
      <c r="A119" s="193" t="s">
        <v>207</v>
      </c>
      <c r="B119" s="172">
        <v>508</v>
      </c>
      <c r="C119" s="302">
        <v>2.5</v>
      </c>
      <c r="D119" s="172">
        <v>32</v>
      </c>
      <c r="E119" s="302">
        <v>3.57</v>
      </c>
      <c r="F119" s="172">
        <v>2</v>
      </c>
      <c r="G119" s="302">
        <v>0</v>
      </c>
      <c r="H119" s="172">
        <v>542</v>
      </c>
      <c r="I119" s="303">
        <v>2.57</v>
      </c>
      <c r="J119" s="264">
        <v>233.95</v>
      </c>
      <c r="K119" s="69">
        <v>235.25</v>
      </c>
      <c r="L119" s="135">
        <f t="shared" si="4"/>
        <v>-1.3000000000000114</v>
      </c>
      <c r="M119" s="306">
        <f t="shared" si="5"/>
        <v>-0.5526036131774756</v>
      </c>
      <c r="N119" s="78">
        <f>Margins!B119</f>
        <v>1250</v>
      </c>
      <c r="O119" s="25">
        <f t="shared" si="6"/>
        <v>40000</v>
      </c>
      <c r="P119" s="25">
        <f t="shared" si="7"/>
        <v>2500</v>
      </c>
    </row>
    <row r="120" spans="1:16" ht="13.5">
      <c r="A120" s="193" t="s">
        <v>295</v>
      </c>
      <c r="B120" s="172">
        <v>2740</v>
      </c>
      <c r="C120" s="302">
        <v>1.11</v>
      </c>
      <c r="D120" s="172">
        <v>0</v>
      </c>
      <c r="E120" s="302">
        <v>0</v>
      </c>
      <c r="F120" s="172">
        <v>0</v>
      </c>
      <c r="G120" s="302">
        <v>0</v>
      </c>
      <c r="H120" s="172">
        <v>2740</v>
      </c>
      <c r="I120" s="303">
        <v>1.11</v>
      </c>
      <c r="J120" s="264">
        <v>1155.5</v>
      </c>
      <c r="K120" s="69">
        <v>1162.4</v>
      </c>
      <c r="L120" s="135">
        <f t="shared" si="4"/>
        <v>-6.900000000000091</v>
      </c>
      <c r="M120" s="306">
        <f t="shared" si="5"/>
        <v>-0.5935994494150112</v>
      </c>
      <c r="N120" s="78">
        <f>Margins!B120</f>
        <v>250</v>
      </c>
      <c r="O120" s="25">
        <f t="shared" si="6"/>
        <v>0</v>
      </c>
      <c r="P120" s="25">
        <f t="shared" si="7"/>
        <v>0</v>
      </c>
    </row>
    <row r="121" spans="1:16" ht="13.5">
      <c r="A121" s="193" t="s">
        <v>420</v>
      </c>
      <c r="B121" s="172">
        <v>1842</v>
      </c>
      <c r="C121" s="302">
        <v>-0.21</v>
      </c>
      <c r="D121" s="172">
        <v>0</v>
      </c>
      <c r="E121" s="302">
        <v>0</v>
      </c>
      <c r="F121" s="172">
        <v>0</v>
      </c>
      <c r="G121" s="302">
        <v>0</v>
      </c>
      <c r="H121" s="172">
        <v>1842</v>
      </c>
      <c r="I121" s="303">
        <v>-0.21</v>
      </c>
      <c r="J121" s="264">
        <v>423.75</v>
      </c>
      <c r="K121" s="69">
        <v>427.3</v>
      </c>
      <c r="L121" s="135">
        <f t="shared" si="4"/>
        <v>-3.5500000000000114</v>
      </c>
      <c r="M121" s="306">
        <f t="shared" si="5"/>
        <v>-0.8307980341680345</v>
      </c>
      <c r="N121" s="78">
        <f>Margins!B121</f>
        <v>550</v>
      </c>
      <c r="O121" s="25">
        <f t="shared" si="6"/>
        <v>0</v>
      </c>
      <c r="P121" s="25">
        <f t="shared" si="7"/>
        <v>0</v>
      </c>
    </row>
    <row r="122" spans="1:16" ht="13.5">
      <c r="A122" s="193" t="s">
        <v>277</v>
      </c>
      <c r="B122" s="172">
        <v>4570</v>
      </c>
      <c r="C122" s="302">
        <v>9.41</v>
      </c>
      <c r="D122" s="172">
        <v>3</v>
      </c>
      <c r="E122" s="302">
        <v>0</v>
      </c>
      <c r="F122" s="172">
        <v>0</v>
      </c>
      <c r="G122" s="302">
        <v>0</v>
      </c>
      <c r="H122" s="172">
        <v>4573</v>
      </c>
      <c r="I122" s="303">
        <v>9.42</v>
      </c>
      <c r="J122" s="264">
        <v>311.5</v>
      </c>
      <c r="K122" s="69">
        <v>306.75</v>
      </c>
      <c r="L122" s="135">
        <f t="shared" si="4"/>
        <v>4.75</v>
      </c>
      <c r="M122" s="306">
        <f t="shared" si="5"/>
        <v>1.5484922575387123</v>
      </c>
      <c r="N122" s="78">
        <f>Margins!B122</f>
        <v>800</v>
      </c>
      <c r="O122" s="25">
        <f t="shared" si="6"/>
        <v>2400</v>
      </c>
      <c r="P122" s="25">
        <f t="shared" si="7"/>
        <v>0</v>
      </c>
    </row>
    <row r="123" spans="1:16" ht="13.5">
      <c r="A123" s="193" t="s">
        <v>146</v>
      </c>
      <c r="B123" s="172">
        <v>178</v>
      </c>
      <c r="C123" s="302">
        <v>-0.32</v>
      </c>
      <c r="D123" s="172">
        <v>7</v>
      </c>
      <c r="E123" s="302">
        <v>-0.71</v>
      </c>
      <c r="F123" s="172">
        <v>0</v>
      </c>
      <c r="G123" s="302">
        <v>0</v>
      </c>
      <c r="H123" s="172">
        <v>185</v>
      </c>
      <c r="I123" s="303">
        <v>-0.36</v>
      </c>
      <c r="J123" s="264">
        <v>40.35</v>
      </c>
      <c r="K123" s="69">
        <v>41.95</v>
      </c>
      <c r="L123" s="135">
        <f t="shared" si="4"/>
        <v>-1.6000000000000014</v>
      </c>
      <c r="M123" s="306">
        <f t="shared" si="5"/>
        <v>-3.8140643623361177</v>
      </c>
      <c r="N123" s="78">
        <f>Margins!B123</f>
        <v>8900</v>
      </c>
      <c r="O123" s="25">
        <f t="shared" si="6"/>
        <v>62300</v>
      </c>
      <c r="P123" s="25">
        <f t="shared" si="7"/>
        <v>0</v>
      </c>
    </row>
    <row r="124" spans="1:16" ht="13.5">
      <c r="A124" s="193" t="s">
        <v>8</v>
      </c>
      <c r="B124" s="172">
        <v>5853</v>
      </c>
      <c r="C124" s="302">
        <v>-0.48</v>
      </c>
      <c r="D124" s="172">
        <v>802</v>
      </c>
      <c r="E124" s="302">
        <v>-0.42</v>
      </c>
      <c r="F124" s="172">
        <v>151</v>
      </c>
      <c r="G124" s="302">
        <v>0.01</v>
      </c>
      <c r="H124" s="172">
        <v>6806</v>
      </c>
      <c r="I124" s="303">
        <v>-0.47</v>
      </c>
      <c r="J124" s="264">
        <v>160.05</v>
      </c>
      <c r="K124" s="69">
        <v>165.9</v>
      </c>
      <c r="L124" s="135">
        <f t="shared" si="4"/>
        <v>-5.849999999999994</v>
      </c>
      <c r="M124" s="306">
        <f t="shared" si="5"/>
        <v>-3.5262206148282065</v>
      </c>
      <c r="N124" s="78">
        <f>Margins!B124</f>
        <v>1600</v>
      </c>
      <c r="O124" s="25">
        <f t="shared" si="6"/>
        <v>1283200</v>
      </c>
      <c r="P124" s="25">
        <f t="shared" si="7"/>
        <v>241600</v>
      </c>
    </row>
    <row r="125" spans="1:16" ht="13.5">
      <c r="A125" s="193" t="s">
        <v>296</v>
      </c>
      <c r="B125" s="172">
        <v>4239</v>
      </c>
      <c r="C125" s="302">
        <v>1.3</v>
      </c>
      <c r="D125" s="172">
        <v>32</v>
      </c>
      <c r="E125" s="302">
        <v>1.67</v>
      </c>
      <c r="F125" s="172">
        <v>0</v>
      </c>
      <c r="G125" s="302">
        <v>0</v>
      </c>
      <c r="H125" s="172">
        <v>4271</v>
      </c>
      <c r="I125" s="303">
        <v>1.3</v>
      </c>
      <c r="J125" s="264">
        <v>171.45</v>
      </c>
      <c r="K125" s="69">
        <v>172.95</v>
      </c>
      <c r="L125" s="135">
        <f t="shared" si="4"/>
        <v>-1.5</v>
      </c>
      <c r="M125" s="306">
        <f t="shared" si="5"/>
        <v>-0.8673026886383349</v>
      </c>
      <c r="N125" s="78">
        <f>Margins!B125</f>
        <v>1000</v>
      </c>
      <c r="O125" s="25">
        <f t="shared" si="6"/>
        <v>32000</v>
      </c>
      <c r="P125" s="25">
        <f t="shared" si="7"/>
        <v>0</v>
      </c>
    </row>
    <row r="126" spans="1:16" ht="13.5">
      <c r="A126" s="193" t="s">
        <v>179</v>
      </c>
      <c r="B126" s="172">
        <v>1030</v>
      </c>
      <c r="C126" s="302">
        <v>-0.17</v>
      </c>
      <c r="D126" s="172">
        <v>120</v>
      </c>
      <c r="E126" s="302">
        <v>0.32</v>
      </c>
      <c r="F126" s="172">
        <v>11</v>
      </c>
      <c r="G126" s="302">
        <v>-0.15</v>
      </c>
      <c r="H126" s="172">
        <v>1161</v>
      </c>
      <c r="I126" s="303">
        <v>-0.14</v>
      </c>
      <c r="J126" s="264">
        <v>21.85</v>
      </c>
      <c r="K126" s="69">
        <v>22.9</v>
      </c>
      <c r="L126" s="135">
        <f t="shared" si="4"/>
        <v>-1.0499999999999972</v>
      </c>
      <c r="M126" s="306">
        <f t="shared" si="5"/>
        <v>-4.585152838427935</v>
      </c>
      <c r="N126" s="78">
        <f>Margins!B126</f>
        <v>14000</v>
      </c>
      <c r="O126" s="25">
        <f t="shared" si="6"/>
        <v>1680000</v>
      </c>
      <c r="P126" s="25">
        <f t="shared" si="7"/>
        <v>154000</v>
      </c>
    </row>
    <row r="127" spans="1:16" ht="13.5">
      <c r="A127" s="193" t="s">
        <v>202</v>
      </c>
      <c r="B127" s="172">
        <v>455</v>
      </c>
      <c r="C127" s="302">
        <v>0.18</v>
      </c>
      <c r="D127" s="172">
        <v>9</v>
      </c>
      <c r="E127" s="302">
        <v>0.8</v>
      </c>
      <c r="F127" s="172">
        <v>0</v>
      </c>
      <c r="G127" s="302">
        <v>0</v>
      </c>
      <c r="H127" s="172">
        <v>464</v>
      </c>
      <c r="I127" s="303">
        <v>0.18</v>
      </c>
      <c r="J127" s="264">
        <v>258.2</v>
      </c>
      <c r="K127" s="69">
        <v>258.05</v>
      </c>
      <c r="L127" s="135">
        <f t="shared" si="4"/>
        <v>0.14999999999997726</v>
      </c>
      <c r="M127" s="306">
        <f t="shared" si="5"/>
        <v>0.05812826971516266</v>
      </c>
      <c r="N127" s="78">
        <f>Margins!B127</f>
        <v>1150</v>
      </c>
      <c r="O127" s="25">
        <f t="shared" si="6"/>
        <v>10350</v>
      </c>
      <c r="P127" s="25">
        <f t="shared" si="7"/>
        <v>0</v>
      </c>
    </row>
    <row r="128" spans="1:16" ht="13.5">
      <c r="A128" s="193" t="s">
        <v>171</v>
      </c>
      <c r="B128" s="172">
        <v>5234</v>
      </c>
      <c r="C128" s="302">
        <v>0.46</v>
      </c>
      <c r="D128" s="172">
        <v>13</v>
      </c>
      <c r="E128" s="302">
        <v>0</v>
      </c>
      <c r="F128" s="172">
        <v>0</v>
      </c>
      <c r="G128" s="302">
        <v>0</v>
      </c>
      <c r="H128" s="172">
        <v>5247</v>
      </c>
      <c r="I128" s="303">
        <v>0.46</v>
      </c>
      <c r="J128" s="264">
        <v>389.55</v>
      </c>
      <c r="K128" s="69">
        <v>399.9</v>
      </c>
      <c r="L128" s="135">
        <f t="shared" si="4"/>
        <v>-10.349999999999966</v>
      </c>
      <c r="M128" s="306">
        <f t="shared" si="5"/>
        <v>-2.5881470367591817</v>
      </c>
      <c r="N128" s="78">
        <f>Margins!B128</f>
        <v>1100</v>
      </c>
      <c r="O128" s="25">
        <f t="shared" si="6"/>
        <v>14300</v>
      </c>
      <c r="P128" s="25">
        <f t="shared" si="7"/>
        <v>0</v>
      </c>
    </row>
    <row r="129" spans="1:16" ht="13.5">
      <c r="A129" s="193" t="s">
        <v>147</v>
      </c>
      <c r="B129" s="172">
        <v>265</v>
      </c>
      <c r="C129" s="302">
        <v>-0.51</v>
      </c>
      <c r="D129" s="172">
        <v>6</v>
      </c>
      <c r="E129" s="302">
        <v>-0.45</v>
      </c>
      <c r="F129" s="172">
        <v>0</v>
      </c>
      <c r="G129" s="302">
        <v>0</v>
      </c>
      <c r="H129" s="172">
        <v>271</v>
      </c>
      <c r="I129" s="303">
        <v>-0.51</v>
      </c>
      <c r="J129" s="264">
        <v>64.45</v>
      </c>
      <c r="K129" s="69">
        <v>66.9</v>
      </c>
      <c r="L129" s="135">
        <f t="shared" si="4"/>
        <v>-2.450000000000003</v>
      </c>
      <c r="M129" s="306">
        <f t="shared" si="5"/>
        <v>-3.6621823617339353</v>
      </c>
      <c r="N129" s="78">
        <f>Margins!B129</f>
        <v>5900</v>
      </c>
      <c r="O129" s="25">
        <f t="shared" si="6"/>
        <v>35400</v>
      </c>
      <c r="P129" s="25">
        <f t="shared" si="7"/>
        <v>0</v>
      </c>
    </row>
    <row r="130" spans="1:16" ht="13.5">
      <c r="A130" s="193" t="s">
        <v>148</v>
      </c>
      <c r="B130" s="172">
        <v>264</v>
      </c>
      <c r="C130" s="302">
        <v>-0.64</v>
      </c>
      <c r="D130" s="172">
        <v>0</v>
      </c>
      <c r="E130" s="302">
        <v>-1</v>
      </c>
      <c r="F130" s="172">
        <v>0</v>
      </c>
      <c r="G130" s="302">
        <v>0</v>
      </c>
      <c r="H130" s="172">
        <v>264</v>
      </c>
      <c r="I130" s="303">
        <v>-0.64</v>
      </c>
      <c r="J130" s="264">
        <v>266.4</v>
      </c>
      <c r="K130" s="69">
        <v>271.4</v>
      </c>
      <c r="L130" s="135">
        <f t="shared" si="4"/>
        <v>-5</v>
      </c>
      <c r="M130" s="306">
        <f t="shared" si="5"/>
        <v>-1.8422991893883567</v>
      </c>
      <c r="N130" s="78">
        <f>Margins!B130</f>
        <v>1045</v>
      </c>
      <c r="O130" s="25">
        <f t="shared" si="6"/>
        <v>0</v>
      </c>
      <c r="P130" s="25">
        <f t="shared" si="7"/>
        <v>0</v>
      </c>
    </row>
    <row r="131" spans="1:18" ht="13.5">
      <c r="A131" s="193" t="s">
        <v>122</v>
      </c>
      <c r="B131" s="172">
        <v>3826</v>
      </c>
      <c r="C131" s="302">
        <v>2.88</v>
      </c>
      <c r="D131" s="172">
        <v>468</v>
      </c>
      <c r="E131" s="302">
        <v>4.71</v>
      </c>
      <c r="F131" s="172">
        <v>48</v>
      </c>
      <c r="G131" s="302">
        <v>7</v>
      </c>
      <c r="H131" s="172">
        <v>4342</v>
      </c>
      <c r="I131" s="303">
        <v>3.05</v>
      </c>
      <c r="J131" s="264">
        <v>155.75</v>
      </c>
      <c r="K131" s="69">
        <v>159.6</v>
      </c>
      <c r="L131" s="135">
        <f t="shared" si="4"/>
        <v>-3.8499999999999943</v>
      </c>
      <c r="M131" s="306">
        <f t="shared" si="5"/>
        <v>-2.4122807017543826</v>
      </c>
      <c r="N131" s="78">
        <f>Margins!B131</f>
        <v>1625</v>
      </c>
      <c r="O131" s="25">
        <f t="shared" si="6"/>
        <v>760500</v>
      </c>
      <c r="P131" s="25">
        <f t="shared" si="7"/>
        <v>78000</v>
      </c>
      <c r="R131" s="25"/>
    </row>
    <row r="132" spans="1:18" ht="13.5">
      <c r="A132" s="201" t="s">
        <v>36</v>
      </c>
      <c r="B132" s="172">
        <v>7945</v>
      </c>
      <c r="C132" s="302">
        <v>0.54</v>
      </c>
      <c r="D132" s="172">
        <v>175</v>
      </c>
      <c r="E132" s="302">
        <v>1.57</v>
      </c>
      <c r="F132" s="172">
        <v>8</v>
      </c>
      <c r="G132" s="302">
        <v>0</v>
      </c>
      <c r="H132" s="172">
        <v>8128</v>
      </c>
      <c r="I132" s="303">
        <v>0.56</v>
      </c>
      <c r="J132" s="264">
        <v>864.1</v>
      </c>
      <c r="K132" s="69">
        <v>894.5</v>
      </c>
      <c r="L132" s="135">
        <f t="shared" si="4"/>
        <v>-30.399999999999977</v>
      </c>
      <c r="M132" s="306">
        <f t="shared" si="5"/>
        <v>-3.398546674119617</v>
      </c>
      <c r="N132" s="78">
        <f>Margins!B132</f>
        <v>225</v>
      </c>
      <c r="O132" s="25">
        <f t="shared" si="6"/>
        <v>39375</v>
      </c>
      <c r="P132" s="25">
        <f t="shared" si="7"/>
        <v>1800</v>
      </c>
      <c r="R132" s="25"/>
    </row>
    <row r="133" spans="1:18" ht="13.5">
      <c r="A133" s="193" t="s">
        <v>172</v>
      </c>
      <c r="B133" s="172">
        <v>1486</v>
      </c>
      <c r="C133" s="302">
        <v>0.99</v>
      </c>
      <c r="D133" s="172">
        <v>14</v>
      </c>
      <c r="E133" s="302">
        <v>3.67</v>
      </c>
      <c r="F133" s="172">
        <v>0</v>
      </c>
      <c r="G133" s="302">
        <v>0</v>
      </c>
      <c r="H133" s="172">
        <v>1500</v>
      </c>
      <c r="I133" s="303">
        <v>1</v>
      </c>
      <c r="J133" s="264">
        <v>254.25</v>
      </c>
      <c r="K133" s="69">
        <v>258.35</v>
      </c>
      <c r="L133" s="135">
        <f t="shared" si="4"/>
        <v>-4.100000000000023</v>
      </c>
      <c r="M133" s="306">
        <f t="shared" si="5"/>
        <v>-1.5869943874588823</v>
      </c>
      <c r="N133" s="78">
        <f>Margins!B133</f>
        <v>1050</v>
      </c>
      <c r="O133" s="25">
        <f t="shared" si="6"/>
        <v>14700</v>
      </c>
      <c r="P133" s="25">
        <f t="shared" si="7"/>
        <v>0</v>
      </c>
      <c r="R133" s="25"/>
    </row>
    <row r="134" spans="1:16" ht="13.5">
      <c r="A134" s="193" t="s">
        <v>80</v>
      </c>
      <c r="B134" s="172">
        <v>479</v>
      </c>
      <c r="C134" s="302">
        <v>-0.36</v>
      </c>
      <c r="D134" s="172">
        <v>0</v>
      </c>
      <c r="E134" s="302">
        <v>-1</v>
      </c>
      <c r="F134" s="172">
        <v>0</v>
      </c>
      <c r="G134" s="302">
        <v>0</v>
      </c>
      <c r="H134" s="172">
        <v>479</v>
      </c>
      <c r="I134" s="303">
        <v>-0.36</v>
      </c>
      <c r="J134" s="264">
        <v>229.1</v>
      </c>
      <c r="K134" s="69">
        <v>243.4</v>
      </c>
      <c r="L134" s="135">
        <f t="shared" si="4"/>
        <v>-14.300000000000011</v>
      </c>
      <c r="M134" s="306">
        <f t="shared" si="5"/>
        <v>-5.875102711585871</v>
      </c>
      <c r="N134" s="78">
        <f>Margins!B134</f>
        <v>1200</v>
      </c>
      <c r="O134" s="25">
        <f t="shared" si="6"/>
        <v>0</v>
      </c>
      <c r="P134" s="25">
        <f t="shared" si="7"/>
        <v>0</v>
      </c>
    </row>
    <row r="135" spans="1:16" ht="13.5">
      <c r="A135" s="193" t="s">
        <v>421</v>
      </c>
      <c r="B135" s="172">
        <v>595</v>
      </c>
      <c r="C135" s="302">
        <v>2.56</v>
      </c>
      <c r="D135" s="172">
        <v>0</v>
      </c>
      <c r="E135" s="302">
        <v>0</v>
      </c>
      <c r="F135" s="172">
        <v>0</v>
      </c>
      <c r="G135" s="302">
        <v>0</v>
      </c>
      <c r="H135" s="172">
        <v>595</v>
      </c>
      <c r="I135" s="303">
        <v>2.56</v>
      </c>
      <c r="J135" s="264">
        <v>436.55</v>
      </c>
      <c r="K135" s="69">
        <v>438.05</v>
      </c>
      <c r="L135" s="135">
        <f aca="true" t="shared" si="8" ref="L135:L194">J135-K135</f>
        <v>-1.5</v>
      </c>
      <c r="M135" s="306">
        <f aca="true" t="shared" si="9" ref="M135:M194">L135/K135*100</f>
        <v>-0.34242666362287405</v>
      </c>
      <c r="N135" s="78">
        <f>Margins!B135</f>
        <v>500</v>
      </c>
      <c r="O135" s="25">
        <f aca="true" t="shared" si="10" ref="O135:O194">D135*N135</f>
        <v>0</v>
      </c>
      <c r="P135" s="25">
        <f aca="true" t="shared" si="11" ref="P135:P194">F135*N135</f>
        <v>0</v>
      </c>
    </row>
    <row r="136" spans="1:16" ht="13.5">
      <c r="A136" s="193" t="s">
        <v>274</v>
      </c>
      <c r="B136" s="172">
        <v>5092</v>
      </c>
      <c r="C136" s="302">
        <v>0.61</v>
      </c>
      <c r="D136" s="172">
        <v>37</v>
      </c>
      <c r="E136" s="302">
        <v>-0.31</v>
      </c>
      <c r="F136" s="172">
        <v>3</v>
      </c>
      <c r="G136" s="302">
        <v>0</v>
      </c>
      <c r="H136" s="172">
        <v>5132</v>
      </c>
      <c r="I136" s="303">
        <v>0.6</v>
      </c>
      <c r="J136" s="264">
        <v>318.25</v>
      </c>
      <c r="K136" s="69">
        <v>327.3</v>
      </c>
      <c r="L136" s="135">
        <f t="shared" si="8"/>
        <v>-9.050000000000011</v>
      </c>
      <c r="M136" s="306">
        <f t="shared" si="9"/>
        <v>-2.765047357164684</v>
      </c>
      <c r="N136" s="78">
        <f>Margins!B136</f>
        <v>700</v>
      </c>
      <c r="O136" s="25">
        <f t="shared" si="10"/>
        <v>25900</v>
      </c>
      <c r="P136" s="25">
        <f t="shared" si="11"/>
        <v>2100</v>
      </c>
    </row>
    <row r="137" spans="1:16" ht="13.5">
      <c r="A137" s="193" t="s">
        <v>422</v>
      </c>
      <c r="B137" s="172">
        <v>2109</v>
      </c>
      <c r="C137" s="302">
        <v>2.59</v>
      </c>
      <c r="D137" s="172">
        <v>0</v>
      </c>
      <c r="E137" s="302">
        <v>0</v>
      </c>
      <c r="F137" s="172">
        <v>0</v>
      </c>
      <c r="G137" s="302">
        <v>0</v>
      </c>
      <c r="H137" s="172">
        <v>2109</v>
      </c>
      <c r="I137" s="303">
        <v>2.59</v>
      </c>
      <c r="J137" s="264">
        <v>418.25</v>
      </c>
      <c r="K137" s="69">
        <v>422.4</v>
      </c>
      <c r="L137" s="135">
        <f t="shared" si="8"/>
        <v>-4.149999999999977</v>
      </c>
      <c r="M137" s="306">
        <f t="shared" si="9"/>
        <v>-0.9824810606060552</v>
      </c>
      <c r="N137" s="78">
        <f>Margins!B137</f>
        <v>500</v>
      </c>
      <c r="O137" s="25">
        <f t="shared" si="10"/>
        <v>0</v>
      </c>
      <c r="P137" s="25">
        <f t="shared" si="11"/>
        <v>0</v>
      </c>
    </row>
    <row r="138" spans="1:16" ht="13.5">
      <c r="A138" s="193" t="s">
        <v>224</v>
      </c>
      <c r="B138" s="172">
        <v>3688</v>
      </c>
      <c r="C138" s="302">
        <v>2.36</v>
      </c>
      <c r="D138" s="172">
        <v>0</v>
      </c>
      <c r="E138" s="302">
        <v>0</v>
      </c>
      <c r="F138" s="172">
        <v>0</v>
      </c>
      <c r="G138" s="302">
        <v>0</v>
      </c>
      <c r="H138" s="172">
        <v>3688</v>
      </c>
      <c r="I138" s="303">
        <v>2.36</v>
      </c>
      <c r="J138" s="264">
        <v>539.8</v>
      </c>
      <c r="K138" s="69">
        <v>541.25</v>
      </c>
      <c r="L138" s="135">
        <f t="shared" si="8"/>
        <v>-1.4500000000000455</v>
      </c>
      <c r="M138" s="306">
        <f t="shared" si="9"/>
        <v>-0.2678983833718329</v>
      </c>
      <c r="N138" s="78">
        <f>Margins!B138</f>
        <v>650</v>
      </c>
      <c r="O138" s="25">
        <f t="shared" si="10"/>
        <v>0</v>
      </c>
      <c r="P138" s="25">
        <f t="shared" si="11"/>
        <v>0</v>
      </c>
    </row>
    <row r="139" spans="1:16" ht="13.5">
      <c r="A139" s="193" t="s">
        <v>423</v>
      </c>
      <c r="B139" s="172">
        <v>9854</v>
      </c>
      <c r="C139" s="302">
        <v>6.17</v>
      </c>
      <c r="D139" s="172">
        <v>6</v>
      </c>
      <c r="E139" s="302">
        <v>0</v>
      </c>
      <c r="F139" s="172">
        <v>0</v>
      </c>
      <c r="G139" s="302">
        <v>0</v>
      </c>
      <c r="H139" s="172">
        <v>9860</v>
      </c>
      <c r="I139" s="303">
        <v>6.17</v>
      </c>
      <c r="J139" s="264">
        <v>539.45</v>
      </c>
      <c r="K139" s="69">
        <v>506.75</v>
      </c>
      <c r="L139" s="135">
        <f t="shared" si="8"/>
        <v>32.700000000000045</v>
      </c>
      <c r="M139" s="306">
        <f t="shared" si="9"/>
        <v>6.452886038480522</v>
      </c>
      <c r="N139" s="78">
        <f>Margins!B139</f>
        <v>550</v>
      </c>
      <c r="O139" s="25">
        <f t="shared" si="10"/>
        <v>3300</v>
      </c>
      <c r="P139" s="25">
        <f t="shared" si="11"/>
        <v>0</v>
      </c>
    </row>
    <row r="140" spans="1:16" ht="13.5">
      <c r="A140" s="193" t="s">
        <v>424</v>
      </c>
      <c r="B140" s="172">
        <v>5643</v>
      </c>
      <c r="C140" s="302">
        <v>-0.24</v>
      </c>
      <c r="D140" s="172">
        <v>703</v>
      </c>
      <c r="E140" s="302">
        <v>-0.29</v>
      </c>
      <c r="F140" s="172">
        <v>111</v>
      </c>
      <c r="G140" s="302">
        <v>0.14</v>
      </c>
      <c r="H140" s="172">
        <v>6457</v>
      </c>
      <c r="I140" s="303">
        <v>-0.24</v>
      </c>
      <c r="J140" s="264">
        <v>55.5</v>
      </c>
      <c r="K140" s="69">
        <v>57.65</v>
      </c>
      <c r="L140" s="135">
        <f t="shared" si="8"/>
        <v>-2.1499999999999986</v>
      </c>
      <c r="M140" s="306">
        <f t="shared" si="9"/>
        <v>-3.729401561144837</v>
      </c>
      <c r="N140" s="78">
        <f>Margins!B140</f>
        <v>4400</v>
      </c>
      <c r="O140" s="25">
        <f t="shared" si="10"/>
        <v>3093200</v>
      </c>
      <c r="P140" s="25">
        <f t="shared" si="11"/>
        <v>488400</v>
      </c>
    </row>
    <row r="141" spans="1:16" ht="13.5">
      <c r="A141" s="193" t="s">
        <v>393</v>
      </c>
      <c r="B141" s="172">
        <v>4191</v>
      </c>
      <c r="C141" s="302">
        <v>1.68</v>
      </c>
      <c r="D141" s="172">
        <v>251</v>
      </c>
      <c r="E141" s="302">
        <v>2.59</v>
      </c>
      <c r="F141" s="172">
        <v>0</v>
      </c>
      <c r="G141" s="302">
        <v>0</v>
      </c>
      <c r="H141" s="172">
        <v>4442</v>
      </c>
      <c r="I141" s="303">
        <v>1.72</v>
      </c>
      <c r="J141" s="264">
        <v>154.25</v>
      </c>
      <c r="K141" s="69">
        <v>157.85</v>
      </c>
      <c r="L141" s="135">
        <f t="shared" si="8"/>
        <v>-3.5999999999999943</v>
      </c>
      <c r="M141" s="306">
        <f t="shared" si="9"/>
        <v>-2.280646183085204</v>
      </c>
      <c r="N141" s="78">
        <f>Margins!B141</f>
        <v>2400</v>
      </c>
      <c r="O141" s="25">
        <f t="shared" si="10"/>
        <v>602400</v>
      </c>
      <c r="P141" s="25">
        <f t="shared" si="11"/>
        <v>0</v>
      </c>
    </row>
    <row r="142" spans="1:16" ht="13.5">
      <c r="A142" s="193" t="s">
        <v>81</v>
      </c>
      <c r="B142" s="172">
        <v>2566</v>
      </c>
      <c r="C142" s="302">
        <v>1.25</v>
      </c>
      <c r="D142" s="172">
        <v>1</v>
      </c>
      <c r="E142" s="302">
        <v>0</v>
      </c>
      <c r="F142" s="172">
        <v>1</v>
      </c>
      <c r="G142" s="302">
        <v>0</v>
      </c>
      <c r="H142" s="172">
        <v>2568</v>
      </c>
      <c r="I142" s="303">
        <v>1.26</v>
      </c>
      <c r="J142" s="264">
        <v>509.8</v>
      </c>
      <c r="K142" s="69">
        <v>537.45</v>
      </c>
      <c r="L142" s="135">
        <f t="shared" si="8"/>
        <v>-27.650000000000034</v>
      </c>
      <c r="M142" s="306">
        <f t="shared" si="9"/>
        <v>-5.144664619964654</v>
      </c>
      <c r="N142" s="78">
        <f>Margins!B142</f>
        <v>600</v>
      </c>
      <c r="O142" s="25">
        <f t="shared" si="10"/>
        <v>600</v>
      </c>
      <c r="P142" s="25">
        <f t="shared" si="11"/>
        <v>600</v>
      </c>
    </row>
    <row r="143" spans="1:16" ht="13.5">
      <c r="A143" s="193" t="s">
        <v>225</v>
      </c>
      <c r="B143" s="172">
        <v>3908</v>
      </c>
      <c r="C143" s="302">
        <v>3.45</v>
      </c>
      <c r="D143" s="172">
        <v>75</v>
      </c>
      <c r="E143" s="302">
        <v>5.82</v>
      </c>
      <c r="F143" s="172">
        <v>5</v>
      </c>
      <c r="G143" s="302">
        <v>4</v>
      </c>
      <c r="H143" s="172">
        <v>3988</v>
      </c>
      <c r="I143" s="303">
        <v>3.48</v>
      </c>
      <c r="J143" s="264">
        <v>160.6</v>
      </c>
      <c r="K143" s="69">
        <v>160.55</v>
      </c>
      <c r="L143" s="135">
        <f t="shared" si="8"/>
        <v>0.04999999999998295</v>
      </c>
      <c r="M143" s="306">
        <f t="shared" si="9"/>
        <v>0.031142946122692586</v>
      </c>
      <c r="N143" s="78">
        <f>Margins!B143</f>
        <v>1400</v>
      </c>
      <c r="O143" s="25">
        <f t="shared" si="10"/>
        <v>105000</v>
      </c>
      <c r="P143" s="25">
        <f t="shared" si="11"/>
        <v>7000</v>
      </c>
    </row>
    <row r="144" spans="1:16" ht="13.5">
      <c r="A144" s="193" t="s">
        <v>297</v>
      </c>
      <c r="B144" s="172">
        <v>11425</v>
      </c>
      <c r="C144" s="302">
        <v>1.76</v>
      </c>
      <c r="D144" s="172">
        <v>62</v>
      </c>
      <c r="E144" s="302">
        <v>1.7</v>
      </c>
      <c r="F144" s="172">
        <v>4</v>
      </c>
      <c r="G144" s="302">
        <v>3</v>
      </c>
      <c r="H144" s="172">
        <v>11491</v>
      </c>
      <c r="I144" s="303">
        <v>1.76</v>
      </c>
      <c r="J144" s="264">
        <v>499.85</v>
      </c>
      <c r="K144" s="69">
        <v>493</v>
      </c>
      <c r="L144" s="135">
        <f t="shared" si="8"/>
        <v>6.850000000000023</v>
      </c>
      <c r="M144" s="306">
        <f t="shared" si="9"/>
        <v>1.3894523326572055</v>
      </c>
      <c r="N144" s="78">
        <f>Margins!B144</f>
        <v>1100</v>
      </c>
      <c r="O144" s="25">
        <f t="shared" si="10"/>
        <v>68200</v>
      </c>
      <c r="P144" s="25">
        <f t="shared" si="11"/>
        <v>4400</v>
      </c>
    </row>
    <row r="145" spans="1:16" ht="13.5">
      <c r="A145" s="193" t="s">
        <v>226</v>
      </c>
      <c r="B145" s="172">
        <v>18844</v>
      </c>
      <c r="C145" s="302">
        <v>-0.07</v>
      </c>
      <c r="D145" s="172">
        <v>70</v>
      </c>
      <c r="E145" s="302">
        <v>1</v>
      </c>
      <c r="F145" s="172">
        <v>9</v>
      </c>
      <c r="G145" s="302">
        <v>8</v>
      </c>
      <c r="H145" s="172">
        <v>18923</v>
      </c>
      <c r="I145" s="303">
        <v>-0.06</v>
      </c>
      <c r="J145" s="264">
        <v>237.05</v>
      </c>
      <c r="K145" s="69">
        <v>235.15</v>
      </c>
      <c r="L145" s="135">
        <f t="shared" si="8"/>
        <v>1.9000000000000057</v>
      </c>
      <c r="M145" s="306">
        <f t="shared" si="9"/>
        <v>0.8079948968743379</v>
      </c>
      <c r="N145" s="78">
        <f>Margins!B145</f>
        <v>1500</v>
      </c>
      <c r="O145" s="25">
        <f t="shared" si="10"/>
        <v>105000</v>
      </c>
      <c r="P145" s="25">
        <f t="shared" si="11"/>
        <v>13500</v>
      </c>
    </row>
    <row r="146" spans="1:16" ht="13.5">
      <c r="A146" s="193" t="s">
        <v>425</v>
      </c>
      <c r="B146" s="172">
        <v>276</v>
      </c>
      <c r="C146" s="302">
        <v>-0.31</v>
      </c>
      <c r="D146" s="172">
        <v>0</v>
      </c>
      <c r="E146" s="302">
        <v>0</v>
      </c>
      <c r="F146" s="172">
        <v>0</v>
      </c>
      <c r="G146" s="302">
        <v>0</v>
      </c>
      <c r="H146" s="172">
        <v>276</v>
      </c>
      <c r="I146" s="303">
        <v>-0.31</v>
      </c>
      <c r="J146" s="264">
        <v>504.5</v>
      </c>
      <c r="K146" s="69">
        <v>511.9</v>
      </c>
      <c r="L146" s="135">
        <f t="shared" si="8"/>
        <v>-7.399999999999977</v>
      </c>
      <c r="M146" s="306">
        <f t="shared" si="9"/>
        <v>-1.445594842742719</v>
      </c>
      <c r="N146" s="78">
        <f>Margins!B146</f>
        <v>550</v>
      </c>
      <c r="O146" s="25">
        <f t="shared" si="10"/>
        <v>0</v>
      </c>
      <c r="P146" s="25">
        <f t="shared" si="11"/>
        <v>0</v>
      </c>
    </row>
    <row r="147" spans="1:16" ht="13.5">
      <c r="A147" s="193" t="s">
        <v>227</v>
      </c>
      <c r="B147" s="172">
        <v>1398</v>
      </c>
      <c r="C147" s="302">
        <v>1.29</v>
      </c>
      <c r="D147" s="172">
        <v>50</v>
      </c>
      <c r="E147" s="302">
        <v>0.79</v>
      </c>
      <c r="F147" s="172">
        <v>2</v>
      </c>
      <c r="G147" s="302">
        <v>0</v>
      </c>
      <c r="H147" s="172">
        <v>1450</v>
      </c>
      <c r="I147" s="303">
        <v>1.27</v>
      </c>
      <c r="J147" s="264">
        <v>380.95</v>
      </c>
      <c r="K147" s="69">
        <v>391.85</v>
      </c>
      <c r="L147" s="135">
        <f t="shared" si="8"/>
        <v>-10.900000000000034</v>
      </c>
      <c r="M147" s="306">
        <f t="shared" si="9"/>
        <v>-2.7816766619880138</v>
      </c>
      <c r="N147" s="78">
        <f>Margins!B147</f>
        <v>800</v>
      </c>
      <c r="O147" s="25">
        <f t="shared" si="10"/>
        <v>40000</v>
      </c>
      <c r="P147" s="25">
        <f t="shared" si="11"/>
        <v>1600</v>
      </c>
    </row>
    <row r="148" spans="1:16" ht="13.5">
      <c r="A148" s="193" t="s">
        <v>234</v>
      </c>
      <c r="B148" s="172">
        <v>30323</v>
      </c>
      <c r="C148" s="302">
        <v>0.88</v>
      </c>
      <c r="D148" s="172">
        <v>1205</v>
      </c>
      <c r="E148" s="302">
        <v>0.58</v>
      </c>
      <c r="F148" s="172">
        <v>87</v>
      </c>
      <c r="G148" s="302">
        <v>-0.18</v>
      </c>
      <c r="H148" s="172">
        <v>31615</v>
      </c>
      <c r="I148" s="303">
        <v>0.86</v>
      </c>
      <c r="J148" s="264">
        <v>515.9</v>
      </c>
      <c r="K148" s="69">
        <v>511.6</v>
      </c>
      <c r="L148" s="135">
        <f t="shared" si="8"/>
        <v>4.2999999999999545</v>
      </c>
      <c r="M148" s="306">
        <f t="shared" si="9"/>
        <v>0.8405003909304055</v>
      </c>
      <c r="N148" s="78">
        <f>Margins!B148</f>
        <v>700</v>
      </c>
      <c r="O148" s="25">
        <f t="shared" si="10"/>
        <v>843500</v>
      </c>
      <c r="P148" s="25">
        <f t="shared" si="11"/>
        <v>60900</v>
      </c>
    </row>
    <row r="149" spans="1:16" ht="13.5">
      <c r="A149" s="193" t="s">
        <v>98</v>
      </c>
      <c r="B149" s="172">
        <v>2314</v>
      </c>
      <c r="C149" s="302">
        <v>-0.35</v>
      </c>
      <c r="D149" s="172">
        <v>53</v>
      </c>
      <c r="E149" s="302">
        <v>-0.33</v>
      </c>
      <c r="F149" s="172">
        <v>2</v>
      </c>
      <c r="G149" s="302">
        <v>-0.8</v>
      </c>
      <c r="H149" s="172">
        <v>2369</v>
      </c>
      <c r="I149" s="303">
        <v>-0.36</v>
      </c>
      <c r="J149" s="264">
        <v>536.05</v>
      </c>
      <c r="K149" s="69">
        <v>550.45</v>
      </c>
      <c r="L149" s="135">
        <f t="shared" si="8"/>
        <v>-14.400000000000091</v>
      </c>
      <c r="M149" s="306">
        <f t="shared" si="9"/>
        <v>-2.6160414206558436</v>
      </c>
      <c r="N149" s="78">
        <f>Margins!B149</f>
        <v>550</v>
      </c>
      <c r="O149" s="25">
        <f t="shared" si="10"/>
        <v>29150</v>
      </c>
      <c r="P149" s="25">
        <f t="shared" si="11"/>
        <v>1100</v>
      </c>
    </row>
    <row r="150" spans="1:16" ht="13.5">
      <c r="A150" s="193" t="s">
        <v>149</v>
      </c>
      <c r="B150" s="172">
        <v>24451</v>
      </c>
      <c r="C150" s="302">
        <v>0.07</v>
      </c>
      <c r="D150" s="172">
        <v>678</v>
      </c>
      <c r="E150" s="302">
        <v>0.17</v>
      </c>
      <c r="F150" s="172">
        <v>72</v>
      </c>
      <c r="G150" s="302">
        <v>0.07</v>
      </c>
      <c r="H150" s="172">
        <v>25201</v>
      </c>
      <c r="I150" s="303">
        <v>0.08</v>
      </c>
      <c r="J150" s="264">
        <v>977.55</v>
      </c>
      <c r="K150" s="69">
        <v>1009.85</v>
      </c>
      <c r="L150" s="135">
        <f t="shared" si="8"/>
        <v>-32.30000000000007</v>
      </c>
      <c r="M150" s="306">
        <f t="shared" si="9"/>
        <v>-3.198494825964259</v>
      </c>
      <c r="N150" s="78">
        <f>Margins!B150</f>
        <v>550</v>
      </c>
      <c r="O150" s="25">
        <f t="shared" si="10"/>
        <v>372900</v>
      </c>
      <c r="P150" s="25">
        <f t="shared" si="11"/>
        <v>39600</v>
      </c>
    </row>
    <row r="151" spans="1:18" ht="13.5">
      <c r="A151" s="193" t="s">
        <v>203</v>
      </c>
      <c r="B151" s="172">
        <v>44076</v>
      </c>
      <c r="C151" s="302">
        <v>0.44</v>
      </c>
      <c r="D151" s="172">
        <v>4140</v>
      </c>
      <c r="E151" s="302">
        <v>0.53</v>
      </c>
      <c r="F151" s="172">
        <v>1444</v>
      </c>
      <c r="G151" s="302">
        <v>0.48</v>
      </c>
      <c r="H151" s="172">
        <v>49660</v>
      </c>
      <c r="I151" s="303">
        <v>0.45</v>
      </c>
      <c r="J151" s="264">
        <v>1691.3</v>
      </c>
      <c r="K151" s="69">
        <v>1745.4</v>
      </c>
      <c r="L151" s="135">
        <f t="shared" si="8"/>
        <v>-54.100000000000136</v>
      </c>
      <c r="M151" s="306">
        <f t="shared" si="9"/>
        <v>-3.0995760284175624</v>
      </c>
      <c r="N151" s="78">
        <f>Margins!B151</f>
        <v>150</v>
      </c>
      <c r="O151" s="25">
        <f t="shared" si="10"/>
        <v>621000</v>
      </c>
      <c r="P151" s="25">
        <f t="shared" si="11"/>
        <v>216600</v>
      </c>
      <c r="R151" s="25"/>
    </row>
    <row r="152" spans="1:18" ht="13.5">
      <c r="A152" s="193" t="s">
        <v>298</v>
      </c>
      <c r="B152" s="172">
        <v>7828</v>
      </c>
      <c r="C152" s="302">
        <v>-0.12</v>
      </c>
      <c r="D152" s="172">
        <v>6</v>
      </c>
      <c r="E152" s="302">
        <v>-0.33</v>
      </c>
      <c r="F152" s="172">
        <v>0</v>
      </c>
      <c r="G152" s="302">
        <v>-1</v>
      </c>
      <c r="H152" s="172">
        <v>7834</v>
      </c>
      <c r="I152" s="303">
        <v>-0.12</v>
      </c>
      <c r="J152" s="264">
        <v>634.1</v>
      </c>
      <c r="K152" s="69">
        <v>648.1</v>
      </c>
      <c r="L152" s="135">
        <f t="shared" si="8"/>
        <v>-14</v>
      </c>
      <c r="M152" s="306">
        <f t="shared" si="9"/>
        <v>-2.160160469063416</v>
      </c>
      <c r="N152" s="78">
        <f>Margins!B152</f>
        <v>1000</v>
      </c>
      <c r="O152" s="25">
        <f t="shared" si="10"/>
        <v>6000</v>
      </c>
      <c r="P152" s="25">
        <f t="shared" si="11"/>
        <v>0</v>
      </c>
      <c r="R152" s="25"/>
    </row>
    <row r="153" spans="1:18" ht="13.5">
      <c r="A153" s="193" t="s">
        <v>426</v>
      </c>
      <c r="B153" s="172">
        <v>7250</v>
      </c>
      <c r="C153" s="302">
        <v>0.14</v>
      </c>
      <c r="D153" s="172">
        <v>868</v>
      </c>
      <c r="E153" s="302">
        <v>-0.1</v>
      </c>
      <c r="F153" s="172">
        <v>107</v>
      </c>
      <c r="G153" s="302">
        <v>-0.07</v>
      </c>
      <c r="H153" s="172">
        <v>8225</v>
      </c>
      <c r="I153" s="303">
        <v>0.11</v>
      </c>
      <c r="J153" s="264">
        <v>34.4</v>
      </c>
      <c r="K153" s="69">
        <v>35.95</v>
      </c>
      <c r="L153" s="135">
        <f t="shared" si="8"/>
        <v>-1.5500000000000043</v>
      </c>
      <c r="M153" s="306">
        <f t="shared" si="9"/>
        <v>-4.311543810848413</v>
      </c>
      <c r="N153" s="78">
        <f>Margins!B153</f>
        <v>7150</v>
      </c>
      <c r="O153" s="25">
        <f t="shared" si="10"/>
        <v>6206200</v>
      </c>
      <c r="P153" s="25">
        <f t="shared" si="11"/>
        <v>765050</v>
      </c>
      <c r="R153" s="25"/>
    </row>
    <row r="154" spans="1:18" ht="13.5">
      <c r="A154" s="193" t="s">
        <v>427</v>
      </c>
      <c r="B154" s="172">
        <v>5893</v>
      </c>
      <c r="C154" s="302">
        <v>0.87</v>
      </c>
      <c r="D154" s="172">
        <v>1</v>
      </c>
      <c r="E154" s="302">
        <v>0</v>
      </c>
      <c r="F154" s="172">
        <v>0</v>
      </c>
      <c r="G154" s="302">
        <v>0</v>
      </c>
      <c r="H154" s="172">
        <v>5894</v>
      </c>
      <c r="I154" s="303">
        <v>0.87</v>
      </c>
      <c r="J154" s="264">
        <v>446.95</v>
      </c>
      <c r="K154" s="69">
        <v>460.7</v>
      </c>
      <c r="L154" s="135">
        <f t="shared" si="8"/>
        <v>-13.75</v>
      </c>
      <c r="M154" s="306">
        <f t="shared" si="9"/>
        <v>-2.984588669416106</v>
      </c>
      <c r="N154" s="78">
        <f>Margins!B154</f>
        <v>450</v>
      </c>
      <c r="O154" s="25">
        <f t="shared" si="10"/>
        <v>450</v>
      </c>
      <c r="P154" s="25">
        <f t="shared" si="11"/>
        <v>0</v>
      </c>
      <c r="R154" s="25"/>
    </row>
    <row r="155" spans="1:16" ht="13.5">
      <c r="A155" s="193" t="s">
        <v>216</v>
      </c>
      <c r="B155" s="172">
        <v>12990</v>
      </c>
      <c r="C155" s="302">
        <v>-0.12</v>
      </c>
      <c r="D155" s="172">
        <v>2241</v>
      </c>
      <c r="E155" s="302">
        <v>0.23</v>
      </c>
      <c r="F155" s="172">
        <v>253</v>
      </c>
      <c r="G155" s="302">
        <v>0.16</v>
      </c>
      <c r="H155" s="172">
        <v>15484</v>
      </c>
      <c r="I155" s="303">
        <v>-0.08</v>
      </c>
      <c r="J155" s="264">
        <v>98.45</v>
      </c>
      <c r="K155" s="69">
        <v>101.6</v>
      </c>
      <c r="L155" s="135">
        <f t="shared" si="8"/>
        <v>-3.1499999999999915</v>
      </c>
      <c r="M155" s="306">
        <f t="shared" si="9"/>
        <v>-3.1003937007873934</v>
      </c>
      <c r="N155" s="78">
        <f>Margins!B155</f>
        <v>3350</v>
      </c>
      <c r="O155" s="25">
        <f t="shared" si="10"/>
        <v>7507350</v>
      </c>
      <c r="P155" s="25">
        <f t="shared" si="11"/>
        <v>847550</v>
      </c>
    </row>
    <row r="156" spans="1:16" ht="13.5">
      <c r="A156" s="193" t="s">
        <v>235</v>
      </c>
      <c r="B156" s="172">
        <v>5902</v>
      </c>
      <c r="C156" s="302">
        <v>0.59</v>
      </c>
      <c r="D156" s="172">
        <v>873</v>
      </c>
      <c r="E156" s="302">
        <v>2.42</v>
      </c>
      <c r="F156" s="172">
        <v>369</v>
      </c>
      <c r="G156" s="302">
        <v>6.1</v>
      </c>
      <c r="H156" s="172">
        <v>7144</v>
      </c>
      <c r="I156" s="303">
        <v>0.78</v>
      </c>
      <c r="J156" s="264">
        <v>132.45</v>
      </c>
      <c r="K156" s="69">
        <v>138.95</v>
      </c>
      <c r="L156" s="135">
        <f t="shared" si="8"/>
        <v>-6.5</v>
      </c>
      <c r="M156" s="306">
        <f t="shared" si="9"/>
        <v>-4.6779417056495145</v>
      </c>
      <c r="N156" s="78">
        <f>Margins!B156</f>
        <v>2700</v>
      </c>
      <c r="O156" s="25">
        <f t="shared" si="10"/>
        <v>2357100</v>
      </c>
      <c r="P156" s="25">
        <f t="shared" si="11"/>
        <v>996300</v>
      </c>
    </row>
    <row r="157" spans="1:16" ht="13.5">
      <c r="A157" s="193" t="s">
        <v>204</v>
      </c>
      <c r="B157" s="172">
        <v>10727</v>
      </c>
      <c r="C157" s="302">
        <v>0.63</v>
      </c>
      <c r="D157" s="172">
        <v>830</v>
      </c>
      <c r="E157" s="302">
        <v>2.88</v>
      </c>
      <c r="F157" s="172">
        <v>101</v>
      </c>
      <c r="G157" s="302">
        <v>1.73</v>
      </c>
      <c r="H157" s="172">
        <v>11658</v>
      </c>
      <c r="I157" s="303">
        <v>0.71</v>
      </c>
      <c r="J157" s="264">
        <v>464.1</v>
      </c>
      <c r="K157" s="69">
        <v>463.6</v>
      </c>
      <c r="L157" s="135">
        <f t="shared" si="8"/>
        <v>0.5</v>
      </c>
      <c r="M157" s="306">
        <f t="shared" si="9"/>
        <v>0.10785159620362382</v>
      </c>
      <c r="N157" s="78">
        <f>Margins!B157</f>
        <v>600</v>
      </c>
      <c r="O157" s="25">
        <f t="shared" si="10"/>
        <v>498000</v>
      </c>
      <c r="P157" s="25">
        <f t="shared" si="11"/>
        <v>60600</v>
      </c>
    </row>
    <row r="158" spans="1:16" ht="13.5">
      <c r="A158" s="193" t="s">
        <v>205</v>
      </c>
      <c r="B158" s="172">
        <v>32507</v>
      </c>
      <c r="C158" s="302">
        <v>0.11</v>
      </c>
      <c r="D158" s="172">
        <v>1576</v>
      </c>
      <c r="E158" s="302">
        <v>-0.08</v>
      </c>
      <c r="F158" s="172">
        <v>1052</v>
      </c>
      <c r="G158" s="302">
        <v>0.17</v>
      </c>
      <c r="H158" s="172">
        <v>35135</v>
      </c>
      <c r="I158" s="303">
        <v>0.1</v>
      </c>
      <c r="J158" s="264">
        <v>1389.5</v>
      </c>
      <c r="K158" s="69">
        <v>1436.5</v>
      </c>
      <c r="L158" s="135">
        <f t="shared" si="8"/>
        <v>-47</v>
      </c>
      <c r="M158" s="306">
        <f t="shared" si="9"/>
        <v>-3.2718412808910546</v>
      </c>
      <c r="N158" s="78">
        <f>Margins!B158</f>
        <v>250</v>
      </c>
      <c r="O158" s="25">
        <f t="shared" si="10"/>
        <v>394000</v>
      </c>
      <c r="P158" s="25">
        <f t="shared" si="11"/>
        <v>263000</v>
      </c>
    </row>
    <row r="159" spans="1:16" ht="13.5">
      <c r="A159" s="193" t="s">
        <v>37</v>
      </c>
      <c r="B159" s="172">
        <v>398</v>
      </c>
      <c r="C159" s="302">
        <v>0.03</v>
      </c>
      <c r="D159" s="172">
        <v>6</v>
      </c>
      <c r="E159" s="302">
        <v>2</v>
      </c>
      <c r="F159" s="172">
        <v>0</v>
      </c>
      <c r="G159" s="302">
        <v>0</v>
      </c>
      <c r="H159" s="172">
        <v>404</v>
      </c>
      <c r="I159" s="303">
        <v>0.04</v>
      </c>
      <c r="J159" s="264">
        <v>197.6</v>
      </c>
      <c r="K159" s="69">
        <v>204.15</v>
      </c>
      <c r="L159" s="135">
        <f t="shared" si="8"/>
        <v>-6.550000000000011</v>
      </c>
      <c r="M159" s="306">
        <f t="shared" si="9"/>
        <v>-3.2084251775655206</v>
      </c>
      <c r="N159" s="78">
        <f>Margins!B159</f>
        <v>1600</v>
      </c>
      <c r="O159" s="25">
        <f t="shared" si="10"/>
        <v>9600</v>
      </c>
      <c r="P159" s="25">
        <f t="shared" si="11"/>
        <v>0</v>
      </c>
    </row>
    <row r="160" spans="1:16" ht="13.5">
      <c r="A160" s="193" t="s">
        <v>299</v>
      </c>
      <c r="B160" s="172">
        <v>933</v>
      </c>
      <c r="C160" s="302">
        <v>-0.03</v>
      </c>
      <c r="D160" s="172">
        <v>112</v>
      </c>
      <c r="E160" s="302">
        <v>-0.34</v>
      </c>
      <c r="F160" s="172">
        <v>0</v>
      </c>
      <c r="G160" s="302">
        <v>0</v>
      </c>
      <c r="H160" s="172">
        <v>1045</v>
      </c>
      <c r="I160" s="303">
        <v>-0.07</v>
      </c>
      <c r="J160" s="264">
        <v>1647.5</v>
      </c>
      <c r="K160" s="69">
        <v>1661.05</v>
      </c>
      <c r="L160" s="135">
        <f t="shared" si="8"/>
        <v>-13.549999999999955</v>
      </c>
      <c r="M160" s="306">
        <f t="shared" si="9"/>
        <v>-0.8157490743806601</v>
      </c>
      <c r="N160" s="78">
        <f>Margins!B160</f>
        <v>150</v>
      </c>
      <c r="O160" s="25">
        <f t="shared" si="10"/>
        <v>16800</v>
      </c>
      <c r="P160" s="25">
        <f t="shared" si="11"/>
        <v>0</v>
      </c>
    </row>
    <row r="161" spans="1:16" ht="13.5">
      <c r="A161" s="193" t="s">
        <v>428</v>
      </c>
      <c r="B161" s="172">
        <v>88</v>
      </c>
      <c r="C161" s="302">
        <v>0.47</v>
      </c>
      <c r="D161" s="172">
        <v>0</v>
      </c>
      <c r="E161" s="302">
        <v>0</v>
      </c>
      <c r="F161" s="172">
        <v>0</v>
      </c>
      <c r="G161" s="302">
        <v>0</v>
      </c>
      <c r="H161" s="172">
        <v>88</v>
      </c>
      <c r="I161" s="303">
        <v>0.47</v>
      </c>
      <c r="J161" s="264">
        <v>1160.85</v>
      </c>
      <c r="K161" s="69">
        <v>1174.45</v>
      </c>
      <c r="L161" s="135">
        <f t="shared" si="8"/>
        <v>-13.600000000000136</v>
      </c>
      <c r="M161" s="306">
        <f t="shared" si="9"/>
        <v>-1.1579888458427465</v>
      </c>
      <c r="N161" s="78">
        <f>Margins!B161</f>
        <v>200</v>
      </c>
      <c r="O161" s="25">
        <f t="shared" si="10"/>
        <v>0</v>
      </c>
      <c r="P161" s="25">
        <f t="shared" si="11"/>
        <v>0</v>
      </c>
    </row>
    <row r="162" spans="1:17" ht="15" customHeight="1">
      <c r="A162" s="193" t="s">
        <v>228</v>
      </c>
      <c r="B162" s="172">
        <v>3493</v>
      </c>
      <c r="C162" s="302">
        <v>0.24</v>
      </c>
      <c r="D162" s="172">
        <v>0</v>
      </c>
      <c r="E162" s="302">
        <v>0</v>
      </c>
      <c r="F162" s="172">
        <v>1</v>
      </c>
      <c r="G162" s="302">
        <v>0</v>
      </c>
      <c r="H162" s="172">
        <v>3494</v>
      </c>
      <c r="I162" s="303">
        <v>0.24</v>
      </c>
      <c r="J162" s="264">
        <v>1310.6</v>
      </c>
      <c r="K162" s="69">
        <v>1306.45</v>
      </c>
      <c r="L162" s="135">
        <f t="shared" si="8"/>
        <v>4.149999999999864</v>
      </c>
      <c r="M162" s="306">
        <f t="shared" si="9"/>
        <v>0.3176547131539564</v>
      </c>
      <c r="N162" s="78">
        <f>Margins!B162</f>
        <v>188</v>
      </c>
      <c r="O162" s="25">
        <f t="shared" si="10"/>
        <v>0</v>
      </c>
      <c r="P162" s="25">
        <f t="shared" si="11"/>
        <v>188</v>
      </c>
      <c r="Q162" s="69"/>
    </row>
    <row r="163" spans="1:17" ht="15" customHeight="1">
      <c r="A163" s="193" t="s">
        <v>429</v>
      </c>
      <c r="B163" s="172">
        <v>2452</v>
      </c>
      <c r="C163" s="302">
        <v>2.7</v>
      </c>
      <c r="D163" s="172">
        <v>16</v>
      </c>
      <c r="E163" s="302">
        <v>15</v>
      </c>
      <c r="F163" s="172">
        <v>0</v>
      </c>
      <c r="G163" s="302">
        <v>0</v>
      </c>
      <c r="H163" s="172">
        <v>2468</v>
      </c>
      <c r="I163" s="303">
        <v>2.72</v>
      </c>
      <c r="J163" s="264">
        <v>85.55</v>
      </c>
      <c r="K163" s="69">
        <v>82.7</v>
      </c>
      <c r="L163" s="135">
        <f t="shared" si="8"/>
        <v>2.8499999999999943</v>
      </c>
      <c r="M163" s="306">
        <f t="shared" si="9"/>
        <v>3.446191051995156</v>
      </c>
      <c r="N163" s="78">
        <f>Margins!B163</f>
        <v>2600</v>
      </c>
      <c r="O163" s="25">
        <f t="shared" si="10"/>
        <v>41600</v>
      </c>
      <c r="P163" s="25">
        <f t="shared" si="11"/>
        <v>0</v>
      </c>
      <c r="Q163" s="69"/>
    </row>
    <row r="164" spans="1:17" ht="15" customHeight="1">
      <c r="A164" s="193" t="s">
        <v>276</v>
      </c>
      <c r="B164" s="172">
        <v>3547</v>
      </c>
      <c r="C164" s="302">
        <v>7.82</v>
      </c>
      <c r="D164" s="172">
        <v>1</v>
      </c>
      <c r="E164" s="302">
        <v>0</v>
      </c>
      <c r="F164" s="172">
        <v>0</v>
      </c>
      <c r="G164" s="302">
        <v>0</v>
      </c>
      <c r="H164" s="172">
        <v>3548</v>
      </c>
      <c r="I164" s="303">
        <v>7.83</v>
      </c>
      <c r="J164" s="264">
        <v>917.75</v>
      </c>
      <c r="K164" s="69">
        <v>925.35</v>
      </c>
      <c r="L164" s="135">
        <f t="shared" si="8"/>
        <v>-7.600000000000023</v>
      </c>
      <c r="M164" s="306">
        <f t="shared" si="9"/>
        <v>-0.8213108553520313</v>
      </c>
      <c r="N164" s="78">
        <f>Margins!B164</f>
        <v>350</v>
      </c>
      <c r="O164" s="25">
        <f t="shared" si="10"/>
        <v>350</v>
      </c>
      <c r="P164" s="25">
        <f t="shared" si="11"/>
        <v>0</v>
      </c>
      <c r="Q164" s="69"/>
    </row>
    <row r="165" spans="1:17" ht="15" customHeight="1">
      <c r="A165" s="193" t="s">
        <v>180</v>
      </c>
      <c r="B165" s="172">
        <v>7835</v>
      </c>
      <c r="C165" s="302">
        <v>9.99</v>
      </c>
      <c r="D165" s="172">
        <v>237</v>
      </c>
      <c r="E165" s="302">
        <v>236</v>
      </c>
      <c r="F165" s="172">
        <v>15</v>
      </c>
      <c r="G165" s="302">
        <v>0</v>
      </c>
      <c r="H165" s="172">
        <v>8087</v>
      </c>
      <c r="I165" s="303">
        <v>10.33</v>
      </c>
      <c r="J165" s="264">
        <v>170.75</v>
      </c>
      <c r="K165" s="69">
        <v>162.85</v>
      </c>
      <c r="L165" s="135">
        <f t="shared" si="8"/>
        <v>7.900000000000006</v>
      </c>
      <c r="M165" s="306">
        <f t="shared" si="9"/>
        <v>4.8510899600859725</v>
      </c>
      <c r="N165" s="78">
        <f>Margins!B165</f>
        <v>1500</v>
      </c>
      <c r="O165" s="25">
        <f t="shared" si="10"/>
        <v>355500</v>
      </c>
      <c r="P165" s="25">
        <f t="shared" si="11"/>
        <v>22500</v>
      </c>
      <c r="Q165" s="69"/>
    </row>
    <row r="166" spans="1:17" ht="15" customHeight="1">
      <c r="A166" s="193" t="s">
        <v>181</v>
      </c>
      <c r="B166" s="172">
        <v>464</v>
      </c>
      <c r="C166" s="302">
        <v>-0.82</v>
      </c>
      <c r="D166" s="172">
        <v>0</v>
      </c>
      <c r="E166" s="302">
        <v>0</v>
      </c>
      <c r="F166" s="172">
        <v>0</v>
      </c>
      <c r="G166" s="302">
        <v>0</v>
      </c>
      <c r="H166" s="172">
        <v>464</v>
      </c>
      <c r="I166" s="303">
        <v>-0.82</v>
      </c>
      <c r="J166" s="264">
        <v>353.5</v>
      </c>
      <c r="K166" s="69">
        <v>353.15</v>
      </c>
      <c r="L166" s="135">
        <f t="shared" si="8"/>
        <v>0.35000000000002274</v>
      </c>
      <c r="M166" s="306">
        <f t="shared" si="9"/>
        <v>0.09910802775025421</v>
      </c>
      <c r="N166" s="78">
        <f>Margins!B166</f>
        <v>850</v>
      </c>
      <c r="O166" s="25">
        <f t="shared" si="10"/>
        <v>0</v>
      </c>
      <c r="P166" s="25">
        <f t="shared" si="11"/>
        <v>0</v>
      </c>
      <c r="Q166" s="69"/>
    </row>
    <row r="167" spans="1:17" ht="15" customHeight="1">
      <c r="A167" s="193" t="s">
        <v>150</v>
      </c>
      <c r="B167" s="172">
        <v>4075</v>
      </c>
      <c r="C167" s="302">
        <v>-0.14</v>
      </c>
      <c r="D167" s="172">
        <v>5</v>
      </c>
      <c r="E167" s="302">
        <v>-0.38</v>
      </c>
      <c r="F167" s="172">
        <v>0</v>
      </c>
      <c r="G167" s="302">
        <v>0</v>
      </c>
      <c r="H167" s="172">
        <v>4080</v>
      </c>
      <c r="I167" s="303">
        <v>-0.14</v>
      </c>
      <c r="J167" s="264">
        <v>542.35</v>
      </c>
      <c r="K167" s="69">
        <v>556.65</v>
      </c>
      <c r="L167" s="135">
        <f t="shared" si="8"/>
        <v>-14.299999999999955</v>
      </c>
      <c r="M167" s="306">
        <f t="shared" si="9"/>
        <v>-2.568939189796094</v>
      </c>
      <c r="N167" s="78">
        <f>Margins!B167</f>
        <v>438</v>
      </c>
      <c r="O167" s="25">
        <f t="shared" si="10"/>
        <v>2190</v>
      </c>
      <c r="P167" s="25">
        <f t="shared" si="11"/>
        <v>0</v>
      </c>
      <c r="Q167" s="69"/>
    </row>
    <row r="168" spans="1:17" ht="15" customHeight="1">
      <c r="A168" s="193" t="s">
        <v>430</v>
      </c>
      <c r="B168" s="172">
        <v>706</v>
      </c>
      <c r="C168" s="302">
        <v>-0.11</v>
      </c>
      <c r="D168" s="172">
        <v>3</v>
      </c>
      <c r="E168" s="302">
        <v>-0.73</v>
      </c>
      <c r="F168" s="172">
        <v>0</v>
      </c>
      <c r="G168" s="302">
        <v>0</v>
      </c>
      <c r="H168" s="172">
        <v>709</v>
      </c>
      <c r="I168" s="303">
        <v>-0.12</v>
      </c>
      <c r="J168" s="264">
        <v>162.2</v>
      </c>
      <c r="K168" s="69">
        <v>164.9</v>
      </c>
      <c r="L168" s="135">
        <f t="shared" si="8"/>
        <v>-2.700000000000017</v>
      </c>
      <c r="M168" s="306">
        <f t="shared" si="9"/>
        <v>-1.637355973317172</v>
      </c>
      <c r="N168" s="78">
        <f>Margins!B168</f>
        <v>1250</v>
      </c>
      <c r="O168" s="25">
        <f t="shared" si="10"/>
        <v>3750</v>
      </c>
      <c r="P168" s="25">
        <f t="shared" si="11"/>
        <v>0</v>
      </c>
      <c r="Q168" s="69"/>
    </row>
    <row r="169" spans="1:17" ht="15" customHeight="1">
      <c r="A169" s="193" t="s">
        <v>431</v>
      </c>
      <c r="B169" s="172">
        <v>4097</v>
      </c>
      <c r="C169" s="302">
        <v>11.97</v>
      </c>
      <c r="D169" s="172">
        <v>2</v>
      </c>
      <c r="E169" s="302">
        <v>1</v>
      </c>
      <c r="F169" s="172">
        <v>0</v>
      </c>
      <c r="G169" s="302">
        <v>0</v>
      </c>
      <c r="H169" s="172">
        <v>4099</v>
      </c>
      <c r="I169" s="303">
        <v>11.93</v>
      </c>
      <c r="J169" s="264">
        <v>212.5</v>
      </c>
      <c r="K169" s="69">
        <v>210.1</v>
      </c>
      <c r="L169" s="135">
        <f t="shared" si="8"/>
        <v>2.4000000000000057</v>
      </c>
      <c r="M169" s="306">
        <f t="shared" si="9"/>
        <v>1.1423131841980037</v>
      </c>
      <c r="N169" s="78">
        <f>Margins!B169</f>
        <v>1050</v>
      </c>
      <c r="O169" s="25">
        <f t="shared" si="10"/>
        <v>2100</v>
      </c>
      <c r="P169" s="25">
        <f t="shared" si="11"/>
        <v>0</v>
      </c>
      <c r="Q169" s="69"/>
    </row>
    <row r="170" spans="1:17" ht="15" customHeight="1">
      <c r="A170" s="193" t="s">
        <v>151</v>
      </c>
      <c r="B170" s="172">
        <v>772</v>
      </c>
      <c r="C170" s="302">
        <v>0.14</v>
      </c>
      <c r="D170" s="172">
        <v>0</v>
      </c>
      <c r="E170" s="302">
        <v>0</v>
      </c>
      <c r="F170" s="172">
        <v>0</v>
      </c>
      <c r="G170" s="302">
        <v>0</v>
      </c>
      <c r="H170" s="172">
        <v>772</v>
      </c>
      <c r="I170" s="303">
        <v>0.14</v>
      </c>
      <c r="J170" s="264">
        <v>1075.1</v>
      </c>
      <c r="K170" s="69">
        <v>1092.75</v>
      </c>
      <c r="L170" s="135">
        <f t="shared" si="8"/>
        <v>-17.65000000000009</v>
      </c>
      <c r="M170" s="306">
        <f t="shared" si="9"/>
        <v>-1.6151910318005118</v>
      </c>
      <c r="N170" s="78">
        <f>Margins!B170</f>
        <v>225</v>
      </c>
      <c r="O170" s="25">
        <f t="shared" si="10"/>
        <v>0</v>
      </c>
      <c r="P170" s="25">
        <f t="shared" si="11"/>
        <v>0</v>
      </c>
      <c r="Q170" s="69"/>
    </row>
    <row r="171" spans="1:17" ht="15" customHeight="1">
      <c r="A171" s="193" t="s">
        <v>214</v>
      </c>
      <c r="B171" s="172">
        <v>627</v>
      </c>
      <c r="C171" s="302">
        <v>-0.3</v>
      </c>
      <c r="D171" s="172">
        <v>0</v>
      </c>
      <c r="E171" s="302">
        <v>0</v>
      </c>
      <c r="F171" s="172">
        <v>0</v>
      </c>
      <c r="G171" s="302">
        <v>0</v>
      </c>
      <c r="H171" s="172">
        <v>627</v>
      </c>
      <c r="I171" s="303">
        <v>-0.3</v>
      </c>
      <c r="J171" s="264">
        <v>1371.9</v>
      </c>
      <c r="K171" s="69">
        <v>1418.85</v>
      </c>
      <c r="L171" s="135">
        <f t="shared" si="8"/>
        <v>-46.94999999999982</v>
      </c>
      <c r="M171" s="306">
        <f t="shared" si="9"/>
        <v>-3.3090178665820784</v>
      </c>
      <c r="N171" s="78">
        <f>Margins!B171</f>
        <v>125</v>
      </c>
      <c r="O171" s="25">
        <f t="shared" si="10"/>
        <v>0</v>
      </c>
      <c r="P171" s="25">
        <f t="shared" si="11"/>
        <v>0</v>
      </c>
      <c r="Q171" s="69"/>
    </row>
    <row r="172" spans="1:17" ht="15" customHeight="1">
      <c r="A172" s="193" t="s">
        <v>229</v>
      </c>
      <c r="B172" s="172">
        <v>4364</v>
      </c>
      <c r="C172" s="302">
        <v>-0.62</v>
      </c>
      <c r="D172" s="172">
        <v>3</v>
      </c>
      <c r="E172" s="302">
        <v>-0.83</v>
      </c>
      <c r="F172" s="172">
        <v>1</v>
      </c>
      <c r="G172" s="302">
        <v>-0.5</v>
      </c>
      <c r="H172" s="172">
        <v>4368</v>
      </c>
      <c r="I172" s="303">
        <v>-0.62</v>
      </c>
      <c r="J172" s="264">
        <v>1310.9</v>
      </c>
      <c r="K172" s="69">
        <v>1353.7</v>
      </c>
      <c r="L172" s="135">
        <f t="shared" si="8"/>
        <v>-42.799999999999955</v>
      </c>
      <c r="M172" s="306">
        <f t="shared" si="9"/>
        <v>-3.161704956785104</v>
      </c>
      <c r="N172" s="78">
        <f>Margins!B172</f>
        <v>200</v>
      </c>
      <c r="O172" s="25">
        <f t="shared" si="10"/>
        <v>600</v>
      </c>
      <c r="P172" s="25">
        <f t="shared" si="11"/>
        <v>200</v>
      </c>
      <c r="Q172" s="69"/>
    </row>
    <row r="173" spans="1:17" ht="15" customHeight="1">
      <c r="A173" s="193" t="s">
        <v>91</v>
      </c>
      <c r="B173" s="172">
        <v>608</v>
      </c>
      <c r="C173" s="302">
        <v>-0.26</v>
      </c>
      <c r="D173" s="172">
        <v>17</v>
      </c>
      <c r="E173" s="302">
        <v>-0.66</v>
      </c>
      <c r="F173" s="172">
        <v>0</v>
      </c>
      <c r="G173" s="302">
        <v>0</v>
      </c>
      <c r="H173" s="172">
        <v>625</v>
      </c>
      <c r="I173" s="303">
        <v>-0.28</v>
      </c>
      <c r="J173" s="264">
        <v>77.1</v>
      </c>
      <c r="K173" s="69">
        <v>79.3</v>
      </c>
      <c r="L173" s="135">
        <f t="shared" si="8"/>
        <v>-2.200000000000003</v>
      </c>
      <c r="M173" s="306">
        <f t="shared" si="9"/>
        <v>-2.77427490542245</v>
      </c>
      <c r="N173" s="78">
        <f>Margins!B173</f>
        <v>3800</v>
      </c>
      <c r="O173" s="25">
        <f t="shared" si="10"/>
        <v>64600</v>
      </c>
      <c r="P173" s="25">
        <f t="shared" si="11"/>
        <v>0</v>
      </c>
      <c r="Q173" s="69"/>
    </row>
    <row r="174" spans="1:17" ht="15" customHeight="1">
      <c r="A174" s="193" t="s">
        <v>152</v>
      </c>
      <c r="B174" s="172">
        <v>319</v>
      </c>
      <c r="C174" s="302">
        <v>-0.22</v>
      </c>
      <c r="D174" s="172">
        <v>1</v>
      </c>
      <c r="E174" s="302">
        <v>-0.9</v>
      </c>
      <c r="F174" s="172">
        <v>0</v>
      </c>
      <c r="G174" s="302">
        <v>0</v>
      </c>
      <c r="H174" s="172">
        <v>320</v>
      </c>
      <c r="I174" s="303">
        <v>-0.23</v>
      </c>
      <c r="J174" s="264">
        <v>240.2</v>
      </c>
      <c r="K174" s="69">
        <v>244.1</v>
      </c>
      <c r="L174" s="135">
        <f t="shared" si="8"/>
        <v>-3.9000000000000057</v>
      </c>
      <c r="M174" s="306">
        <f t="shared" si="9"/>
        <v>-1.597705858254816</v>
      </c>
      <c r="N174" s="78">
        <f>Margins!B174</f>
        <v>1350</v>
      </c>
      <c r="O174" s="25">
        <f t="shared" si="10"/>
        <v>1350</v>
      </c>
      <c r="P174" s="25">
        <f t="shared" si="11"/>
        <v>0</v>
      </c>
      <c r="Q174" s="69"/>
    </row>
    <row r="175" spans="1:17" ht="15" customHeight="1">
      <c r="A175" s="193" t="s">
        <v>208</v>
      </c>
      <c r="B175" s="172">
        <v>10635</v>
      </c>
      <c r="C175" s="302">
        <v>1.06</v>
      </c>
      <c r="D175" s="172">
        <v>455</v>
      </c>
      <c r="E175" s="302">
        <v>1.97</v>
      </c>
      <c r="F175" s="172">
        <v>62</v>
      </c>
      <c r="G175" s="302">
        <v>1.21</v>
      </c>
      <c r="H175" s="172">
        <v>11152</v>
      </c>
      <c r="I175" s="303">
        <v>1.08</v>
      </c>
      <c r="J175" s="264">
        <v>688</v>
      </c>
      <c r="K175" s="69">
        <v>710.5</v>
      </c>
      <c r="L175" s="135">
        <f t="shared" si="8"/>
        <v>-22.5</v>
      </c>
      <c r="M175" s="306">
        <f t="shared" si="9"/>
        <v>-3.166783954961295</v>
      </c>
      <c r="N175" s="78">
        <f>Margins!B175</f>
        <v>412</v>
      </c>
      <c r="O175" s="25">
        <f t="shared" si="10"/>
        <v>187460</v>
      </c>
      <c r="P175" s="25">
        <f t="shared" si="11"/>
        <v>25544</v>
      </c>
      <c r="Q175" s="69"/>
    </row>
    <row r="176" spans="1:17" ht="15" customHeight="1">
      <c r="A176" s="193" t="s">
        <v>230</v>
      </c>
      <c r="B176" s="172">
        <v>947</v>
      </c>
      <c r="C176" s="302">
        <v>-0.39</v>
      </c>
      <c r="D176" s="172">
        <v>2</v>
      </c>
      <c r="E176" s="302">
        <v>-0.85</v>
      </c>
      <c r="F176" s="172">
        <v>0</v>
      </c>
      <c r="G176" s="302">
        <v>-1</v>
      </c>
      <c r="H176" s="172">
        <v>949</v>
      </c>
      <c r="I176" s="303">
        <v>-0.4</v>
      </c>
      <c r="J176" s="264">
        <v>592.2</v>
      </c>
      <c r="K176" s="69">
        <v>603.95</v>
      </c>
      <c r="L176" s="135">
        <f t="shared" si="8"/>
        <v>-11.75</v>
      </c>
      <c r="M176" s="306">
        <f t="shared" si="9"/>
        <v>-1.9455252918287937</v>
      </c>
      <c r="N176" s="78">
        <f>Margins!B176</f>
        <v>400</v>
      </c>
      <c r="O176" s="25">
        <f t="shared" si="10"/>
        <v>800</v>
      </c>
      <c r="P176" s="25">
        <f t="shared" si="11"/>
        <v>0</v>
      </c>
      <c r="Q176" s="69"/>
    </row>
    <row r="177" spans="1:17" ht="15" customHeight="1">
      <c r="A177" s="193" t="s">
        <v>185</v>
      </c>
      <c r="B177" s="172">
        <v>10276</v>
      </c>
      <c r="C177" s="302">
        <v>0.02</v>
      </c>
      <c r="D177" s="172">
        <v>1346</v>
      </c>
      <c r="E177" s="302">
        <v>0.48</v>
      </c>
      <c r="F177" s="172">
        <v>339</v>
      </c>
      <c r="G177" s="302">
        <v>0.44</v>
      </c>
      <c r="H177" s="172">
        <v>11961</v>
      </c>
      <c r="I177" s="303">
        <v>0.07</v>
      </c>
      <c r="J177" s="264">
        <v>618.3</v>
      </c>
      <c r="K177" s="69">
        <v>641.7</v>
      </c>
      <c r="L177" s="135">
        <f t="shared" si="8"/>
        <v>-23.40000000000009</v>
      </c>
      <c r="M177" s="306">
        <f t="shared" si="9"/>
        <v>-3.646563814866774</v>
      </c>
      <c r="N177" s="78">
        <f>Margins!B177</f>
        <v>675</v>
      </c>
      <c r="O177" s="25">
        <f t="shared" si="10"/>
        <v>908550</v>
      </c>
      <c r="P177" s="25">
        <f t="shared" si="11"/>
        <v>228825</v>
      </c>
      <c r="Q177" s="69"/>
    </row>
    <row r="178" spans="1:17" ht="15" customHeight="1">
      <c r="A178" s="193" t="s">
        <v>206</v>
      </c>
      <c r="B178" s="172">
        <v>2960</v>
      </c>
      <c r="C178" s="302">
        <v>1.39</v>
      </c>
      <c r="D178" s="172">
        <v>13</v>
      </c>
      <c r="E178" s="302">
        <v>0</v>
      </c>
      <c r="F178" s="172">
        <v>20</v>
      </c>
      <c r="G178" s="302">
        <v>0</v>
      </c>
      <c r="H178" s="172">
        <v>2993</v>
      </c>
      <c r="I178" s="303">
        <v>1.39</v>
      </c>
      <c r="J178" s="264">
        <v>851.55</v>
      </c>
      <c r="K178" s="69">
        <v>893.65</v>
      </c>
      <c r="L178" s="135">
        <f t="shared" si="8"/>
        <v>-42.10000000000002</v>
      </c>
      <c r="M178" s="306">
        <f t="shared" si="9"/>
        <v>-4.71101661724389</v>
      </c>
      <c r="N178" s="78">
        <f>Margins!B178</f>
        <v>550</v>
      </c>
      <c r="O178" s="25">
        <f t="shared" si="10"/>
        <v>7150</v>
      </c>
      <c r="P178" s="25">
        <f t="shared" si="11"/>
        <v>11000</v>
      </c>
      <c r="Q178" s="69"/>
    </row>
    <row r="179" spans="1:17" ht="15" customHeight="1">
      <c r="A179" s="193" t="s">
        <v>118</v>
      </c>
      <c r="B179" s="172">
        <v>6920</v>
      </c>
      <c r="C179" s="302">
        <v>1.02</v>
      </c>
      <c r="D179" s="172">
        <v>248</v>
      </c>
      <c r="E179" s="302">
        <v>1.67</v>
      </c>
      <c r="F179" s="172">
        <v>11</v>
      </c>
      <c r="G179" s="302">
        <v>10</v>
      </c>
      <c r="H179" s="172">
        <v>7179</v>
      </c>
      <c r="I179" s="303">
        <v>1.04</v>
      </c>
      <c r="J179" s="264">
        <v>1200.35</v>
      </c>
      <c r="K179" s="69">
        <v>1208.05</v>
      </c>
      <c r="L179" s="135">
        <f t="shared" si="8"/>
        <v>-7.7000000000000455</v>
      </c>
      <c r="M179" s="306">
        <f t="shared" si="9"/>
        <v>-0.6373908364720041</v>
      </c>
      <c r="N179" s="78">
        <f>Margins!B179</f>
        <v>250</v>
      </c>
      <c r="O179" s="25">
        <f t="shared" si="10"/>
        <v>62000</v>
      </c>
      <c r="P179" s="25">
        <f t="shared" si="11"/>
        <v>2750</v>
      </c>
      <c r="Q179" s="69"/>
    </row>
    <row r="180" spans="1:17" ht="15" customHeight="1">
      <c r="A180" s="193" t="s">
        <v>231</v>
      </c>
      <c r="B180" s="172">
        <v>2604</v>
      </c>
      <c r="C180" s="302">
        <v>0.05</v>
      </c>
      <c r="D180" s="172">
        <v>0</v>
      </c>
      <c r="E180" s="302">
        <v>-1</v>
      </c>
      <c r="F180" s="172">
        <v>0</v>
      </c>
      <c r="G180" s="302">
        <v>0</v>
      </c>
      <c r="H180" s="172">
        <v>2604</v>
      </c>
      <c r="I180" s="303">
        <v>0.04</v>
      </c>
      <c r="J180" s="264">
        <v>1094.25</v>
      </c>
      <c r="K180" s="69">
        <v>1138</v>
      </c>
      <c r="L180" s="135">
        <f t="shared" si="8"/>
        <v>-43.75</v>
      </c>
      <c r="M180" s="306">
        <f t="shared" si="9"/>
        <v>-3.8444639718804923</v>
      </c>
      <c r="N180" s="78">
        <f>Margins!B180</f>
        <v>206</v>
      </c>
      <c r="O180" s="25">
        <f t="shared" si="10"/>
        <v>0</v>
      </c>
      <c r="P180" s="25">
        <f t="shared" si="11"/>
        <v>0</v>
      </c>
      <c r="Q180" s="69"/>
    </row>
    <row r="181" spans="1:17" ht="15" customHeight="1">
      <c r="A181" s="193" t="s">
        <v>300</v>
      </c>
      <c r="B181" s="172">
        <v>118</v>
      </c>
      <c r="C181" s="302">
        <v>-0.36</v>
      </c>
      <c r="D181" s="172">
        <v>0</v>
      </c>
      <c r="E181" s="302">
        <v>0</v>
      </c>
      <c r="F181" s="172">
        <v>0</v>
      </c>
      <c r="G181" s="302">
        <v>0</v>
      </c>
      <c r="H181" s="172">
        <v>118</v>
      </c>
      <c r="I181" s="303">
        <v>-0.36</v>
      </c>
      <c r="J181" s="264">
        <v>52.9</v>
      </c>
      <c r="K181" s="69">
        <v>53.7</v>
      </c>
      <c r="L181" s="135">
        <f t="shared" si="8"/>
        <v>-0.8000000000000043</v>
      </c>
      <c r="M181" s="306">
        <f t="shared" si="9"/>
        <v>-1.4897579143389277</v>
      </c>
      <c r="N181" s="78">
        <f>Margins!B181</f>
        <v>7700</v>
      </c>
      <c r="O181" s="25">
        <f t="shared" si="10"/>
        <v>0</v>
      </c>
      <c r="P181" s="25">
        <f t="shared" si="11"/>
        <v>0</v>
      </c>
      <c r="Q181" s="69"/>
    </row>
    <row r="182" spans="1:17" ht="15" customHeight="1">
      <c r="A182" s="193" t="s">
        <v>301</v>
      </c>
      <c r="B182" s="172">
        <v>4984</v>
      </c>
      <c r="C182" s="302">
        <v>1.03</v>
      </c>
      <c r="D182" s="172">
        <v>1028</v>
      </c>
      <c r="E182" s="302">
        <v>0.56</v>
      </c>
      <c r="F182" s="172">
        <v>90</v>
      </c>
      <c r="G182" s="302">
        <v>0.84</v>
      </c>
      <c r="H182" s="172">
        <v>6102</v>
      </c>
      <c r="I182" s="303">
        <v>0.93</v>
      </c>
      <c r="J182" s="264">
        <v>27.4</v>
      </c>
      <c r="K182" s="69">
        <v>27.55</v>
      </c>
      <c r="L182" s="135">
        <f t="shared" si="8"/>
        <v>-0.15000000000000213</v>
      </c>
      <c r="M182" s="306">
        <f t="shared" si="9"/>
        <v>-0.5444646098003707</v>
      </c>
      <c r="N182" s="78">
        <f>Margins!B182</f>
        <v>10450</v>
      </c>
      <c r="O182" s="25">
        <f t="shared" si="10"/>
        <v>10742600</v>
      </c>
      <c r="P182" s="25">
        <f t="shared" si="11"/>
        <v>940500</v>
      </c>
      <c r="Q182" s="69"/>
    </row>
    <row r="183" spans="1:17" ht="15" customHeight="1">
      <c r="A183" s="193" t="s">
        <v>173</v>
      </c>
      <c r="B183" s="172">
        <v>719</v>
      </c>
      <c r="C183" s="302">
        <v>-0.55</v>
      </c>
      <c r="D183" s="172">
        <v>28</v>
      </c>
      <c r="E183" s="302">
        <v>-0.68</v>
      </c>
      <c r="F183" s="172">
        <v>2</v>
      </c>
      <c r="G183" s="302">
        <v>-0.6</v>
      </c>
      <c r="H183" s="172">
        <v>749</v>
      </c>
      <c r="I183" s="303">
        <v>-0.55</v>
      </c>
      <c r="J183" s="264">
        <v>68.25</v>
      </c>
      <c r="K183" s="69">
        <v>70.5</v>
      </c>
      <c r="L183" s="135">
        <f t="shared" si="8"/>
        <v>-2.25</v>
      </c>
      <c r="M183" s="306">
        <f t="shared" si="9"/>
        <v>-3.1914893617021276</v>
      </c>
      <c r="N183" s="78">
        <f>Margins!B183</f>
        <v>2950</v>
      </c>
      <c r="O183" s="25">
        <f t="shared" si="10"/>
        <v>82600</v>
      </c>
      <c r="P183" s="25">
        <f t="shared" si="11"/>
        <v>5900</v>
      </c>
      <c r="Q183" s="69"/>
    </row>
    <row r="184" spans="1:17" ht="15" customHeight="1">
      <c r="A184" s="193" t="s">
        <v>302</v>
      </c>
      <c r="B184" s="172">
        <v>256</v>
      </c>
      <c r="C184" s="302">
        <v>0.13</v>
      </c>
      <c r="D184" s="172">
        <v>0</v>
      </c>
      <c r="E184" s="302">
        <v>0</v>
      </c>
      <c r="F184" s="172">
        <v>0</v>
      </c>
      <c r="G184" s="302">
        <v>0</v>
      </c>
      <c r="H184" s="172">
        <v>256</v>
      </c>
      <c r="I184" s="303">
        <v>0.13</v>
      </c>
      <c r="J184" s="264">
        <v>820.35</v>
      </c>
      <c r="K184" s="69">
        <v>837.4</v>
      </c>
      <c r="L184" s="135">
        <f t="shared" si="8"/>
        <v>-17.049999999999955</v>
      </c>
      <c r="M184" s="306">
        <f t="shared" si="9"/>
        <v>-2.036064007642698</v>
      </c>
      <c r="N184" s="78">
        <f>Margins!B184</f>
        <v>200</v>
      </c>
      <c r="O184" s="25">
        <f t="shared" si="10"/>
        <v>0</v>
      </c>
      <c r="P184" s="25">
        <f t="shared" si="11"/>
        <v>0</v>
      </c>
      <c r="Q184" s="69"/>
    </row>
    <row r="185" spans="1:17" ht="15" customHeight="1">
      <c r="A185" s="193" t="s">
        <v>82</v>
      </c>
      <c r="B185" s="172">
        <v>392</v>
      </c>
      <c r="C185" s="302">
        <v>-0.38</v>
      </c>
      <c r="D185" s="172">
        <v>4</v>
      </c>
      <c r="E185" s="302">
        <v>-0.33</v>
      </c>
      <c r="F185" s="172">
        <v>1</v>
      </c>
      <c r="G185" s="302">
        <v>0</v>
      </c>
      <c r="H185" s="172">
        <v>397</v>
      </c>
      <c r="I185" s="303">
        <v>-0.38</v>
      </c>
      <c r="J185" s="264">
        <v>121.5</v>
      </c>
      <c r="K185" s="69">
        <v>127.25</v>
      </c>
      <c r="L185" s="135">
        <f t="shared" si="8"/>
        <v>-5.75</v>
      </c>
      <c r="M185" s="306">
        <f t="shared" si="9"/>
        <v>-4.518664047151278</v>
      </c>
      <c r="N185" s="78">
        <f>Margins!B185</f>
        <v>2100</v>
      </c>
      <c r="O185" s="25">
        <f t="shared" si="10"/>
        <v>8400</v>
      </c>
      <c r="P185" s="25">
        <f t="shared" si="11"/>
        <v>2100</v>
      </c>
      <c r="Q185" s="69"/>
    </row>
    <row r="186" spans="1:17" ht="15" customHeight="1">
      <c r="A186" s="193" t="s">
        <v>432</v>
      </c>
      <c r="B186" s="172">
        <v>560</v>
      </c>
      <c r="C186" s="302">
        <v>1.33</v>
      </c>
      <c r="D186" s="172">
        <v>0</v>
      </c>
      <c r="E186" s="302">
        <v>-1</v>
      </c>
      <c r="F186" s="172">
        <v>0</v>
      </c>
      <c r="G186" s="302">
        <v>0</v>
      </c>
      <c r="H186" s="172">
        <v>560</v>
      </c>
      <c r="I186" s="303">
        <v>1.31</v>
      </c>
      <c r="J186" s="264">
        <v>275.8</v>
      </c>
      <c r="K186" s="69">
        <v>285.65</v>
      </c>
      <c r="L186" s="135">
        <f t="shared" si="8"/>
        <v>-9.849999999999966</v>
      </c>
      <c r="M186" s="306">
        <f t="shared" si="9"/>
        <v>-3.4482758620689538</v>
      </c>
      <c r="N186" s="78">
        <f>Margins!B186</f>
        <v>700</v>
      </c>
      <c r="O186" s="25">
        <f t="shared" si="10"/>
        <v>0</v>
      </c>
      <c r="P186" s="25">
        <f t="shared" si="11"/>
        <v>0</v>
      </c>
      <c r="Q186" s="69"/>
    </row>
    <row r="187" spans="1:17" ht="15" customHeight="1">
      <c r="A187" s="193" t="s">
        <v>433</v>
      </c>
      <c r="B187" s="172">
        <v>5725</v>
      </c>
      <c r="C187" s="302">
        <v>0.28</v>
      </c>
      <c r="D187" s="172">
        <v>128</v>
      </c>
      <c r="E187" s="302">
        <v>0.71</v>
      </c>
      <c r="F187" s="172">
        <v>1</v>
      </c>
      <c r="G187" s="302">
        <v>0</v>
      </c>
      <c r="H187" s="172">
        <v>5854</v>
      </c>
      <c r="I187" s="303">
        <v>0.29</v>
      </c>
      <c r="J187" s="264">
        <v>545.55</v>
      </c>
      <c r="K187" s="69">
        <v>560.05</v>
      </c>
      <c r="L187" s="135">
        <f t="shared" si="8"/>
        <v>-14.5</v>
      </c>
      <c r="M187" s="306">
        <f t="shared" si="9"/>
        <v>-2.589054548701009</v>
      </c>
      <c r="N187" s="78">
        <f>Margins!B187</f>
        <v>450</v>
      </c>
      <c r="O187" s="25">
        <f t="shared" si="10"/>
        <v>57600</v>
      </c>
      <c r="P187" s="25">
        <f t="shared" si="11"/>
        <v>450</v>
      </c>
      <c r="Q187" s="69"/>
    </row>
    <row r="188" spans="1:17" ht="15" customHeight="1">
      <c r="A188" s="193" t="s">
        <v>153</v>
      </c>
      <c r="B188" s="172">
        <v>1327</v>
      </c>
      <c r="C188" s="302">
        <v>-0.37</v>
      </c>
      <c r="D188" s="172">
        <v>1</v>
      </c>
      <c r="E188" s="302">
        <v>0</v>
      </c>
      <c r="F188" s="172">
        <v>0</v>
      </c>
      <c r="G188" s="302">
        <v>0</v>
      </c>
      <c r="H188" s="172">
        <v>1328</v>
      </c>
      <c r="I188" s="303">
        <v>-0.37</v>
      </c>
      <c r="J188" s="264">
        <v>575.55</v>
      </c>
      <c r="K188" s="69">
        <v>578.7</v>
      </c>
      <c r="L188" s="135">
        <f t="shared" si="8"/>
        <v>-3.150000000000091</v>
      </c>
      <c r="M188" s="306">
        <f t="shared" si="9"/>
        <v>-0.5443234836703111</v>
      </c>
      <c r="N188" s="78">
        <f>Margins!B188</f>
        <v>450</v>
      </c>
      <c r="O188" s="25">
        <f t="shared" si="10"/>
        <v>450</v>
      </c>
      <c r="P188" s="25">
        <f t="shared" si="11"/>
        <v>0</v>
      </c>
      <c r="Q188" s="69"/>
    </row>
    <row r="189" spans="1:17" ht="15" customHeight="1">
      <c r="A189" s="193" t="s">
        <v>154</v>
      </c>
      <c r="B189" s="172">
        <v>356</v>
      </c>
      <c r="C189" s="302">
        <v>-0.69</v>
      </c>
      <c r="D189" s="172">
        <v>11</v>
      </c>
      <c r="E189" s="302">
        <v>-0.8</v>
      </c>
      <c r="F189" s="172">
        <v>0</v>
      </c>
      <c r="G189" s="302">
        <v>0</v>
      </c>
      <c r="H189" s="172">
        <v>367</v>
      </c>
      <c r="I189" s="303">
        <v>-0.7</v>
      </c>
      <c r="J189" s="264">
        <v>48.25</v>
      </c>
      <c r="K189" s="69">
        <v>50.5</v>
      </c>
      <c r="L189" s="135">
        <f t="shared" si="8"/>
        <v>-2.25</v>
      </c>
      <c r="M189" s="306">
        <f t="shared" si="9"/>
        <v>-4.455445544554455</v>
      </c>
      <c r="N189" s="78">
        <f>Margins!B189</f>
        <v>6900</v>
      </c>
      <c r="O189" s="25">
        <f t="shared" si="10"/>
        <v>75900</v>
      </c>
      <c r="P189" s="25">
        <f t="shared" si="11"/>
        <v>0</v>
      </c>
      <c r="Q189" s="69"/>
    </row>
    <row r="190" spans="1:17" ht="15" customHeight="1">
      <c r="A190" s="193" t="s">
        <v>303</v>
      </c>
      <c r="B190" s="172">
        <v>517</v>
      </c>
      <c r="C190" s="302">
        <v>1.94</v>
      </c>
      <c r="D190" s="172">
        <v>9</v>
      </c>
      <c r="E190" s="302">
        <v>0.8</v>
      </c>
      <c r="F190" s="172">
        <v>0</v>
      </c>
      <c r="G190" s="302">
        <v>0</v>
      </c>
      <c r="H190" s="172">
        <v>526</v>
      </c>
      <c r="I190" s="303">
        <v>1.91</v>
      </c>
      <c r="J190" s="264">
        <v>94.05</v>
      </c>
      <c r="K190" s="69">
        <v>96.45</v>
      </c>
      <c r="L190" s="135">
        <f t="shared" si="8"/>
        <v>-2.4000000000000057</v>
      </c>
      <c r="M190" s="306">
        <f t="shared" si="9"/>
        <v>-2.488335925349928</v>
      </c>
      <c r="N190" s="78">
        <f>Margins!B190</f>
        <v>3600</v>
      </c>
      <c r="O190" s="25">
        <f t="shared" si="10"/>
        <v>32400</v>
      </c>
      <c r="P190" s="25">
        <f t="shared" si="11"/>
        <v>0</v>
      </c>
      <c r="Q190" s="69"/>
    </row>
    <row r="191" spans="1:17" ht="15" customHeight="1">
      <c r="A191" s="193" t="s">
        <v>155</v>
      </c>
      <c r="B191" s="172">
        <v>2107</v>
      </c>
      <c r="C191" s="302">
        <v>-0.36</v>
      </c>
      <c r="D191" s="172">
        <v>5</v>
      </c>
      <c r="E191" s="302">
        <v>-0.64</v>
      </c>
      <c r="F191" s="172">
        <v>4</v>
      </c>
      <c r="G191" s="302">
        <v>1</v>
      </c>
      <c r="H191" s="172">
        <v>2116</v>
      </c>
      <c r="I191" s="303">
        <v>-0.36</v>
      </c>
      <c r="J191" s="264">
        <v>480</v>
      </c>
      <c r="K191" s="69">
        <v>479.25</v>
      </c>
      <c r="L191" s="135">
        <f t="shared" si="8"/>
        <v>0.75</v>
      </c>
      <c r="M191" s="306">
        <f t="shared" si="9"/>
        <v>0.1564945226917058</v>
      </c>
      <c r="N191" s="78">
        <f>Margins!B191</f>
        <v>525</v>
      </c>
      <c r="O191" s="25">
        <f t="shared" si="10"/>
        <v>2625</v>
      </c>
      <c r="P191" s="25">
        <f t="shared" si="11"/>
        <v>2100</v>
      </c>
      <c r="Q191" s="69"/>
    </row>
    <row r="192" spans="1:17" ht="15" customHeight="1">
      <c r="A192" s="193" t="s">
        <v>38</v>
      </c>
      <c r="B192" s="172">
        <v>2986</v>
      </c>
      <c r="C192" s="302">
        <v>0.38</v>
      </c>
      <c r="D192" s="172">
        <v>13</v>
      </c>
      <c r="E192" s="302">
        <v>0.3</v>
      </c>
      <c r="F192" s="172">
        <v>3</v>
      </c>
      <c r="G192" s="302">
        <v>0</v>
      </c>
      <c r="H192" s="172">
        <v>3002</v>
      </c>
      <c r="I192" s="303">
        <v>0.38</v>
      </c>
      <c r="J192" s="264">
        <v>532.25</v>
      </c>
      <c r="K192" s="69">
        <v>535.25</v>
      </c>
      <c r="L192" s="135">
        <f t="shared" si="8"/>
        <v>-3</v>
      </c>
      <c r="M192" s="306">
        <f t="shared" si="9"/>
        <v>-0.560485754320411</v>
      </c>
      <c r="N192" s="78">
        <f>Margins!B192</f>
        <v>600</v>
      </c>
      <c r="O192" s="25">
        <f t="shared" si="10"/>
        <v>7800</v>
      </c>
      <c r="P192" s="25">
        <f t="shared" si="11"/>
        <v>1800</v>
      </c>
      <c r="Q192" s="69"/>
    </row>
    <row r="193" spans="1:17" ht="15" customHeight="1">
      <c r="A193" s="193" t="s">
        <v>156</v>
      </c>
      <c r="B193" s="172">
        <v>425</v>
      </c>
      <c r="C193" s="302">
        <v>2.01</v>
      </c>
      <c r="D193" s="172">
        <v>0</v>
      </c>
      <c r="E193" s="302">
        <v>0</v>
      </c>
      <c r="F193" s="172">
        <v>0</v>
      </c>
      <c r="G193" s="302">
        <v>0</v>
      </c>
      <c r="H193" s="172">
        <v>425</v>
      </c>
      <c r="I193" s="303">
        <v>2.01</v>
      </c>
      <c r="J193" s="264">
        <v>421.15</v>
      </c>
      <c r="K193" s="69">
        <v>416.5</v>
      </c>
      <c r="L193" s="135">
        <f t="shared" si="8"/>
        <v>4.649999999999977</v>
      </c>
      <c r="M193" s="306">
        <f t="shared" si="9"/>
        <v>1.1164465786314473</v>
      </c>
      <c r="N193" s="78">
        <f>Margins!B193</f>
        <v>600</v>
      </c>
      <c r="O193" s="25">
        <f t="shared" si="10"/>
        <v>0</v>
      </c>
      <c r="P193" s="25">
        <f t="shared" si="11"/>
        <v>0</v>
      </c>
      <c r="Q193" s="69"/>
    </row>
    <row r="194" spans="1:17" ht="15" customHeight="1" thickBot="1">
      <c r="A194" s="323" t="s">
        <v>395</v>
      </c>
      <c r="B194" s="172">
        <v>1720</v>
      </c>
      <c r="C194" s="302">
        <v>0.49</v>
      </c>
      <c r="D194" s="172">
        <v>2</v>
      </c>
      <c r="E194" s="302">
        <v>0</v>
      </c>
      <c r="F194" s="172">
        <v>0</v>
      </c>
      <c r="G194" s="302">
        <v>0</v>
      </c>
      <c r="H194" s="172">
        <v>1722</v>
      </c>
      <c r="I194" s="303">
        <v>0.49</v>
      </c>
      <c r="J194" s="264">
        <v>291.6</v>
      </c>
      <c r="K194" s="69">
        <v>304.6</v>
      </c>
      <c r="L194" s="135">
        <f t="shared" si="8"/>
        <v>-13</v>
      </c>
      <c r="M194" s="306">
        <f t="shared" si="9"/>
        <v>-4.2678923177938275</v>
      </c>
      <c r="N194" s="78">
        <f>Margins!B194</f>
        <v>700</v>
      </c>
      <c r="O194" s="25">
        <f t="shared" si="10"/>
        <v>1400</v>
      </c>
      <c r="P194" s="25">
        <f t="shared" si="11"/>
        <v>0</v>
      </c>
      <c r="Q194" s="69"/>
    </row>
    <row r="195" spans="2:17" ht="13.5" customHeight="1" hidden="1">
      <c r="B195" s="309">
        <f>SUM(B4:B194)</f>
        <v>1274404</v>
      </c>
      <c r="C195" s="310"/>
      <c r="D195" s="309">
        <f>SUM(D4:D194)</f>
        <v>149832</v>
      </c>
      <c r="E195" s="310"/>
      <c r="F195" s="309">
        <f>SUM(F4:F194)</f>
        <v>137063</v>
      </c>
      <c r="G195" s="310"/>
      <c r="H195" s="172">
        <f>SUM(H4:H194)</f>
        <v>1561299</v>
      </c>
      <c r="I195" s="310"/>
      <c r="J195" s="311"/>
      <c r="K195" s="69"/>
      <c r="L195" s="135"/>
      <c r="M195" s="136"/>
      <c r="N195" s="69"/>
      <c r="O195" s="25">
        <f>SUM(O4:O194)</f>
        <v>83793129</v>
      </c>
      <c r="P195" s="25">
        <f>SUM(P4:P194)</f>
        <v>15883465</v>
      </c>
      <c r="Q195" s="69"/>
    </row>
    <row r="196" spans="11:17" ht="14.25" customHeight="1">
      <c r="K196" s="69"/>
      <c r="L196" s="135"/>
      <c r="M196" s="136"/>
      <c r="N196" s="69"/>
      <c r="O196" s="69"/>
      <c r="P196" s="50">
        <f>P195/O195</f>
        <v>0.1895556973412462</v>
      </c>
      <c r="Q196" s="69"/>
    </row>
    <row r="197" spans="11:13" ht="12.75" customHeight="1">
      <c r="K197" s="69"/>
      <c r="L197" s="135"/>
      <c r="M197"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7"/>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D238" sqref="D238"/>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489</v>
      </c>
      <c r="B5" s="188">
        <f>'Open Int.'!E5</f>
        <v>0</v>
      </c>
      <c r="C5" s="167">
        <f>'Open Int.'!F5</f>
        <v>0</v>
      </c>
      <c r="D5" s="190">
        <f>'Open Int.'!H5</f>
        <v>100</v>
      </c>
      <c r="E5" s="143">
        <f>'Open Int.'!I5</f>
        <v>100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490</v>
      </c>
      <c r="B7" s="188">
        <f>'Open Int.'!E7</f>
        <v>8550</v>
      </c>
      <c r="C7" s="189">
        <f>'Open Int.'!F7</f>
        <v>1825</v>
      </c>
      <c r="D7" s="190">
        <f>'Open Int.'!H7</f>
        <v>225</v>
      </c>
      <c r="E7" s="329">
        <f>'Open Int.'!I7</f>
        <v>25</v>
      </c>
      <c r="F7" s="191">
        <f>IF('Open Int.'!E7=0,0,'Open Int.'!H7/'Open Int.'!E7)</f>
        <v>0.02631578947368421</v>
      </c>
      <c r="G7" s="155">
        <v>0.02973977695167286</v>
      </c>
      <c r="H7" s="170">
        <f>IF(G7=0,0,(F7-G7)/G7)</f>
        <v>-0.11513157894736843</v>
      </c>
      <c r="I7" s="185">
        <f>IF(Volume!D7=0,0,Volume!F7/Volume!D7)</f>
        <v>0.009615384615384616</v>
      </c>
      <c r="J7" s="176">
        <v>0.016129032258064516</v>
      </c>
      <c r="K7" s="170">
        <f>IF(J7=0,0,(I7-J7)/J7)</f>
        <v>-0.4038461538461538</v>
      </c>
      <c r="L7" s="60"/>
      <c r="M7" s="6"/>
      <c r="N7" s="59"/>
      <c r="O7" s="3"/>
      <c r="P7" s="3"/>
      <c r="Q7" s="3"/>
      <c r="R7" s="3"/>
      <c r="S7" s="3"/>
      <c r="T7" s="3"/>
      <c r="U7" s="61"/>
      <c r="V7" s="3"/>
      <c r="W7" s="3"/>
      <c r="X7" s="3"/>
      <c r="Y7" s="3"/>
      <c r="Z7" s="3"/>
      <c r="AA7" s="2"/>
      <c r="AB7" s="78"/>
      <c r="AC7" s="77"/>
    </row>
    <row r="8" spans="1:29" s="58" customFormat="1" ht="15">
      <c r="A8" s="177" t="s">
        <v>9</v>
      </c>
      <c r="B8" s="188">
        <f>'Open Int.'!E8</f>
        <v>11391800</v>
      </c>
      <c r="C8" s="189">
        <f>'Open Int.'!F8</f>
        <v>1070150</v>
      </c>
      <c r="D8" s="190">
        <f>'Open Int.'!H8</f>
        <v>16108450</v>
      </c>
      <c r="E8" s="329">
        <f>'Open Int.'!I8</f>
        <v>438600</v>
      </c>
      <c r="F8" s="191">
        <f>IF('Open Int.'!E8=0,0,'Open Int.'!H8/'Open Int.'!E8)</f>
        <v>1.4140390456293124</v>
      </c>
      <c r="G8" s="155">
        <v>1.518153589784579</v>
      </c>
      <c r="H8" s="170">
        <f aca="true" t="shared" si="0" ref="H8:H70">IF(G8=0,0,(F8-G8)/G8)</f>
        <v>-0.06857971739871206</v>
      </c>
      <c r="I8" s="185">
        <f>IF(Volume!D8=0,0,Volume!F8/Volume!D8)</f>
        <v>1.1116740946603176</v>
      </c>
      <c r="J8" s="176">
        <v>0.9974935889253762</v>
      </c>
      <c r="K8" s="170">
        <f aca="true" t="shared" si="1" ref="K8:K70">IF(J8=0,0,(I8-J8)/J8)</f>
        <v>0.11446740811432266</v>
      </c>
      <c r="L8" s="60"/>
      <c r="M8" s="6"/>
      <c r="N8" s="59"/>
      <c r="O8" s="3"/>
      <c r="P8" s="3"/>
      <c r="Q8" s="3"/>
      <c r="R8" s="3"/>
      <c r="S8" s="3"/>
      <c r="T8" s="3"/>
      <c r="U8" s="61"/>
      <c r="V8" s="3"/>
      <c r="W8" s="3"/>
      <c r="X8" s="3"/>
      <c r="Y8" s="3"/>
      <c r="Z8" s="3"/>
      <c r="AA8" s="2"/>
      <c r="AB8" s="78"/>
      <c r="AC8" s="77"/>
    </row>
    <row r="9" spans="1:27" s="7" customFormat="1" ht="15">
      <c r="A9" s="177" t="s">
        <v>279</v>
      </c>
      <c r="B9" s="188">
        <f>'Open Int.'!E9</f>
        <v>2000</v>
      </c>
      <c r="C9" s="189">
        <f>'Open Int.'!F9</f>
        <v>200</v>
      </c>
      <c r="D9" s="190">
        <f>'Open Int.'!H9</f>
        <v>200</v>
      </c>
      <c r="E9" s="329">
        <f>'Open Int.'!I9</f>
        <v>0</v>
      </c>
      <c r="F9" s="191">
        <f>IF('Open Int.'!E9=0,0,'Open Int.'!H9/'Open Int.'!E9)</f>
        <v>0.1</v>
      </c>
      <c r="G9" s="155">
        <v>0.1111111111111111</v>
      </c>
      <c r="H9" s="170">
        <f t="shared" si="0"/>
        <v>-0.0999999999999999</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2200</v>
      </c>
      <c r="C10" s="189">
        <f>'Open Int.'!F10</f>
        <v>900</v>
      </c>
      <c r="D10" s="190">
        <f>'Open Int.'!H10</f>
        <v>1000</v>
      </c>
      <c r="E10" s="329">
        <f>'Open Int.'!I10</f>
        <v>600</v>
      </c>
      <c r="F10" s="191">
        <f>IF('Open Int.'!E10=0,0,'Open Int.'!H10/'Open Int.'!E10)</f>
        <v>0.45454545454545453</v>
      </c>
      <c r="G10" s="155">
        <v>0.3076923076923077</v>
      </c>
      <c r="H10" s="170">
        <f t="shared" si="0"/>
        <v>0.4772727272727271</v>
      </c>
      <c r="I10" s="185">
        <f>IF(Volume!D10=0,0,Volume!F10/Volume!D10)</f>
        <v>0.5454545454545454</v>
      </c>
      <c r="J10" s="176">
        <v>0.4444444444444444</v>
      </c>
      <c r="K10" s="170">
        <f t="shared" si="1"/>
        <v>0.22727272727272724</v>
      </c>
      <c r="L10" s="60"/>
      <c r="M10" s="6"/>
      <c r="N10" s="59"/>
      <c r="O10" s="3"/>
      <c r="P10" s="3"/>
      <c r="Q10" s="3"/>
      <c r="R10" s="3"/>
      <c r="S10" s="3"/>
      <c r="T10" s="3"/>
      <c r="U10" s="61"/>
      <c r="V10" s="3"/>
      <c r="W10" s="3"/>
      <c r="X10" s="3"/>
      <c r="Y10" s="3"/>
      <c r="Z10" s="3"/>
      <c r="AA10" s="2"/>
      <c r="AB10" s="78"/>
      <c r="AC10" s="77"/>
    </row>
    <row r="11" spans="1:29" s="58" customFormat="1" ht="15">
      <c r="A11" s="177" t="s">
        <v>403</v>
      </c>
      <c r="B11" s="188">
        <f>'Open Int.'!E11</f>
        <v>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18375</v>
      </c>
      <c r="C12" s="189">
        <f>'Open Int.'!F12</f>
        <v>2250</v>
      </c>
      <c r="D12" s="190">
        <f>'Open Int.'!H12</f>
        <v>2250</v>
      </c>
      <c r="E12" s="329">
        <f>'Open Int.'!I12</f>
        <v>375</v>
      </c>
      <c r="F12" s="191">
        <f>IF('Open Int.'!E12=0,0,'Open Int.'!H12/'Open Int.'!E12)</f>
        <v>0.12244897959183673</v>
      </c>
      <c r="G12" s="155">
        <v>0.11627906976744186</v>
      </c>
      <c r="H12" s="170">
        <f t="shared" si="0"/>
        <v>0.05306122448979591</v>
      </c>
      <c r="I12" s="185">
        <f>IF(Volume!D12=0,0,Volume!F12/Volume!D12)</f>
        <v>0.05555555555555555</v>
      </c>
      <c r="J12" s="176">
        <v>0.3333333333333333</v>
      </c>
      <c r="K12" s="170">
        <f t="shared" si="1"/>
        <v>-0.8333333333333334</v>
      </c>
      <c r="L12" s="60"/>
      <c r="M12" s="6"/>
      <c r="N12" s="59"/>
      <c r="O12" s="3"/>
      <c r="P12" s="3"/>
      <c r="Q12" s="3"/>
      <c r="R12" s="3"/>
      <c r="S12" s="3"/>
      <c r="T12" s="3"/>
      <c r="U12" s="61"/>
      <c r="V12" s="3"/>
      <c r="W12" s="3"/>
      <c r="X12" s="3"/>
      <c r="Y12" s="3"/>
      <c r="Z12" s="3"/>
      <c r="AA12" s="2"/>
      <c r="AB12" s="78"/>
      <c r="AC12" s="77"/>
    </row>
    <row r="13" spans="1:29" s="58" customFormat="1" ht="15">
      <c r="A13" s="177" t="s">
        <v>404</v>
      </c>
      <c r="B13" s="188">
        <f>'Open Int.'!E13</f>
        <v>1350</v>
      </c>
      <c r="C13" s="189">
        <f>'Open Int.'!F13</f>
        <v>450</v>
      </c>
      <c r="D13" s="190">
        <f>'Open Int.'!H13</f>
        <v>0</v>
      </c>
      <c r="E13" s="329">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405</v>
      </c>
      <c r="B14" s="188">
        <f>'Open Int.'!E14</f>
        <v>0</v>
      </c>
      <c r="C14" s="189">
        <f>'Open Int.'!F14</f>
        <v>-200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406</v>
      </c>
      <c r="B15" s="188">
        <f>'Open Int.'!E15</f>
        <v>283900</v>
      </c>
      <c r="C15" s="189">
        <f>'Open Int.'!F15</f>
        <v>3400</v>
      </c>
      <c r="D15" s="190">
        <f>'Open Int.'!H15</f>
        <v>27200</v>
      </c>
      <c r="E15" s="329">
        <f>'Open Int.'!I15</f>
        <v>0</v>
      </c>
      <c r="F15" s="191">
        <f>IF('Open Int.'!E15=0,0,'Open Int.'!H15/'Open Int.'!E15)</f>
        <v>0.09580838323353294</v>
      </c>
      <c r="G15" s="155">
        <v>0.09696969696969697</v>
      </c>
      <c r="H15" s="170">
        <f t="shared" si="0"/>
        <v>-0.011976047904191557</v>
      </c>
      <c r="I15" s="185">
        <f>IF(Volume!D15=0,0,Volume!F15/Volume!D15)</f>
        <v>0</v>
      </c>
      <c r="J15" s="176">
        <v>0.0625</v>
      </c>
      <c r="K15" s="170">
        <f t="shared" si="1"/>
        <v>-1</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411600</v>
      </c>
      <c r="C16" s="189">
        <f>'Open Int.'!F16</f>
        <v>75950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217750</v>
      </c>
      <c r="C17" s="189">
        <f>'Open Int.'!F17</f>
        <v>20100</v>
      </c>
      <c r="D17" s="190">
        <f>'Open Int.'!H17</f>
        <v>0</v>
      </c>
      <c r="E17" s="329">
        <f>'Open Int.'!I17</f>
        <v>0</v>
      </c>
      <c r="F17" s="191">
        <f>IF('Open Int.'!E17=0,0,'Open Int.'!H17/'Open Int.'!E17)</f>
        <v>0</v>
      </c>
      <c r="G17" s="155">
        <v>0</v>
      </c>
      <c r="H17" s="170">
        <f t="shared" si="0"/>
        <v>0</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62100</v>
      </c>
      <c r="C19" s="189">
        <f>'Open Int.'!F19</f>
        <v>11500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407</v>
      </c>
      <c r="B20" s="188">
        <f>'Open Int.'!E20</f>
        <v>0</v>
      </c>
      <c r="C20" s="189">
        <f>'Open Int.'!F20</f>
        <v>0</v>
      </c>
      <c r="D20" s="190">
        <f>'Open Int.'!H20</f>
        <v>0</v>
      </c>
      <c r="E20" s="329">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408</v>
      </c>
      <c r="B21" s="188">
        <f>'Open Int.'!E21</f>
        <v>800</v>
      </c>
      <c r="C21" s="189">
        <f>'Open Int.'!F21</f>
        <v>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1487800</v>
      </c>
      <c r="C22" s="189">
        <f>'Open Int.'!F22</f>
        <v>124700</v>
      </c>
      <c r="D22" s="190">
        <f>'Open Int.'!H22</f>
        <v>116100</v>
      </c>
      <c r="E22" s="329">
        <f>'Open Int.'!I22</f>
        <v>34400</v>
      </c>
      <c r="F22" s="191">
        <f>IF('Open Int.'!E22=0,0,'Open Int.'!H22/'Open Int.'!E22)</f>
        <v>0.07803468208092486</v>
      </c>
      <c r="G22" s="155">
        <v>0.05993690851735016</v>
      </c>
      <c r="H22" s="170">
        <f t="shared" si="0"/>
        <v>0.3019470641922726</v>
      </c>
      <c r="I22" s="185">
        <f>IF(Volume!D22=0,0,Volume!F22/Volume!D22)</f>
        <v>0.1506849315068493</v>
      </c>
      <c r="J22" s="176">
        <v>0.02608695652173913</v>
      </c>
      <c r="K22" s="170">
        <f t="shared" si="1"/>
        <v>4.776255707762557</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5104475</v>
      </c>
      <c r="C23" s="189">
        <f>'Open Int.'!F23</f>
        <v>396325</v>
      </c>
      <c r="D23" s="190">
        <f>'Open Int.'!H23</f>
        <v>935900</v>
      </c>
      <c r="E23" s="329">
        <f>'Open Int.'!I23</f>
        <v>28650</v>
      </c>
      <c r="F23" s="191">
        <f>IF('Open Int.'!E23=0,0,'Open Int.'!H23/'Open Int.'!E23)</f>
        <v>0.1833489242282507</v>
      </c>
      <c r="G23" s="155">
        <v>0.1926977687626775</v>
      </c>
      <c r="H23" s="170">
        <f t="shared" si="0"/>
        <v>-0.0485155826891833</v>
      </c>
      <c r="I23" s="185">
        <f>IF(Volume!D23=0,0,Volume!F23/Volume!D23)</f>
        <v>0.09020618556701031</v>
      </c>
      <c r="J23" s="176">
        <v>0.08450704225352113</v>
      </c>
      <c r="K23" s="170">
        <f t="shared" si="1"/>
        <v>0.06743986254295534</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7000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55800</v>
      </c>
      <c r="C25" s="189">
        <f>'Open Int.'!F25</f>
        <v>10200</v>
      </c>
      <c r="D25" s="190">
        <f>'Open Int.'!H25</f>
        <v>6800</v>
      </c>
      <c r="E25" s="329">
        <f>'Open Int.'!I25</f>
        <v>1200</v>
      </c>
      <c r="F25" s="191">
        <f>IF('Open Int.'!E25=0,0,'Open Int.'!H25/'Open Int.'!E25)</f>
        <v>0.12186379928315412</v>
      </c>
      <c r="G25" s="155">
        <v>0.12280701754385964</v>
      </c>
      <c r="H25" s="170">
        <f t="shared" si="0"/>
        <v>-0.0076804915514592535</v>
      </c>
      <c r="I25" s="185">
        <f>IF(Volume!D25=0,0,Volume!F25/Volume!D25)</f>
        <v>0.10687022900763359</v>
      </c>
      <c r="J25" s="176">
        <v>0.058823529411764705</v>
      </c>
      <c r="K25" s="170">
        <f t="shared" si="1"/>
        <v>0.816793893129771</v>
      </c>
      <c r="L25" s="60"/>
      <c r="M25" s="6"/>
      <c r="N25" s="59"/>
      <c r="O25" s="3"/>
      <c r="P25" s="3"/>
      <c r="Q25" s="3"/>
      <c r="R25" s="3"/>
      <c r="S25" s="3"/>
      <c r="T25" s="3"/>
      <c r="U25" s="61"/>
      <c r="V25" s="3"/>
      <c r="W25" s="3"/>
      <c r="X25" s="3"/>
      <c r="Y25" s="3"/>
      <c r="Z25" s="3"/>
      <c r="AA25" s="2"/>
    </row>
    <row r="26" spans="1:29" s="58" customFormat="1" ht="15">
      <c r="A26" s="177" t="s">
        <v>281</v>
      </c>
      <c r="B26" s="188">
        <f>'Open Int.'!E26</f>
        <v>503500</v>
      </c>
      <c r="C26" s="189">
        <f>'Open Int.'!F26</f>
        <v>68400</v>
      </c>
      <c r="D26" s="190">
        <f>'Open Int.'!H26</f>
        <v>49400</v>
      </c>
      <c r="E26" s="329">
        <f>'Open Int.'!I26</f>
        <v>15200</v>
      </c>
      <c r="F26" s="191">
        <f>IF('Open Int.'!E26=0,0,'Open Int.'!H26/'Open Int.'!E26)</f>
        <v>0.09811320754716982</v>
      </c>
      <c r="G26" s="155">
        <v>0.07860262008733625</v>
      </c>
      <c r="H26" s="170">
        <f t="shared" si="0"/>
        <v>0.24821802935010484</v>
      </c>
      <c r="I26" s="185">
        <f>IF(Volume!D26=0,0,Volume!F26/Volume!D26)</f>
        <v>0.15625</v>
      </c>
      <c r="J26" s="176">
        <v>0.06896551724137931</v>
      </c>
      <c r="K26" s="170">
        <f t="shared" si="1"/>
        <v>1.265625</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945600</v>
      </c>
      <c r="C27" s="189">
        <f>'Open Int.'!F27</f>
        <v>48000</v>
      </c>
      <c r="D27" s="190">
        <f>'Open Int.'!H27</f>
        <v>124800</v>
      </c>
      <c r="E27" s="329">
        <f>'Open Int.'!I27</f>
        <v>4800</v>
      </c>
      <c r="F27" s="191">
        <f>IF('Open Int.'!E27=0,0,'Open Int.'!H27/'Open Int.'!E27)</f>
        <v>0.1319796954314721</v>
      </c>
      <c r="G27" s="155">
        <v>0.13368983957219252</v>
      </c>
      <c r="H27" s="170">
        <f t="shared" si="0"/>
        <v>-0.012791878172588832</v>
      </c>
      <c r="I27" s="185">
        <f>IF(Volume!D27=0,0,Volume!F27/Volume!D27)</f>
        <v>0.06818181818181818</v>
      </c>
      <c r="J27" s="176">
        <v>0.13333333333333333</v>
      </c>
      <c r="K27" s="170">
        <f t="shared" si="1"/>
        <v>-0.48863636363636365</v>
      </c>
      <c r="L27" s="60"/>
      <c r="M27" s="6"/>
      <c r="N27" s="59"/>
      <c r="O27" s="3"/>
      <c r="P27" s="3"/>
      <c r="Q27" s="3"/>
      <c r="R27" s="3"/>
      <c r="S27" s="3"/>
      <c r="T27" s="3"/>
      <c r="U27" s="61"/>
      <c r="V27" s="3"/>
      <c r="W27" s="3"/>
      <c r="X27" s="3"/>
      <c r="Y27" s="3"/>
      <c r="Z27" s="3"/>
      <c r="AA27" s="2"/>
    </row>
    <row r="28" spans="1:27" s="7" customFormat="1" ht="15">
      <c r="A28" s="177" t="s">
        <v>76</v>
      </c>
      <c r="B28" s="188">
        <f>'Open Int.'!E28</f>
        <v>4200</v>
      </c>
      <c r="C28" s="189">
        <f>'Open Int.'!F28</f>
        <v>1400</v>
      </c>
      <c r="D28" s="190">
        <f>'Open Int.'!H28</f>
        <v>0</v>
      </c>
      <c r="E28" s="329">
        <f>'Open Int.'!I28</f>
        <v>0</v>
      </c>
      <c r="F28" s="191">
        <f>IF('Open Int.'!E28=0,0,'Open Int.'!H28/'Open Int.'!E28)</f>
        <v>0</v>
      </c>
      <c r="G28" s="155">
        <v>0</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87400</v>
      </c>
      <c r="C29" s="189">
        <f>'Open Int.'!F29</f>
        <v>5700</v>
      </c>
      <c r="D29" s="190">
        <f>'Open Int.'!H29</f>
        <v>28500</v>
      </c>
      <c r="E29" s="329">
        <f>'Open Int.'!I29</f>
        <v>7600</v>
      </c>
      <c r="F29" s="191">
        <f>IF('Open Int.'!E29=0,0,'Open Int.'!H29/'Open Int.'!E29)</f>
        <v>0.32608695652173914</v>
      </c>
      <c r="G29" s="155">
        <v>0.2558139534883721</v>
      </c>
      <c r="H29" s="170">
        <f t="shared" si="0"/>
        <v>0.27470355731225293</v>
      </c>
      <c r="I29" s="185">
        <f>IF(Volume!D29=0,0,Volume!F29/Volume!D29)</f>
        <v>0.6666666666666666</v>
      </c>
      <c r="J29" s="176">
        <v>0.1</v>
      </c>
      <c r="K29" s="170">
        <f t="shared" si="1"/>
        <v>5.666666666666666</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7350</v>
      </c>
      <c r="C30" s="189">
        <f>'Open Int.'!F30</f>
        <v>1050</v>
      </c>
      <c r="D30" s="190">
        <f>'Open Int.'!H30</f>
        <v>1050</v>
      </c>
      <c r="E30" s="329">
        <f>'Open Int.'!I30</f>
        <v>0</v>
      </c>
      <c r="F30" s="191">
        <f>IF('Open Int.'!E30=0,0,'Open Int.'!H30/'Open Int.'!E30)</f>
        <v>0.14285714285714285</v>
      </c>
      <c r="G30" s="155">
        <v>0.16666666666666666</v>
      </c>
      <c r="H30" s="170">
        <f t="shared" si="0"/>
        <v>-0.14285714285714285</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825</v>
      </c>
      <c r="C31" s="189">
        <f>'Open Int.'!F31</f>
        <v>0</v>
      </c>
      <c r="D31" s="190">
        <f>'Open Int.'!H31</f>
        <v>275</v>
      </c>
      <c r="E31" s="329">
        <f>'Open Int.'!I31</f>
        <v>0</v>
      </c>
      <c r="F31" s="191">
        <f>IF('Open Int.'!E31=0,0,'Open Int.'!H31/'Open Int.'!E31)</f>
        <v>0.3333333333333333</v>
      </c>
      <c r="G31" s="155">
        <v>0.3333333333333333</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750</v>
      </c>
      <c r="C32" s="189">
        <f>'Open Int.'!F32</f>
        <v>0</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70000</v>
      </c>
      <c r="C33" s="189">
        <f>'Open Int.'!F33</f>
        <v>31000</v>
      </c>
      <c r="D33" s="190">
        <f>'Open Int.'!H33</f>
        <v>3000</v>
      </c>
      <c r="E33" s="329">
        <f>'Open Int.'!I33</f>
        <v>1000</v>
      </c>
      <c r="F33" s="191">
        <f>IF('Open Int.'!E33=0,0,'Open Int.'!H33/'Open Int.'!E33)</f>
        <v>0.04285714285714286</v>
      </c>
      <c r="G33" s="155">
        <v>0.05128205128205128</v>
      </c>
      <c r="H33" s="170">
        <f t="shared" si="0"/>
        <v>-0.16428571428571426</v>
      </c>
      <c r="I33" s="185">
        <f>IF(Volume!D33=0,0,Volume!F33/Volume!D33)</f>
        <v>0.02702702702702703</v>
      </c>
      <c r="J33" s="176">
        <v>0</v>
      </c>
      <c r="K33" s="170">
        <f t="shared" si="1"/>
        <v>0</v>
      </c>
      <c r="L33" s="60"/>
      <c r="M33" s="6"/>
      <c r="N33" s="59"/>
      <c r="O33" s="3"/>
      <c r="P33" s="3"/>
      <c r="Q33" s="3"/>
      <c r="R33" s="3"/>
      <c r="S33" s="3"/>
      <c r="T33" s="3"/>
      <c r="U33" s="61"/>
      <c r="V33" s="3"/>
      <c r="W33" s="3"/>
      <c r="X33" s="3"/>
      <c r="Y33" s="3"/>
      <c r="Z33" s="3"/>
      <c r="AA33" s="2"/>
    </row>
    <row r="34" spans="1:27" s="7" customFormat="1" ht="15">
      <c r="A34" s="177" t="s">
        <v>232</v>
      </c>
      <c r="B34" s="188">
        <f>'Open Int.'!E34</f>
        <v>75000</v>
      </c>
      <c r="C34" s="189">
        <f>'Open Int.'!F34</f>
        <v>11500</v>
      </c>
      <c r="D34" s="190">
        <f>'Open Int.'!H34</f>
        <v>7000</v>
      </c>
      <c r="E34" s="329">
        <f>'Open Int.'!I34</f>
        <v>1500</v>
      </c>
      <c r="F34" s="191">
        <f>IF('Open Int.'!E34=0,0,'Open Int.'!H34/'Open Int.'!E34)</f>
        <v>0.09333333333333334</v>
      </c>
      <c r="G34" s="155">
        <v>0.08661417322834646</v>
      </c>
      <c r="H34" s="170">
        <f t="shared" si="0"/>
        <v>0.07757575757575765</v>
      </c>
      <c r="I34" s="185">
        <f>IF(Volume!D34=0,0,Volume!F34/Volume!D34)</f>
        <v>0.07142857142857142</v>
      </c>
      <c r="J34" s="176">
        <v>0.08771929824561403</v>
      </c>
      <c r="K34" s="170">
        <f t="shared" si="1"/>
        <v>-0.18571428571428572</v>
      </c>
      <c r="L34" s="60"/>
      <c r="M34" s="6"/>
      <c r="N34" s="59"/>
      <c r="O34" s="3"/>
      <c r="P34" s="3"/>
      <c r="Q34" s="3"/>
      <c r="R34" s="3"/>
      <c r="S34" s="3"/>
      <c r="T34" s="3"/>
      <c r="U34" s="61"/>
      <c r="V34" s="3"/>
      <c r="W34" s="3"/>
      <c r="X34" s="3"/>
      <c r="Y34" s="3"/>
      <c r="Z34" s="3"/>
      <c r="AA34" s="2"/>
    </row>
    <row r="35" spans="1:27" s="7" customFormat="1" ht="15">
      <c r="A35" s="177" t="s">
        <v>1</v>
      </c>
      <c r="B35" s="188">
        <f>'Open Int.'!E35</f>
        <v>15000</v>
      </c>
      <c r="C35" s="189">
        <f>'Open Int.'!F35</f>
        <v>600</v>
      </c>
      <c r="D35" s="190">
        <f>'Open Int.'!H35</f>
        <v>1200</v>
      </c>
      <c r="E35" s="329">
        <f>'Open Int.'!I35</f>
        <v>0</v>
      </c>
      <c r="F35" s="191">
        <f>IF('Open Int.'!E35=0,0,'Open Int.'!H35/'Open Int.'!E35)</f>
        <v>0.08</v>
      </c>
      <c r="G35" s="155">
        <v>0.08333333333333333</v>
      </c>
      <c r="H35" s="170">
        <f t="shared" si="0"/>
        <v>-0.039999999999999925</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91200</v>
      </c>
      <c r="C36" s="189">
        <f>'Open Int.'!F36</f>
        <v>26600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409</v>
      </c>
      <c r="B37" s="188">
        <f>'Open Int.'!E37</f>
        <v>440550</v>
      </c>
      <c r="C37" s="189">
        <f>'Open Int.'!F37</f>
        <v>69300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410</v>
      </c>
      <c r="B38" s="188">
        <f>'Open Int.'!E38</f>
        <v>0</v>
      </c>
      <c r="C38" s="189">
        <f>'Open Int.'!F38</f>
        <v>0</v>
      </c>
      <c r="D38" s="190">
        <f>'Open Int.'!H38</f>
        <v>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300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81000</v>
      </c>
      <c r="C40" s="189">
        <f>'Open Int.'!F40</f>
        <v>27000</v>
      </c>
      <c r="D40" s="190">
        <f>'Open Int.'!H40</f>
        <v>18000</v>
      </c>
      <c r="E40" s="329">
        <f>'Open Int.'!I40</f>
        <v>4500</v>
      </c>
      <c r="F40" s="191">
        <f>IF('Open Int.'!E40=0,0,'Open Int.'!H40/'Open Int.'!E40)</f>
        <v>0.2222222222222222</v>
      </c>
      <c r="G40" s="155">
        <v>0.25</v>
      </c>
      <c r="H40" s="170">
        <f t="shared" si="0"/>
        <v>-0.11111111111111116</v>
      </c>
      <c r="I40" s="185">
        <f>IF(Volume!D40=0,0,Volume!F40/Volume!D40)</f>
        <v>0.5</v>
      </c>
      <c r="J40" s="176">
        <v>0</v>
      </c>
      <c r="K40" s="170">
        <f t="shared" si="1"/>
        <v>0</v>
      </c>
      <c r="L40" s="60"/>
      <c r="M40" s="6"/>
      <c r="N40" s="59"/>
      <c r="O40" s="3"/>
      <c r="P40" s="3"/>
      <c r="Q40" s="3"/>
      <c r="R40" s="3"/>
      <c r="S40" s="3"/>
      <c r="T40" s="3"/>
      <c r="U40" s="61"/>
      <c r="V40" s="3"/>
      <c r="W40" s="3"/>
      <c r="X40" s="3"/>
      <c r="Y40" s="3"/>
      <c r="Z40" s="3"/>
      <c r="AA40" s="2"/>
    </row>
    <row r="41" spans="1:27" s="7" customFormat="1" ht="15">
      <c r="A41" s="177" t="s">
        <v>2</v>
      </c>
      <c r="B41" s="188">
        <f>'Open Int.'!E41</f>
        <v>6600</v>
      </c>
      <c r="C41" s="189">
        <f>'Open Int.'!F41</f>
        <v>2200</v>
      </c>
      <c r="D41" s="190">
        <f>'Open Int.'!H41</f>
        <v>1100</v>
      </c>
      <c r="E41" s="329">
        <f>'Open Int.'!I41</f>
        <v>0</v>
      </c>
      <c r="F41" s="191">
        <f>IF('Open Int.'!E41=0,0,'Open Int.'!H41/'Open Int.'!E41)</f>
        <v>0.16666666666666666</v>
      </c>
      <c r="G41" s="155">
        <v>0.25</v>
      </c>
      <c r="H41" s="170">
        <f t="shared" si="0"/>
        <v>-0.33333333333333337</v>
      </c>
      <c r="I41" s="185">
        <f>IF(Volume!D41=0,0,Volume!F41/Volume!D41)</f>
        <v>0</v>
      </c>
      <c r="J41" s="176">
        <v>1</v>
      </c>
      <c r="K41" s="170">
        <f t="shared" si="1"/>
        <v>-1</v>
      </c>
      <c r="L41" s="60"/>
      <c r="M41" s="6"/>
      <c r="N41" s="59"/>
      <c r="O41" s="3"/>
      <c r="P41" s="3"/>
      <c r="Q41" s="3"/>
      <c r="R41" s="3"/>
      <c r="S41" s="3"/>
      <c r="T41" s="3"/>
      <c r="U41" s="61"/>
      <c r="V41" s="3"/>
      <c r="W41" s="3"/>
      <c r="X41" s="3"/>
      <c r="Y41" s="3"/>
      <c r="Z41" s="3"/>
      <c r="AA41" s="2"/>
    </row>
    <row r="42" spans="1:27" s="7" customFormat="1" ht="15">
      <c r="A42" s="177" t="s">
        <v>411</v>
      </c>
      <c r="B42" s="188">
        <f>'Open Int.'!E42</f>
        <v>2300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592500</v>
      </c>
      <c r="C43" s="189">
        <f>'Open Int.'!F43</f>
        <v>50000</v>
      </c>
      <c r="D43" s="190">
        <f>'Open Int.'!H43</f>
        <v>80000</v>
      </c>
      <c r="E43" s="329">
        <f>'Open Int.'!I43</f>
        <v>15000</v>
      </c>
      <c r="F43" s="191">
        <f>IF('Open Int.'!E43=0,0,'Open Int.'!H43/'Open Int.'!E43)</f>
        <v>0.1350210970464135</v>
      </c>
      <c r="G43" s="155">
        <v>0.11981566820276497</v>
      </c>
      <c r="H43" s="170">
        <f t="shared" si="0"/>
        <v>0.12690684842583572</v>
      </c>
      <c r="I43" s="185">
        <f>IF(Volume!D43=0,0,Volume!F43/Volume!D43)</f>
        <v>0.1320754716981132</v>
      </c>
      <c r="J43" s="176">
        <v>0.0990990990990991</v>
      </c>
      <c r="K43" s="170">
        <f t="shared" si="1"/>
        <v>0.3327615780445969</v>
      </c>
      <c r="L43" s="60"/>
      <c r="M43" s="6"/>
      <c r="N43" s="59"/>
      <c r="O43" s="3"/>
      <c r="P43" s="3"/>
      <c r="Q43" s="3"/>
      <c r="R43" s="3"/>
      <c r="S43" s="3"/>
      <c r="T43" s="3"/>
      <c r="U43" s="61"/>
      <c r="V43" s="3"/>
      <c r="W43" s="3"/>
      <c r="X43" s="3"/>
      <c r="Y43" s="3"/>
      <c r="Z43" s="3"/>
      <c r="AA43" s="2"/>
    </row>
    <row r="44" spans="1:27" s="7" customFormat="1" ht="15">
      <c r="A44" s="177" t="s">
        <v>78</v>
      </c>
      <c r="B44" s="188">
        <f>'Open Int.'!E44</f>
        <v>3200</v>
      </c>
      <c r="C44" s="189">
        <f>'Open Int.'!F44</f>
        <v>1600</v>
      </c>
      <c r="D44" s="190">
        <f>'Open Int.'!H44</f>
        <v>4800</v>
      </c>
      <c r="E44" s="329">
        <f>'Open Int.'!I44</f>
        <v>3200</v>
      </c>
      <c r="F44" s="191">
        <f>IF('Open Int.'!E44=0,0,'Open Int.'!H44/'Open Int.'!E44)</f>
        <v>1.5</v>
      </c>
      <c r="G44" s="155">
        <v>1</v>
      </c>
      <c r="H44" s="170">
        <f t="shared" si="0"/>
        <v>0.5</v>
      </c>
      <c r="I44" s="185">
        <f>IF(Volume!D44=0,0,Volume!F44/Volume!D44)</f>
        <v>2</v>
      </c>
      <c r="J44" s="176">
        <v>1</v>
      </c>
      <c r="K44" s="170">
        <f t="shared" si="1"/>
        <v>1</v>
      </c>
      <c r="L44" s="60"/>
      <c r="M44" s="6"/>
      <c r="N44" s="59"/>
      <c r="O44" s="3"/>
      <c r="P44" s="3"/>
      <c r="Q44" s="3"/>
      <c r="R44" s="3"/>
      <c r="S44" s="3"/>
      <c r="T44" s="3"/>
      <c r="U44" s="61"/>
      <c r="V44" s="3"/>
      <c r="W44" s="3"/>
      <c r="X44" s="3"/>
      <c r="Y44" s="3"/>
      <c r="Z44" s="3"/>
      <c r="AA44" s="2"/>
    </row>
    <row r="45" spans="1:27" s="7" customFormat="1" ht="15">
      <c r="A45" s="177" t="s">
        <v>138</v>
      </c>
      <c r="B45" s="188">
        <f>'Open Int.'!E45</f>
        <v>38675</v>
      </c>
      <c r="C45" s="189">
        <f>'Open Int.'!F45</f>
        <v>1700</v>
      </c>
      <c r="D45" s="190">
        <f>'Open Int.'!H45</f>
        <v>7650</v>
      </c>
      <c r="E45" s="329">
        <f>'Open Int.'!I45</f>
        <v>425</v>
      </c>
      <c r="F45" s="191">
        <f>IF('Open Int.'!E45=0,0,'Open Int.'!H45/'Open Int.'!E45)</f>
        <v>0.1978021978021978</v>
      </c>
      <c r="G45" s="155">
        <v>0.19540229885057472</v>
      </c>
      <c r="H45" s="170">
        <f t="shared" si="0"/>
        <v>0.012281835811247473</v>
      </c>
      <c r="I45" s="185">
        <f>IF(Volume!D45=0,0,Volume!F45/Volume!D45)</f>
        <v>0.3448275862068966</v>
      </c>
      <c r="J45" s="176">
        <v>0.375</v>
      </c>
      <c r="K45" s="170">
        <f t="shared" si="1"/>
        <v>-0.08045977011494247</v>
      </c>
      <c r="L45" s="60"/>
      <c r="M45" s="6"/>
      <c r="N45" s="59"/>
      <c r="O45" s="3"/>
      <c r="P45" s="3"/>
      <c r="Q45" s="3"/>
      <c r="R45" s="3"/>
      <c r="S45" s="3"/>
      <c r="T45" s="3"/>
      <c r="U45" s="61"/>
      <c r="V45" s="3"/>
      <c r="W45" s="3"/>
      <c r="X45" s="3"/>
      <c r="Y45" s="3"/>
      <c r="Z45" s="3"/>
      <c r="AA45" s="2"/>
    </row>
    <row r="46" spans="1:27" s="7" customFormat="1" ht="15">
      <c r="A46" s="177" t="s">
        <v>160</v>
      </c>
      <c r="B46" s="188">
        <f>'Open Int.'!E46</f>
        <v>4950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1269600</v>
      </c>
      <c r="C47" s="189">
        <f>'Open Int.'!F47</f>
        <v>186300</v>
      </c>
      <c r="D47" s="190">
        <f>'Open Int.'!H47</f>
        <v>27600</v>
      </c>
      <c r="E47" s="329">
        <f>'Open Int.'!I47</f>
        <v>0</v>
      </c>
      <c r="F47" s="191">
        <f>IF('Open Int.'!E47=0,0,'Open Int.'!H47/'Open Int.'!E47)</f>
        <v>0.021739130434782608</v>
      </c>
      <c r="G47" s="155">
        <v>0.025477707006369428</v>
      </c>
      <c r="H47" s="170">
        <f t="shared" si="0"/>
        <v>-0.14673913043478268</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583750</v>
      </c>
      <c r="C49" s="189">
        <f>'Open Int.'!F49</f>
        <v>58750</v>
      </c>
      <c r="D49" s="190">
        <f>'Open Int.'!H49</f>
        <v>62500</v>
      </c>
      <c r="E49" s="329">
        <f>'Open Int.'!I49</f>
        <v>5000</v>
      </c>
      <c r="F49" s="191">
        <f>IF('Open Int.'!E49=0,0,'Open Int.'!H49/'Open Int.'!E49)</f>
        <v>0.10706638115631692</v>
      </c>
      <c r="G49" s="155">
        <v>0.10952380952380952</v>
      </c>
      <c r="H49" s="170">
        <f t="shared" si="0"/>
        <v>-0.02243738944232377</v>
      </c>
      <c r="I49" s="185">
        <f>IF(Volume!D49=0,0,Volume!F49/Volume!D49)</f>
        <v>0.05263157894736842</v>
      </c>
      <c r="J49" s="176">
        <v>0.15384615384615385</v>
      </c>
      <c r="K49" s="170">
        <f t="shared" si="1"/>
        <v>-0.6578947368421053</v>
      </c>
      <c r="L49" s="60"/>
      <c r="M49" s="6"/>
      <c r="N49" s="59"/>
      <c r="O49" s="3"/>
      <c r="P49" s="3"/>
      <c r="Q49" s="3"/>
      <c r="R49" s="3"/>
      <c r="S49" s="3"/>
      <c r="T49" s="3"/>
      <c r="U49" s="61"/>
      <c r="V49" s="3"/>
      <c r="W49" s="3"/>
      <c r="X49" s="3"/>
      <c r="Y49" s="3"/>
      <c r="Z49" s="3"/>
      <c r="AA49" s="2"/>
    </row>
    <row r="50" spans="1:27" s="7" customFormat="1" ht="15">
      <c r="A50" s="177" t="s">
        <v>218</v>
      </c>
      <c r="B50" s="188">
        <f>'Open Int.'!E50</f>
        <v>2100</v>
      </c>
      <c r="C50" s="189">
        <f>'Open Int.'!F50</f>
        <v>0</v>
      </c>
      <c r="D50" s="190">
        <f>'Open Int.'!H50</f>
        <v>2100</v>
      </c>
      <c r="E50" s="329">
        <f>'Open Int.'!I50</f>
        <v>0</v>
      </c>
      <c r="F50" s="191">
        <f>IF('Open Int.'!E50=0,0,'Open Int.'!H50/'Open Int.'!E50)</f>
        <v>1</v>
      </c>
      <c r="G50" s="155">
        <v>1</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2000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224100</v>
      </c>
      <c r="C54" s="189">
        <f>'Open Int.'!F54</f>
        <v>-5400</v>
      </c>
      <c r="D54" s="190">
        <f>'Open Int.'!H54</f>
        <v>0</v>
      </c>
      <c r="E54" s="329">
        <f>'Open Int.'!I54</f>
        <v>0</v>
      </c>
      <c r="F54" s="191">
        <f>IF('Open Int.'!E54=0,0,'Open Int.'!H54/'Open Int.'!E54)</f>
        <v>0</v>
      </c>
      <c r="G54" s="155">
        <v>0</v>
      </c>
      <c r="H54" s="170">
        <f t="shared" si="0"/>
        <v>0</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412</v>
      </c>
      <c r="B55" s="188">
        <f>'Open Int.'!E55</f>
        <v>530250</v>
      </c>
      <c r="C55" s="189">
        <f>'Open Int.'!F55</f>
        <v>78750</v>
      </c>
      <c r="D55" s="190">
        <f>'Open Int.'!H55</f>
        <v>63000</v>
      </c>
      <c r="E55" s="329">
        <f>'Open Int.'!I55</f>
        <v>-5250</v>
      </c>
      <c r="F55" s="191">
        <f>IF('Open Int.'!E55=0,0,'Open Int.'!H55/'Open Int.'!E55)</f>
        <v>0.1188118811881188</v>
      </c>
      <c r="G55" s="155">
        <v>0.1511627906976744</v>
      </c>
      <c r="H55" s="170">
        <f t="shared" si="0"/>
        <v>-0.214013709063214</v>
      </c>
      <c r="I55" s="185">
        <f>IF(Volume!D55=0,0,Volume!F55/Volume!D55)</f>
        <v>0.034482758620689655</v>
      </c>
      <c r="J55" s="176">
        <v>0.05555555555555555</v>
      </c>
      <c r="K55" s="170">
        <f t="shared" si="1"/>
        <v>-0.3793103448275862</v>
      </c>
      <c r="L55" s="60"/>
      <c r="M55" s="6"/>
      <c r="N55" s="59"/>
      <c r="O55" s="3"/>
      <c r="P55" s="3"/>
      <c r="Q55" s="3"/>
      <c r="R55" s="3"/>
      <c r="S55" s="3"/>
      <c r="T55" s="3"/>
      <c r="U55" s="61"/>
      <c r="V55" s="3"/>
      <c r="W55" s="3"/>
      <c r="X55" s="3"/>
      <c r="Y55" s="3"/>
      <c r="Z55" s="3"/>
      <c r="AA55" s="2"/>
    </row>
    <row r="56" spans="1:27" s="7" customFormat="1" ht="15">
      <c r="A56" s="177" t="s">
        <v>163</v>
      </c>
      <c r="B56" s="188">
        <f>'Open Int.'!E56</f>
        <v>1116</v>
      </c>
      <c r="C56" s="189">
        <f>'Open Int.'!F56</f>
        <v>310</v>
      </c>
      <c r="D56" s="190">
        <f>'Open Int.'!H56</f>
        <v>248</v>
      </c>
      <c r="E56" s="329">
        <f>'Open Int.'!I56</f>
        <v>0</v>
      </c>
      <c r="F56" s="191">
        <f>IF('Open Int.'!E56=0,0,'Open Int.'!H56/'Open Int.'!E56)</f>
        <v>0.2222222222222222</v>
      </c>
      <c r="G56" s="155">
        <v>0.3076923076923077</v>
      </c>
      <c r="H56" s="170">
        <f t="shared" si="0"/>
        <v>-0.27777777777777785</v>
      </c>
      <c r="I56" s="185">
        <f>IF(Volume!D56=0,0,Volume!F56/Volume!D56)</f>
        <v>0</v>
      </c>
      <c r="J56" s="176">
        <v>0</v>
      </c>
      <c r="K56" s="170">
        <f t="shared" si="1"/>
        <v>0</v>
      </c>
      <c r="L56" s="60"/>
      <c r="M56" s="6"/>
      <c r="N56" s="59"/>
      <c r="O56" s="3"/>
      <c r="P56" s="3"/>
      <c r="Q56" s="3"/>
      <c r="R56" s="3"/>
      <c r="S56" s="3"/>
      <c r="T56" s="3"/>
      <c r="U56" s="61"/>
      <c r="V56" s="3"/>
      <c r="W56" s="3"/>
      <c r="X56" s="3"/>
      <c r="Y56" s="3"/>
      <c r="Z56" s="3"/>
      <c r="AA56" s="2"/>
    </row>
    <row r="57" spans="1:27" s="7" customFormat="1" ht="15">
      <c r="A57" s="177" t="s">
        <v>194</v>
      </c>
      <c r="B57" s="188">
        <f>'Open Int.'!E57</f>
        <v>113200</v>
      </c>
      <c r="C57" s="189">
        <f>'Open Int.'!F57</f>
        <v>4800</v>
      </c>
      <c r="D57" s="190">
        <f>'Open Int.'!H57</f>
        <v>11200</v>
      </c>
      <c r="E57" s="329">
        <f>'Open Int.'!I57</f>
        <v>800</v>
      </c>
      <c r="F57" s="191">
        <f>IF('Open Int.'!E57=0,0,'Open Int.'!H57/'Open Int.'!E57)</f>
        <v>0.0989399293286219</v>
      </c>
      <c r="G57" s="155">
        <v>0.0959409594095941</v>
      </c>
      <c r="H57" s="170">
        <f t="shared" si="0"/>
        <v>0.031258494156020555</v>
      </c>
      <c r="I57" s="185">
        <f>IF(Volume!D57=0,0,Volume!F57/Volume!D57)</f>
        <v>0.05714285714285714</v>
      </c>
      <c r="J57" s="176">
        <v>0.3333333333333333</v>
      </c>
      <c r="K57" s="170">
        <f t="shared" si="1"/>
        <v>-0.8285714285714285</v>
      </c>
      <c r="L57" s="60"/>
      <c r="M57" s="6"/>
      <c r="N57" s="59"/>
      <c r="O57" s="3"/>
      <c r="P57" s="3"/>
      <c r="Q57" s="3"/>
      <c r="R57" s="3"/>
      <c r="S57" s="3"/>
      <c r="T57" s="3"/>
      <c r="U57" s="61"/>
      <c r="V57" s="3"/>
      <c r="W57" s="3"/>
      <c r="X57" s="3"/>
      <c r="Y57" s="3"/>
      <c r="Z57" s="3"/>
      <c r="AA57" s="2"/>
    </row>
    <row r="58" spans="1:27" s="7" customFormat="1" ht="15">
      <c r="A58" s="177" t="s">
        <v>413</v>
      </c>
      <c r="B58" s="188">
        <f>'Open Int.'!E58</f>
        <v>150</v>
      </c>
      <c r="C58" s="189">
        <f>'Open Int.'!F58</f>
        <v>0</v>
      </c>
      <c r="D58" s="190">
        <f>'Open Int.'!H58</f>
        <v>0</v>
      </c>
      <c r="E58" s="329">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414</v>
      </c>
      <c r="B59" s="188">
        <f>'Open Int.'!E59</f>
        <v>1200</v>
      </c>
      <c r="C59" s="189">
        <f>'Open Int.'!F59</f>
        <v>200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220</v>
      </c>
      <c r="B60" s="188">
        <f>'Open Int.'!E60</f>
        <v>129600</v>
      </c>
      <c r="C60" s="189">
        <f>'Open Int.'!F60</f>
        <v>16800</v>
      </c>
      <c r="D60" s="190">
        <f>'Open Int.'!H60</f>
        <v>16800</v>
      </c>
      <c r="E60" s="329">
        <f>'Open Int.'!I60</f>
        <v>2400</v>
      </c>
      <c r="F60" s="191">
        <f>IF('Open Int.'!E60=0,0,'Open Int.'!H60/'Open Int.'!E60)</f>
        <v>0.12962962962962962</v>
      </c>
      <c r="G60" s="155">
        <v>0.1276595744680851</v>
      </c>
      <c r="H60" s="170">
        <f t="shared" si="0"/>
        <v>0.015432098765432122</v>
      </c>
      <c r="I60" s="185">
        <f>IF(Volume!D60=0,0,Volume!F60/Volume!D60)</f>
        <v>0.1</v>
      </c>
      <c r="J60" s="176">
        <v>0.25</v>
      </c>
      <c r="K60" s="170">
        <f t="shared" si="1"/>
        <v>-0.6</v>
      </c>
      <c r="L60" s="60"/>
      <c r="M60" s="6"/>
      <c r="N60" s="59"/>
      <c r="O60" s="3"/>
      <c r="P60" s="3"/>
      <c r="Q60" s="3"/>
      <c r="R60" s="3"/>
      <c r="S60" s="3"/>
      <c r="T60" s="3"/>
      <c r="U60" s="61"/>
      <c r="V60" s="3"/>
      <c r="W60" s="3"/>
      <c r="X60" s="3"/>
      <c r="Y60" s="3"/>
      <c r="Z60" s="3"/>
      <c r="AA60" s="2"/>
    </row>
    <row r="61" spans="1:27" s="7" customFormat="1" ht="15">
      <c r="A61" s="177" t="s">
        <v>164</v>
      </c>
      <c r="B61" s="188">
        <f>'Open Int.'!E61</f>
        <v>632800</v>
      </c>
      <c r="C61" s="189">
        <f>'Open Int.'!F61</f>
        <v>129950</v>
      </c>
      <c r="D61" s="190">
        <f>'Open Int.'!H61</f>
        <v>101700</v>
      </c>
      <c r="E61" s="329">
        <f>'Open Int.'!I61</f>
        <v>39550</v>
      </c>
      <c r="F61" s="191">
        <f>IF('Open Int.'!E61=0,0,'Open Int.'!H61/'Open Int.'!E61)</f>
        <v>0.16071428571428573</v>
      </c>
      <c r="G61" s="155">
        <v>0.12359550561797752</v>
      </c>
      <c r="H61" s="170">
        <f t="shared" si="0"/>
        <v>0.30032467532467544</v>
      </c>
      <c r="I61" s="185">
        <f>IF(Volume!D61=0,0,Volume!F61/Volume!D61)</f>
        <v>0.1794871794871795</v>
      </c>
      <c r="J61" s="176">
        <v>0.14893617021276595</v>
      </c>
      <c r="K61" s="170">
        <f t="shared" si="1"/>
        <v>0.20512820512820518</v>
      </c>
      <c r="L61" s="60"/>
      <c r="M61" s="6"/>
      <c r="N61" s="59"/>
      <c r="O61" s="3"/>
      <c r="P61" s="3"/>
      <c r="Q61" s="3"/>
      <c r="R61" s="3"/>
      <c r="S61" s="3"/>
      <c r="T61" s="3"/>
      <c r="U61" s="61"/>
      <c r="V61" s="3"/>
      <c r="W61" s="3"/>
      <c r="X61" s="3"/>
      <c r="Y61" s="3"/>
      <c r="Z61" s="3"/>
      <c r="AA61" s="2"/>
    </row>
    <row r="62" spans="1:27" s="7" customFormat="1" ht="15">
      <c r="A62" s="177" t="s">
        <v>165</v>
      </c>
      <c r="B62" s="188">
        <f>'Open Int.'!E62</f>
        <v>2600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415</v>
      </c>
      <c r="B63" s="188">
        <f>'Open Int.'!E63</f>
        <v>600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89</v>
      </c>
      <c r="B64" s="188">
        <f>'Open Int.'!E64</f>
        <v>88500</v>
      </c>
      <c r="C64" s="189">
        <f>'Open Int.'!F64</f>
        <v>4500</v>
      </c>
      <c r="D64" s="190">
        <f>'Open Int.'!H64</f>
        <v>7500</v>
      </c>
      <c r="E64" s="329">
        <f>'Open Int.'!I64</f>
        <v>2250</v>
      </c>
      <c r="F64" s="191">
        <f>IF('Open Int.'!E64=0,0,'Open Int.'!H64/'Open Int.'!E64)</f>
        <v>0.0847457627118644</v>
      </c>
      <c r="G64" s="155">
        <v>0.0625</v>
      </c>
      <c r="H64" s="170">
        <f t="shared" si="0"/>
        <v>0.35593220338983045</v>
      </c>
      <c r="I64" s="185">
        <f>IF(Volume!D64=0,0,Volume!F64/Volume!D64)</f>
        <v>0.17391304347826086</v>
      </c>
      <c r="J64" s="176">
        <v>0.06666666666666667</v>
      </c>
      <c r="K64" s="170">
        <f t="shared" si="1"/>
        <v>1.608695652173913</v>
      </c>
      <c r="L64" s="60"/>
      <c r="M64" s="6"/>
      <c r="N64" s="59"/>
      <c r="O64" s="3"/>
      <c r="P64" s="3"/>
      <c r="Q64" s="3"/>
      <c r="R64" s="3"/>
      <c r="S64" s="3"/>
      <c r="T64" s="3"/>
      <c r="U64" s="61"/>
      <c r="V64" s="3"/>
      <c r="W64" s="3"/>
      <c r="X64" s="3"/>
      <c r="Y64" s="3"/>
      <c r="Z64" s="3"/>
      <c r="AA64" s="2"/>
    </row>
    <row r="65" spans="1:27" s="7" customFormat="1" ht="15">
      <c r="A65" s="177" t="s">
        <v>287</v>
      </c>
      <c r="B65" s="188">
        <f>'Open Int.'!E65</f>
        <v>6000</v>
      </c>
      <c r="C65" s="189">
        <f>'Open Int.'!F65</f>
        <v>6000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416</v>
      </c>
      <c r="B66" s="188">
        <f>'Open Int.'!E66</f>
        <v>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271</v>
      </c>
      <c r="B67" s="188">
        <f>'Open Int.'!E67</f>
        <v>14400</v>
      </c>
      <c r="C67" s="189">
        <f>'Open Int.'!F67</f>
        <v>4800</v>
      </c>
      <c r="D67" s="190">
        <f>'Open Int.'!H67</f>
        <v>2400</v>
      </c>
      <c r="E67" s="329">
        <f>'Open Int.'!I67</f>
        <v>0</v>
      </c>
      <c r="F67" s="191">
        <f>IF('Open Int.'!E67=0,0,'Open Int.'!H67/'Open Int.'!E67)</f>
        <v>0.16666666666666666</v>
      </c>
      <c r="G67" s="155">
        <v>0.25</v>
      </c>
      <c r="H67" s="170">
        <f t="shared" si="0"/>
        <v>-0.33333333333333337</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221</v>
      </c>
      <c r="B68" s="188">
        <f>'Open Int.'!E68</f>
        <v>2700</v>
      </c>
      <c r="C68" s="189">
        <f>'Open Int.'!F68</f>
        <v>300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233</v>
      </c>
      <c r="B69" s="188">
        <f>'Open Int.'!E69</f>
        <v>72000</v>
      </c>
      <c r="C69" s="189">
        <f>'Open Int.'!F69</f>
        <v>16000</v>
      </c>
      <c r="D69" s="190">
        <f>'Open Int.'!H69</f>
        <v>11000</v>
      </c>
      <c r="E69" s="329">
        <f>'Open Int.'!I69</f>
        <v>2000</v>
      </c>
      <c r="F69" s="191">
        <f>IF('Open Int.'!E69=0,0,'Open Int.'!H69/'Open Int.'!E69)</f>
        <v>0.1527777777777778</v>
      </c>
      <c r="G69" s="155">
        <v>0.16071428571428573</v>
      </c>
      <c r="H69" s="170">
        <f t="shared" si="0"/>
        <v>-0.049382716049382706</v>
      </c>
      <c r="I69" s="185">
        <f>IF(Volume!D69=0,0,Volume!F69/Volume!D69)</f>
        <v>0.08163265306122448</v>
      </c>
      <c r="J69" s="176">
        <v>0.17391304347826086</v>
      </c>
      <c r="K69" s="170">
        <f t="shared" si="1"/>
        <v>-0.5306122448979592</v>
      </c>
      <c r="L69" s="60"/>
      <c r="M69" s="6"/>
      <c r="N69" s="59"/>
      <c r="O69" s="3"/>
      <c r="P69" s="3"/>
      <c r="Q69" s="3"/>
      <c r="R69" s="3"/>
      <c r="S69" s="3"/>
      <c r="T69" s="3"/>
      <c r="U69" s="61"/>
      <c r="V69" s="3"/>
      <c r="W69" s="3"/>
      <c r="X69" s="3"/>
      <c r="Y69" s="3"/>
      <c r="Z69" s="3"/>
      <c r="AA69" s="2"/>
    </row>
    <row r="70" spans="1:27" s="7" customFormat="1" ht="15">
      <c r="A70" s="177" t="s">
        <v>166</v>
      </c>
      <c r="B70" s="188">
        <f>'Open Int.'!E70</f>
        <v>141600</v>
      </c>
      <c r="C70" s="189">
        <f>'Open Int.'!F70</f>
        <v>14750</v>
      </c>
      <c r="D70" s="190">
        <f>'Open Int.'!H70</f>
        <v>20650</v>
      </c>
      <c r="E70" s="329">
        <f>'Open Int.'!I70</f>
        <v>0</v>
      </c>
      <c r="F70" s="191">
        <f>IF('Open Int.'!E70=0,0,'Open Int.'!H70/'Open Int.'!E70)</f>
        <v>0.14583333333333334</v>
      </c>
      <c r="G70" s="155">
        <v>0.16279069767441862</v>
      </c>
      <c r="H70" s="170">
        <f t="shared" si="0"/>
        <v>-0.10416666666666667</v>
      </c>
      <c r="I70" s="185">
        <f>IF(Volume!D70=0,0,Volume!F70/Volume!D70)</f>
        <v>0.09090909090909091</v>
      </c>
      <c r="J70" s="176">
        <v>0.3333333333333333</v>
      </c>
      <c r="K70" s="170">
        <f t="shared" si="1"/>
        <v>-0.7272727272727273</v>
      </c>
      <c r="L70" s="60"/>
      <c r="M70" s="6"/>
      <c r="N70" s="59"/>
      <c r="O70" s="3"/>
      <c r="P70" s="3"/>
      <c r="Q70" s="3"/>
      <c r="R70" s="3"/>
      <c r="S70" s="3"/>
      <c r="T70" s="3"/>
      <c r="U70" s="61"/>
      <c r="V70" s="3"/>
      <c r="W70" s="3"/>
      <c r="X70" s="3"/>
      <c r="Y70" s="3"/>
      <c r="Z70" s="3"/>
      <c r="AA70" s="2"/>
    </row>
    <row r="71" spans="1:27" s="7" customFormat="1" ht="15">
      <c r="A71" s="177" t="s">
        <v>222</v>
      </c>
      <c r="B71" s="188">
        <f>'Open Int.'!E71</f>
        <v>176</v>
      </c>
      <c r="C71" s="189">
        <f>'Open Int.'!F71</f>
        <v>0</v>
      </c>
      <c r="D71" s="190">
        <f>'Open Int.'!H71</f>
        <v>0</v>
      </c>
      <c r="E71" s="329">
        <f>'Open Int.'!I71</f>
        <v>0</v>
      </c>
      <c r="F71" s="191">
        <f>IF('Open Int.'!E71=0,0,'Open Int.'!H71/'Open Int.'!E71)</f>
        <v>0</v>
      </c>
      <c r="G71" s="155">
        <v>0</v>
      </c>
      <c r="H71" s="170">
        <f aca="true" t="shared" si="2" ref="H71:H134">IF(G71=0,0,(F71-G71)/G71)</f>
        <v>0</v>
      </c>
      <c r="I71" s="185">
        <f>IF(Volume!D71=0,0,Volume!F71/Volume!D71)</f>
        <v>0</v>
      </c>
      <c r="J71" s="176">
        <v>0</v>
      </c>
      <c r="K71" s="170">
        <f aca="true" t="shared" si="3" ref="K71:K134">IF(J71=0,0,(I71-J71)/J71)</f>
        <v>0</v>
      </c>
      <c r="L71" s="60"/>
      <c r="M71" s="6"/>
      <c r="N71" s="59"/>
      <c r="O71" s="3"/>
      <c r="P71" s="3"/>
      <c r="Q71" s="3"/>
      <c r="R71" s="3"/>
      <c r="S71" s="3"/>
      <c r="T71" s="3"/>
      <c r="U71" s="61"/>
      <c r="V71" s="3"/>
      <c r="W71" s="3"/>
      <c r="X71" s="3"/>
      <c r="Y71" s="3"/>
      <c r="Z71" s="3"/>
      <c r="AA71" s="2"/>
    </row>
    <row r="72" spans="1:27" s="7" customFormat="1" ht="15">
      <c r="A72" s="177" t="s">
        <v>288</v>
      </c>
      <c r="B72" s="188">
        <f>'Open Int.'!E72</f>
        <v>453000</v>
      </c>
      <c r="C72" s="189">
        <f>'Open Int.'!F72</f>
        <v>16500</v>
      </c>
      <c r="D72" s="190">
        <f>'Open Int.'!H72</f>
        <v>48000</v>
      </c>
      <c r="E72" s="329">
        <f>'Open Int.'!I72</f>
        <v>10500</v>
      </c>
      <c r="F72" s="191">
        <f>IF('Open Int.'!E72=0,0,'Open Int.'!H72/'Open Int.'!E72)</f>
        <v>0.10596026490066225</v>
      </c>
      <c r="G72" s="155">
        <v>0.0859106529209622</v>
      </c>
      <c r="H72" s="170">
        <f t="shared" si="2"/>
        <v>0.2333774834437086</v>
      </c>
      <c r="I72" s="185">
        <f>IF(Volume!D72=0,0,Volume!F72/Volume!D72)</f>
        <v>0.06015037593984962</v>
      </c>
      <c r="J72" s="176">
        <v>0.05</v>
      </c>
      <c r="K72" s="170">
        <f t="shared" si="3"/>
        <v>0.20300751879699236</v>
      </c>
      <c r="L72" s="60"/>
      <c r="M72" s="6"/>
      <c r="N72" s="59"/>
      <c r="O72" s="3"/>
      <c r="P72" s="3"/>
      <c r="Q72" s="3"/>
      <c r="R72" s="3"/>
      <c r="S72" s="3"/>
      <c r="T72" s="3"/>
      <c r="U72" s="61"/>
      <c r="V72" s="3"/>
      <c r="W72" s="3"/>
      <c r="X72" s="3"/>
      <c r="Y72" s="3"/>
      <c r="Z72" s="3"/>
      <c r="AA72" s="2"/>
    </row>
    <row r="73" spans="1:27" s="7" customFormat="1" ht="15">
      <c r="A73" s="177" t="s">
        <v>289</v>
      </c>
      <c r="B73" s="188">
        <f>'Open Int.'!E73</f>
        <v>15400</v>
      </c>
      <c r="C73" s="189">
        <f>'Open Int.'!F73</f>
        <v>1400</v>
      </c>
      <c r="D73" s="190">
        <f>'Open Int.'!H73</f>
        <v>0</v>
      </c>
      <c r="E73" s="329">
        <f>'Open Int.'!I73</f>
        <v>0</v>
      </c>
      <c r="F73" s="191">
        <f>IF('Open Int.'!E73=0,0,'Open Int.'!H73/'Open Int.'!E73)</f>
        <v>0</v>
      </c>
      <c r="G73" s="155">
        <v>0</v>
      </c>
      <c r="H73" s="170">
        <f t="shared" si="2"/>
        <v>0</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195</v>
      </c>
      <c r="B74" s="188">
        <f>'Open Int.'!E74</f>
        <v>589732</v>
      </c>
      <c r="C74" s="189">
        <f>'Open Int.'!F74</f>
        <v>72170</v>
      </c>
      <c r="D74" s="190">
        <f>'Open Int.'!H74</f>
        <v>35054</v>
      </c>
      <c r="E74" s="329">
        <f>'Open Int.'!I74</f>
        <v>8248</v>
      </c>
      <c r="F74" s="191">
        <f>IF('Open Int.'!E74=0,0,'Open Int.'!H74/'Open Int.'!E74)</f>
        <v>0.05944055944055944</v>
      </c>
      <c r="G74" s="155">
        <v>0.05179282868525897</v>
      </c>
      <c r="H74" s="170">
        <f t="shared" si="2"/>
        <v>0.14766003227541682</v>
      </c>
      <c r="I74" s="185">
        <f>IF(Volume!D74=0,0,Volume!F74/Volume!D74)</f>
        <v>0.06349206349206349</v>
      </c>
      <c r="J74" s="176">
        <v>0.04838709677419355</v>
      </c>
      <c r="K74" s="170">
        <f t="shared" si="3"/>
        <v>0.31216931216931215</v>
      </c>
      <c r="L74" s="60"/>
      <c r="M74" s="6"/>
      <c r="N74" s="59"/>
      <c r="O74" s="3"/>
      <c r="P74" s="3"/>
      <c r="Q74" s="3"/>
      <c r="R74" s="3"/>
      <c r="S74" s="3"/>
      <c r="T74" s="3"/>
      <c r="U74" s="61"/>
      <c r="V74" s="3"/>
      <c r="W74" s="3"/>
      <c r="X74" s="3"/>
      <c r="Y74" s="3"/>
      <c r="Z74" s="3"/>
      <c r="AA74" s="2"/>
    </row>
    <row r="75" spans="1:27" s="7" customFormat="1" ht="15">
      <c r="A75" s="177" t="s">
        <v>290</v>
      </c>
      <c r="B75" s="188">
        <f>'Open Int.'!E75</f>
        <v>484400</v>
      </c>
      <c r="C75" s="189">
        <f>'Open Int.'!F75</f>
        <v>40600</v>
      </c>
      <c r="D75" s="190">
        <f>'Open Int.'!H75</f>
        <v>15400</v>
      </c>
      <c r="E75" s="329">
        <f>'Open Int.'!I75</f>
        <v>2800</v>
      </c>
      <c r="F75" s="191">
        <f>IF('Open Int.'!E75=0,0,'Open Int.'!H75/'Open Int.'!E75)</f>
        <v>0.031791907514450865</v>
      </c>
      <c r="G75" s="155">
        <v>0.028391167192429023</v>
      </c>
      <c r="H75" s="170">
        <f t="shared" si="2"/>
        <v>0.11978163134232489</v>
      </c>
      <c r="I75" s="185">
        <f>IF(Volume!D75=0,0,Volume!F75/Volume!D75)</f>
        <v>0.04597701149425287</v>
      </c>
      <c r="J75" s="176">
        <v>0.04032258064516129</v>
      </c>
      <c r="K75" s="170">
        <f t="shared" si="3"/>
        <v>0.14022988505747128</v>
      </c>
      <c r="L75" s="60"/>
      <c r="M75" s="6"/>
      <c r="N75" s="59"/>
      <c r="O75" s="3"/>
      <c r="P75" s="3"/>
      <c r="Q75" s="3"/>
      <c r="R75" s="3"/>
      <c r="S75" s="3"/>
      <c r="T75" s="3"/>
      <c r="U75" s="61"/>
      <c r="V75" s="3"/>
      <c r="W75" s="3"/>
      <c r="X75" s="3"/>
      <c r="Y75" s="3"/>
      <c r="Z75" s="3"/>
      <c r="AA75" s="2"/>
    </row>
    <row r="76" spans="1:27" s="7" customFormat="1" ht="15">
      <c r="A76" s="177" t="s">
        <v>197</v>
      </c>
      <c r="B76" s="188">
        <f>'Open Int.'!E76</f>
        <v>11700</v>
      </c>
      <c r="C76" s="189">
        <f>'Open Int.'!F76</f>
        <v>1300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4</v>
      </c>
      <c r="B77" s="188">
        <f>'Open Int.'!E77</f>
        <v>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79</v>
      </c>
      <c r="B78" s="188">
        <f>'Open Int.'!E78</f>
        <v>800</v>
      </c>
      <c r="C78" s="189">
        <f>'Open Int.'!F78</f>
        <v>200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196</v>
      </c>
      <c r="B79" s="188">
        <f>'Open Int.'!E79</f>
        <v>800</v>
      </c>
      <c r="C79" s="189">
        <f>'Open Int.'!F79</f>
        <v>0</v>
      </c>
      <c r="D79" s="190">
        <f>'Open Int.'!H79</f>
        <v>800</v>
      </c>
      <c r="E79" s="329">
        <f>'Open Int.'!I79</f>
        <v>0</v>
      </c>
      <c r="F79" s="191">
        <f>IF('Open Int.'!E79=0,0,'Open Int.'!H79/'Open Int.'!E79)</f>
        <v>1</v>
      </c>
      <c r="G79" s="155">
        <v>1</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5</v>
      </c>
      <c r="B80" s="188">
        <f>'Open Int.'!E80</f>
        <v>3134175</v>
      </c>
      <c r="C80" s="189">
        <f>'Open Int.'!F80</f>
        <v>130790</v>
      </c>
      <c r="D80" s="190">
        <f>'Open Int.'!H80</f>
        <v>596530</v>
      </c>
      <c r="E80" s="329">
        <f>'Open Int.'!I80</f>
        <v>41470</v>
      </c>
      <c r="F80" s="191">
        <f>IF('Open Int.'!E80=0,0,'Open Int.'!H80/'Open Int.'!E80)</f>
        <v>0.19033078880407125</v>
      </c>
      <c r="G80" s="155">
        <v>0.18481147105682422</v>
      </c>
      <c r="H80" s="170">
        <f t="shared" si="2"/>
        <v>0.029864584247316587</v>
      </c>
      <c r="I80" s="185">
        <f>IF(Volume!D80=0,0,Volume!F80/Volume!D80)</f>
        <v>0.08519701810436635</v>
      </c>
      <c r="J80" s="176">
        <v>0.12437810945273632</v>
      </c>
      <c r="K80" s="170">
        <f t="shared" si="3"/>
        <v>-0.3150159744408946</v>
      </c>
      <c r="L80" s="60"/>
      <c r="M80" s="6"/>
      <c r="N80" s="59"/>
      <c r="O80" s="3"/>
      <c r="P80" s="3"/>
      <c r="Q80" s="3"/>
      <c r="R80" s="3"/>
      <c r="S80" s="3"/>
      <c r="T80" s="3"/>
      <c r="U80" s="61"/>
      <c r="V80" s="3"/>
      <c r="W80" s="3"/>
      <c r="X80" s="3"/>
      <c r="Y80" s="3"/>
      <c r="Z80" s="3"/>
      <c r="AA80" s="2"/>
    </row>
    <row r="81" spans="1:27" s="7" customFormat="1" ht="15">
      <c r="A81" s="177" t="s">
        <v>198</v>
      </c>
      <c r="B81" s="188">
        <f>'Open Int.'!E81</f>
        <v>859000</v>
      </c>
      <c r="C81" s="189">
        <f>'Open Int.'!F81</f>
        <v>140000</v>
      </c>
      <c r="D81" s="190">
        <f>'Open Int.'!H81</f>
        <v>156000</v>
      </c>
      <c r="E81" s="329">
        <f>'Open Int.'!I81</f>
        <v>20000</v>
      </c>
      <c r="F81" s="191">
        <f>IF('Open Int.'!E81=0,0,'Open Int.'!H81/'Open Int.'!E81)</f>
        <v>0.18160651920838183</v>
      </c>
      <c r="G81" s="155">
        <v>0.18915159944367177</v>
      </c>
      <c r="H81" s="170">
        <f t="shared" si="2"/>
        <v>-0.039889063890981354</v>
      </c>
      <c r="I81" s="185">
        <f>IF(Volume!D81=0,0,Volume!F81/Volume!D81)</f>
        <v>0.09597523219814241</v>
      </c>
      <c r="J81" s="176">
        <v>0.2037037037037037</v>
      </c>
      <c r="K81" s="170">
        <f t="shared" si="3"/>
        <v>-0.52884886011821</v>
      </c>
      <c r="L81" s="60"/>
      <c r="M81" s="6"/>
      <c r="N81" s="59"/>
      <c r="O81" s="3"/>
      <c r="P81" s="3"/>
      <c r="Q81" s="3"/>
      <c r="R81" s="3"/>
      <c r="S81" s="3"/>
      <c r="T81" s="3"/>
      <c r="U81" s="61"/>
      <c r="V81" s="3"/>
      <c r="W81" s="3"/>
      <c r="X81" s="3"/>
      <c r="Y81" s="3"/>
      <c r="Z81" s="3"/>
      <c r="AA81" s="2"/>
    </row>
    <row r="82" spans="1:27" s="7" customFormat="1" ht="15">
      <c r="A82" s="177" t="s">
        <v>199</v>
      </c>
      <c r="B82" s="188">
        <f>'Open Int.'!E82</f>
        <v>84500</v>
      </c>
      <c r="C82" s="189">
        <f>'Open Int.'!F82</f>
        <v>14300</v>
      </c>
      <c r="D82" s="190">
        <f>'Open Int.'!H82</f>
        <v>15600</v>
      </c>
      <c r="E82" s="329">
        <f>'Open Int.'!I82</f>
        <v>0</v>
      </c>
      <c r="F82" s="191">
        <f>IF('Open Int.'!E82=0,0,'Open Int.'!H82/'Open Int.'!E82)</f>
        <v>0.18461538461538463</v>
      </c>
      <c r="G82" s="155">
        <v>0.2222222222222222</v>
      </c>
      <c r="H82" s="170">
        <f t="shared" si="2"/>
        <v>-0.16923076923076913</v>
      </c>
      <c r="I82" s="185">
        <f>IF(Volume!D82=0,0,Volume!F82/Volume!D82)</f>
        <v>0.058823529411764705</v>
      </c>
      <c r="J82" s="176">
        <v>0.3548387096774194</v>
      </c>
      <c r="K82" s="170">
        <f t="shared" si="3"/>
        <v>-0.8342245989304813</v>
      </c>
      <c r="L82" s="60"/>
      <c r="M82" s="6"/>
      <c r="N82" s="59"/>
      <c r="O82" s="3"/>
      <c r="P82" s="3"/>
      <c r="Q82" s="3"/>
      <c r="R82" s="3"/>
      <c r="S82" s="3"/>
      <c r="T82" s="3"/>
      <c r="U82" s="61"/>
      <c r="V82" s="3"/>
      <c r="W82" s="3"/>
      <c r="X82" s="3"/>
      <c r="Y82" s="3"/>
      <c r="Z82" s="3"/>
      <c r="AA82" s="2"/>
    </row>
    <row r="83" spans="1:27" s="7" customFormat="1" ht="15">
      <c r="A83" s="193" t="s">
        <v>401</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417</v>
      </c>
      <c r="B84" s="188">
        <f>'Open Int.'!E84</f>
        <v>416250</v>
      </c>
      <c r="C84" s="189">
        <f>'Open Int.'!F84</f>
        <v>26250</v>
      </c>
      <c r="D84" s="190">
        <f>'Open Int.'!H84</f>
        <v>18750</v>
      </c>
      <c r="E84" s="329">
        <f>'Open Int.'!I84</f>
        <v>0</v>
      </c>
      <c r="F84" s="191">
        <f>IF('Open Int.'!E84=0,0,'Open Int.'!H84/'Open Int.'!E84)</f>
        <v>0.04504504504504504</v>
      </c>
      <c r="G84" s="155">
        <v>0.04807692307692308</v>
      </c>
      <c r="H84" s="170">
        <f t="shared" si="2"/>
        <v>-0.06306306306306315</v>
      </c>
      <c r="I84" s="185">
        <f>IF(Volume!D84=0,0,Volume!F84/Volume!D84)</f>
        <v>0</v>
      </c>
      <c r="J84" s="176">
        <v>0.08333333333333333</v>
      </c>
      <c r="K84" s="170">
        <f t="shared" si="3"/>
        <v>-1</v>
      </c>
      <c r="L84" s="60"/>
      <c r="M84" s="6"/>
      <c r="N84" s="59"/>
      <c r="O84" s="3"/>
      <c r="P84" s="3"/>
      <c r="Q84" s="3"/>
      <c r="R84" s="3"/>
      <c r="S84" s="3"/>
      <c r="T84" s="3"/>
      <c r="U84" s="61"/>
      <c r="V84" s="3"/>
      <c r="W84" s="3"/>
      <c r="X84" s="3"/>
      <c r="Y84" s="3"/>
      <c r="Z84" s="3"/>
      <c r="AA84" s="2"/>
    </row>
    <row r="85" spans="1:27" s="7" customFormat="1" ht="15">
      <c r="A85" s="177" t="s">
        <v>43</v>
      </c>
      <c r="B85" s="188">
        <f>'Open Int.'!E85</f>
        <v>450</v>
      </c>
      <c r="C85" s="189">
        <f>'Open Int.'!F85</f>
        <v>300</v>
      </c>
      <c r="D85" s="190">
        <f>'Open Int.'!H85</f>
        <v>150</v>
      </c>
      <c r="E85" s="329">
        <f>'Open Int.'!I85</f>
        <v>150</v>
      </c>
      <c r="F85" s="191">
        <f>IF('Open Int.'!E85=0,0,'Open Int.'!H85/'Open Int.'!E85)</f>
        <v>0.3333333333333333</v>
      </c>
      <c r="G85" s="155">
        <v>0</v>
      </c>
      <c r="H85" s="170">
        <f t="shared" si="2"/>
        <v>0</v>
      </c>
      <c r="I85" s="185">
        <f>IF(Volume!D85=0,0,Volume!F85/Volume!D85)</f>
        <v>0.5</v>
      </c>
      <c r="J85" s="176">
        <v>0</v>
      </c>
      <c r="K85" s="170">
        <f t="shared" si="3"/>
        <v>0</v>
      </c>
      <c r="L85" s="60"/>
      <c r="M85" s="6"/>
      <c r="N85" s="59"/>
      <c r="O85" s="3"/>
      <c r="P85" s="3"/>
      <c r="Q85" s="3"/>
      <c r="R85" s="3"/>
      <c r="S85" s="3"/>
      <c r="T85" s="3"/>
      <c r="U85" s="61"/>
      <c r="V85" s="3"/>
      <c r="W85" s="3"/>
      <c r="X85" s="3"/>
      <c r="Y85" s="3"/>
      <c r="Z85" s="3"/>
      <c r="AA85" s="2"/>
    </row>
    <row r="86" spans="1:27" s="7" customFormat="1" ht="15">
      <c r="A86" s="177" t="s">
        <v>200</v>
      </c>
      <c r="B86" s="188">
        <f>'Open Int.'!E86</f>
        <v>198800</v>
      </c>
      <c r="C86" s="189">
        <f>'Open Int.'!F86</f>
        <v>34300</v>
      </c>
      <c r="D86" s="190">
        <f>'Open Int.'!H86</f>
        <v>49350</v>
      </c>
      <c r="E86" s="329">
        <f>'Open Int.'!I86</f>
        <v>4900</v>
      </c>
      <c r="F86" s="191">
        <f>IF('Open Int.'!E86=0,0,'Open Int.'!H86/'Open Int.'!E86)</f>
        <v>0.2482394366197183</v>
      </c>
      <c r="G86" s="155">
        <v>0.2702127659574468</v>
      </c>
      <c r="H86" s="170">
        <f t="shared" si="2"/>
        <v>-0.08131862038371963</v>
      </c>
      <c r="I86" s="185">
        <f>IF(Volume!D86=0,0,Volume!F86/Volume!D86)</f>
        <v>0.12663755458515283</v>
      </c>
      <c r="J86" s="176">
        <v>0.3142857142857143</v>
      </c>
      <c r="K86" s="170">
        <f t="shared" si="3"/>
        <v>-0.5970623263199683</v>
      </c>
      <c r="L86" s="60"/>
      <c r="M86" s="6"/>
      <c r="N86" s="59"/>
      <c r="O86" s="3"/>
      <c r="P86" s="3"/>
      <c r="Q86" s="3"/>
      <c r="R86" s="3"/>
      <c r="S86" s="3"/>
      <c r="T86" s="3"/>
      <c r="U86" s="61"/>
      <c r="V86" s="3"/>
      <c r="W86" s="3"/>
      <c r="X86" s="3"/>
      <c r="Y86" s="3"/>
      <c r="Z86" s="3"/>
      <c r="AA86" s="2"/>
    </row>
    <row r="87" spans="1:27" s="7" customFormat="1" ht="15">
      <c r="A87" s="177" t="s">
        <v>141</v>
      </c>
      <c r="B87" s="188">
        <f>'Open Int.'!E87</f>
        <v>5272800</v>
      </c>
      <c r="C87" s="189">
        <f>'Open Int.'!F87</f>
        <v>1308000</v>
      </c>
      <c r="D87" s="190">
        <f>'Open Int.'!H87</f>
        <v>1161600</v>
      </c>
      <c r="E87" s="329">
        <f>'Open Int.'!I87</f>
        <v>206400</v>
      </c>
      <c r="F87" s="191">
        <f>IF('Open Int.'!E87=0,0,'Open Int.'!H87/'Open Int.'!E87)</f>
        <v>0.22030040964952208</v>
      </c>
      <c r="G87" s="155">
        <v>0.24092009685230023</v>
      </c>
      <c r="H87" s="170">
        <f t="shared" si="2"/>
        <v>-0.08558724436932037</v>
      </c>
      <c r="I87" s="185">
        <f>IF(Volume!D87=0,0,Volume!F87/Volume!D87)</f>
        <v>0.16424294268605646</v>
      </c>
      <c r="J87" s="176">
        <v>0.14207650273224043</v>
      </c>
      <c r="K87" s="170">
        <f t="shared" si="3"/>
        <v>0.15601763505955135</v>
      </c>
      <c r="L87" s="60"/>
      <c r="M87" s="6"/>
      <c r="N87" s="59"/>
      <c r="O87" s="3"/>
      <c r="P87" s="3"/>
      <c r="Q87" s="3"/>
      <c r="R87" s="3"/>
      <c r="S87" s="3"/>
      <c r="T87" s="3"/>
      <c r="U87" s="61"/>
      <c r="V87" s="3"/>
      <c r="W87" s="3"/>
      <c r="X87" s="3"/>
      <c r="Y87" s="3"/>
      <c r="Z87" s="3"/>
      <c r="AA87" s="2"/>
    </row>
    <row r="88" spans="1:27" s="7" customFormat="1" ht="15">
      <c r="A88" s="177" t="s">
        <v>398</v>
      </c>
      <c r="B88" s="188">
        <f>'Open Int.'!E88</f>
        <v>5553900</v>
      </c>
      <c r="C88" s="189">
        <f>'Open Int.'!F88</f>
        <v>656100</v>
      </c>
      <c r="D88" s="190">
        <f>'Open Int.'!H88</f>
        <v>440100</v>
      </c>
      <c r="E88" s="329">
        <f>'Open Int.'!I88</f>
        <v>54000</v>
      </c>
      <c r="F88" s="191">
        <f>IF('Open Int.'!E88=0,0,'Open Int.'!H88/'Open Int.'!E88)</f>
        <v>0.0792416140009723</v>
      </c>
      <c r="G88" s="155">
        <v>0.07883131201764057</v>
      </c>
      <c r="H88" s="170">
        <f t="shared" si="2"/>
        <v>0.005204809774571652</v>
      </c>
      <c r="I88" s="185">
        <f>IF(Volume!D88=0,0,Volume!F88/Volume!D88)</f>
        <v>0.03783102143757881</v>
      </c>
      <c r="J88" s="176">
        <v>0.052313883299798795</v>
      </c>
      <c r="K88" s="170">
        <f t="shared" si="3"/>
        <v>-0.2768454748278204</v>
      </c>
      <c r="L88" s="60"/>
      <c r="M88" s="6"/>
      <c r="N88" s="59"/>
      <c r="O88" s="3"/>
      <c r="P88" s="3"/>
      <c r="Q88" s="3"/>
      <c r="R88" s="3"/>
      <c r="S88" s="3"/>
      <c r="T88" s="3"/>
      <c r="U88" s="61"/>
      <c r="V88" s="3"/>
      <c r="W88" s="3"/>
      <c r="X88" s="3"/>
      <c r="Y88" s="3"/>
      <c r="Z88" s="3"/>
      <c r="AA88" s="2"/>
    </row>
    <row r="89" spans="1:27" s="7" customFormat="1" ht="15">
      <c r="A89" s="177" t="s">
        <v>184</v>
      </c>
      <c r="B89" s="188">
        <f>'Open Int.'!E89</f>
        <v>1660850</v>
      </c>
      <c r="C89" s="189">
        <f>'Open Int.'!F89</f>
        <v>572300</v>
      </c>
      <c r="D89" s="190">
        <f>'Open Int.'!H89</f>
        <v>221250</v>
      </c>
      <c r="E89" s="329">
        <f>'Open Int.'!I89</f>
        <v>109150</v>
      </c>
      <c r="F89" s="191">
        <f>IF('Open Int.'!E89=0,0,'Open Int.'!H89/'Open Int.'!E89)</f>
        <v>0.13321492007104796</v>
      </c>
      <c r="G89" s="155">
        <v>0.10298102981029811</v>
      </c>
      <c r="H89" s="170">
        <f t="shared" si="2"/>
        <v>0.2935869870057025</v>
      </c>
      <c r="I89" s="185">
        <f>IF(Volume!D89=0,0,Volume!F89/Volume!D89)</f>
        <v>0.0984375</v>
      </c>
      <c r="J89" s="176">
        <v>0.04</v>
      </c>
      <c r="K89" s="170">
        <f t="shared" si="3"/>
        <v>1.4609374999999998</v>
      </c>
      <c r="L89" s="60"/>
      <c r="M89" s="6"/>
      <c r="N89" s="59"/>
      <c r="O89" s="3"/>
      <c r="P89" s="3"/>
      <c r="Q89" s="3"/>
      <c r="R89" s="3"/>
      <c r="S89" s="3"/>
      <c r="T89" s="3"/>
      <c r="U89" s="61"/>
      <c r="V89" s="3"/>
      <c r="W89" s="3"/>
      <c r="X89" s="3"/>
      <c r="Y89" s="3"/>
      <c r="Z89" s="3"/>
      <c r="AA89" s="2"/>
    </row>
    <row r="90" spans="1:27" s="7" customFormat="1" ht="15">
      <c r="A90" s="177" t="s">
        <v>175</v>
      </c>
      <c r="B90" s="188">
        <f>'Open Int.'!E90</f>
        <v>15986250</v>
      </c>
      <c r="C90" s="189">
        <f>'Open Int.'!F90</f>
        <v>4921875</v>
      </c>
      <c r="D90" s="190">
        <f>'Open Int.'!H90</f>
        <v>2842875</v>
      </c>
      <c r="E90" s="329">
        <f>'Open Int.'!I90</f>
        <v>716625</v>
      </c>
      <c r="F90" s="191">
        <f>IF('Open Int.'!E90=0,0,'Open Int.'!H90/'Open Int.'!E90)</f>
        <v>0.17783251231527095</v>
      </c>
      <c r="G90" s="155">
        <v>0.19217081850533807</v>
      </c>
      <c r="H90" s="170">
        <f t="shared" si="2"/>
        <v>-0.07461229702609004</v>
      </c>
      <c r="I90" s="185">
        <f>IF(Volume!D90=0,0,Volume!F90/Volume!D90)</f>
        <v>0.09572301425661914</v>
      </c>
      <c r="J90" s="176">
        <v>0.14619883040935672</v>
      </c>
      <c r="K90" s="170">
        <f t="shared" si="3"/>
        <v>-0.34525458248472507</v>
      </c>
      <c r="L90" s="60"/>
      <c r="M90" s="6"/>
      <c r="N90" s="59"/>
      <c r="O90" s="3"/>
      <c r="P90" s="3"/>
      <c r="Q90" s="3"/>
      <c r="R90" s="3"/>
      <c r="S90" s="3"/>
      <c r="T90" s="3"/>
      <c r="U90" s="61"/>
      <c r="V90" s="3"/>
      <c r="W90" s="3"/>
      <c r="X90" s="3"/>
      <c r="Y90" s="3"/>
      <c r="Z90" s="3"/>
      <c r="AA90" s="2"/>
    </row>
    <row r="91" spans="1:27" s="7" customFormat="1" ht="15">
      <c r="A91" s="177" t="s">
        <v>142</v>
      </c>
      <c r="B91" s="188">
        <f>'Open Int.'!E91</f>
        <v>294000</v>
      </c>
      <c r="C91" s="189">
        <f>'Open Int.'!F91</f>
        <v>-1750</v>
      </c>
      <c r="D91" s="190">
        <f>'Open Int.'!H91</f>
        <v>14000</v>
      </c>
      <c r="E91" s="329">
        <f>'Open Int.'!I91</f>
        <v>7000</v>
      </c>
      <c r="F91" s="191">
        <f>IF('Open Int.'!E91=0,0,'Open Int.'!H91/'Open Int.'!E91)</f>
        <v>0.047619047619047616</v>
      </c>
      <c r="G91" s="155">
        <v>0.023668639053254437</v>
      </c>
      <c r="H91" s="170">
        <f t="shared" si="2"/>
        <v>1.0119047619047619</v>
      </c>
      <c r="I91" s="185">
        <f>IF(Volume!D91=0,0,Volume!F91/Volume!D91)</f>
        <v>0.0625</v>
      </c>
      <c r="J91" s="176">
        <v>0.03225806451612903</v>
      </c>
      <c r="K91" s="170">
        <f t="shared" si="3"/>
        <v>0.9375</v>
      </c>
      <c r="L91" s="60"/>
      <c r="M91" s="6"/>
      <c r="N91" s="59"/>
      <c r="O91" s="3"/>
      <c r="P91" s="3"/>
      <c r="Q91" s="3"/>
      <c r="R91" s="3"/>
      <c r="S91" s="3"/>
      <c r="T91" s="3"/>
      <c r="U91" s="61"/>
      <c r="V91" s="3"/>
      <c r="W91" s="3"/>
      <c r="X91" s="3"/>
      <c r="Y91" s="3"/>
      <c r="Z91" s="3"/>
      <c r="AA91" s="2"/>
    </row>
    <row r="92" spans="1:27" s="7" customFormat="1" ht="15">
      <c r="A92" s="177" t="s">
        <v>176</v>
      </c>
      <c r="B92" s="188">
        <f>'Open Int.'!E92</f>
        <v>332050</v>
      </c>
      <c r="C92" s="189">
        <f>'Open Int.'!F92</f>
        <v>63800</v>
      </c>
      <c r="D92" s="190">
        <f>'Open Int.'!H92</f>
        <v>47850</v>
      </c>
      <c r="E92" s="329">
        <f>'Open Int.'!I92</f>
        <v>10150</v>
      </c>
      <c r="F92" s="191">
        <f>IF('Open Int.'!E92=0,0,'Open Int.'!H92/'Open Int.'!E92)</f>
        <v>0.14410480349344978</v>
      </c>
      <c r="G92" s="155">
        <v>0.14054054054054055</v>
      </c>
      <c r="H92" s="170">
        <f t="shared" si="2"/>
        <v>0.02536110178031572</v>
      </c>
      <c r="I92" s="185">
        <f>IF(Volume!D92=0,0,Volume!F92/Volume!D92)</f>
        <v>0.1728395061728395</v>
      </c>
      <c r="J92" s="176">
        <v>0.2033898305084746</v>
      </c>
      <c r="K92" s="170">
        <f t="shared" si="3"/>
        <v>-0.15020576131687252</v>
      </c>
      <c r="L92" s="60"/>
      <c r="M92" s="6"/>
      <c r="N92" s="59"/>
      <c r="O92" s="3"/>
      <c r="P92" s="3"/>
      <c r="Q92" s="3"/>
      <c r="R92" s="3"/>
      <c r="S92" s="3"/>
      <c r="T92" s="3"/>
      <c r="U92" s="61"/>
      <c r="V92" s="3"/>
      <c r="W92" s="3"/>
      <c r="X92" s="3"/>
      <c r="Y92" s="3"/>
      <c r="Z92" s="3"/>
      <c r="AA92" s="2"/>
    </row>
    <row r="93" spans="1:27" s="7" customFormat="1" ht="15">
      <c r="A93" s="177" t="s">
        <v>418</v>
      </c>
      <c r="B93" s="188">
        <f>'Open Int.'!E93</f>
        <v>500</v>
      </c>
      <c r="C93" s="189">
        <f>'Open Int.'!F93</f>
        <v>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397</v>
      </c>
      <c r="B94" s="188">
        <f>'Open Int.'!E94</f>
        <v>4400</v>
      </c>
      <c r="C94" s="189">
        <f>'Open Int.'!F94</f>
        <v>0</v>
      </c>
      <c r="D94" s="190">
        <f>'Open Int.'!H94</f>
        <v>0</v>
      </c>
      <c r="E94" s="329">
        <f>'Open Int.'!I94</f>
        <v>0</v>
      </c>
      <c r="F94" s="191">
        <f>IF('Open Int.'!E94=0,0,'Open Int.'!H94/'Open Int.'!E94)</f>
        <v>0</v>
      </c>
      <c r="G94" s="155">
        <v>0</v>
      </c>
      <c r="H94" s="170">
        <f t="shared" si="2"/>
        <v>0</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167</v>
      </c>
      <c r="B95" s="188">
        <f>'Open Int.'!E95</f>
        <v>723800</v>
      </c>
      <c r="C95" s="189">
        <f>'Open Int.'!F95</f>
        <v>77000</v>
      </c>
      <c r="D95" s="190">
        <f>'Open Int.'!H95</f>
        <v>15400</v>
      </c>
      <c r="E95" s="329">
        <f>'Open Int.'!I95</f>
        <v>7700</v>
      </c>
      <c r="F95" s="191">
        <f>IF('Open Int.'!E95=0,0,'Open Int.'!H95/'Open Int.'!E95)</f>
        <v>0.02127659574468085</v>
      </c>
      <c r="G95" s="155">
        <v>0.011904761904761904</v>
      </c>
      <c r="H95" s="170">
        <f t="shared" si="2"/>
        <v>0.7872340425531915</v>
      </c>
      <c r="I95" s="185">
        <f>IF(Volume!D95=0,0,Volume!F95/Volume!D95)</f>
        <v>0.043478260869565216</v>
      </c>
      <c r="J95" s="176">
        <v>0</v>
      </c>
      <c r="K95" s="170">
        <f t="shared" si="3"/>
        <v>0</v>
      </c>
      <c r="L95" s="60"/>
      <c r="M95" s="6"/>
      <c r="N95" s="59"/>
      <c r="O95" s="3"/>
      <c r="P95" s="3"/>
      <c r="Q95" s="3"/>
      <c r="R95" s="3"/>
      <c r="S95" s="3"/>
      <c r="T95" s="3"/>
      <c r="U95" s="61"/>
      <c r="V95" s="3"/>
      <c r="W95" s="3"/>
      <c r="X95" s="3"/>
      <c r="Y95" s="3"/>
      <c r="Z95" s="3"/>
      <c r="AA95" s="2"/>
    </row>
    <row r="96" spans="1:27" s="7" customFormat="1" ht="15">
      <c r="A96" s="177" t="s">
        <v>201</v>
      </c>
      <c r="B96" s="188">
        <f>'Open Int.'!E96</f>
        <v>694900</v>
      </c>
      <c r="C96" s="189">
        <f>'Open Int.'!F96</f>
        <v>37500</v>
      </c>
      <c r="D96" s="190">
        <f>'Open Int.'!H96</f>
        <v>170700</v>
      </c>
      <c r="E96" s="329">
        <f>'Open Int.'!I96</f>
        <v>7500</v>
      </c>
      <c r="F96" s="191">
        <f>IF('Open Int.'!E96=0,0,'Open Int.'!H96/'Open Int.'!E96)</f>
        <v>0.24564685566268527</v>
      </c>
      <c r="G96" s="155">
        <v>0.2482506845147551</v>
      </c>
      <c r="H96" s="170">
        <f t="shared" si="2"/>
        <v>-0.010488707643080323</v>
      </c>
      <c r="I96" s="185">
        <f>IF(Volume!D96=0,0,Volume!F96/Volume!D96)</f>
        <v>0.1544821583986075</v>
      </c>
      <c r="J96" s="176">
        <v>0.49931224209078406</v>
      </c>
      <c r="K96" s="170">
        <f t="shared" si="3"/>
        <v>-0.6906101125184914</v>
      </c>
      <c r="L96" s="60"/>
      <c r="M96" s="6"/>
      <c r="N96" s="59"/>
      <c r="O96" s="3"/>
      <c r="P96" s="3"/>
      <c r="Q96" s="3"/>
      <c r="R96" s="3"/>
      <c r="S96" s="3"/>
      <c r="T96" s="3"/>
      <c r="U96" s="61"/>
      <c r="V96" s="3"/>
      <c r="W96" s="3"/>
      <c r="X96" s="3"/>
      <c r="Y96" s="3"/>
      <c r="Z96" s="3"/>
      <c r="AA96" s="2"/>
    </row>
    <row r="97" spans="1:27" s="7" customFormat="1" ht="15">
      <c r="A97" s="177" t="s">
        <v>143</v>
      </c>
      <c r="B97" s="188">
        <f>'Open Int.'!E97</f>
        <v>0</v>
      </c>
      <c r="C97" s="189">
        <f>'Open Int.'!F97</f>
        <v>0</v>
      </c>
      <c r="D97" s="190">
        <f>'Open Int.'!H97</f>
        <v>0</v>
      </c>
      <c r="E97" s="329">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7" s="7" customFormat="1" ht="15">
      <c r="A98" s="177" t="s">
        <v>90</v>
      </c>
      <c r="B98" s="188">
        <f>'Open Int.'!E98</f>
        <v>3600</v>
      </c>
      <c r="C98" s="189">
        <f>'Open Int.'!F98</f>
        <v>1200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7" s="7" customFormat="1" ht="15">
      <c r="A99" s="177" t="s">
        <v>35</v>
      </c>
      <c r="B99" s="188">
        <f>'Open Int.'!E99</f>
        <v>2200</v>
      </c>
      <c r="C99" s="189">
        <f>'Open Int.'!F99</f>
        <v>0</v>
      </c>
      <c r="D99" s="190">
        <f>'Open Int.'!H99</f>
        <v>4400</v>
      </c>
      <c r="E99" s="329">
        <f>'Open Int.'!I99</f>
        <v>4400</v>
      </c>
      <c r="F99" s="191">
        <f>IF('Open Int.'!E99=0,0,'Open Int.'!H99/'Open Int.'!E99)</f>
        <v>2</v>
      </c>
      <c r="G99" s="155">
        <v>0</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6</v>
      </c>
      <c r="B100" s="188">
        <f>'Open Int.'!E100</f>
        <v>1001250</v>
      </c>
      <c r="C100" s="189">
        <f>'Open Int.'!F100</f>
        <v>252000</v>
      </c>
      <c r="D100" s="190">
        <f>'Open Int.'!H100</f>
        <v>202500</v>
      </c>
      <c r="E100" s="329">
        <f>'Open Int.'!I100</f>
        <v>51750</v>
      </c>
      <c r="F100" s="191">
        <f>IF('Open Int.'!E100=0,0,'Open Int.'!H100/'Open Int.'!E100)</f>
        <v>0.20224719101123595</v>
      </c>
      <c r="G100" s="155">
        <v>0.2012012012012012</v>
      </c>
      <c r="H100" s="170">
        <f t="shared" si="2"/>
        <v>0.005198725473754846</v>
      </c>
      <c r="I100" s="185">
        <f>IF(Volume!D100=0,0,Volume!F100/Volume!D100)</f>
        <v>0.21176470588235294</v>
      </c>
      <c r="J100" s="176">
        <v>0.29850746268656714</v>
      </c>
      <c r="K100" s="170">
        <f t="shared" si="3"/>
        <v>-0.2905882352941176</v>
      </c>
      <c r="L100" s="60"/>
      <c r="M100" s="6"/>
      <c r="N100" s="59"/>
      <c r="O100" s="3"/>
      <c r="P100" s="3"/>
      <c r="Q100" s="3"/>
      <c r="R100" s="3"/>
      <c r="S100" s="3"/>
      <c r="T100" s="3"/>
      <c r="U100" s="61"/>
      <c r="V100" s="3"/>
      <c r="W100" s="3"/>
      <c r="X100" s="3"/>
      <c r="Y100" s="3"/>
      <c r="Z100" s="3"/>
      <c r="AA100" s="2"/>
    </row>
    <row r="101" spans="1:27" s="7" customFormat="1" ht="15">
      <c r="A101" s="177" t="s">
        <v>177</v>
      </c>
      <c r="B101" s="188">
        <f>'Open Int.'!E101</f>
        <v>87500</v>
      </c>
      <c r="C101" s="189">
        <f>'Open Int.'!F101</f>
        <v>16000</v>
      </c>
      <c r="D101" s="190">
        <f>'Open Int.'!H101</f>
        <v>14000</v>
      </c>
      <c r="E101" s="329">
        <f>'Open Int.'!I101</f>
        <v>3500</v>
      </c>
      <c r="F101" s="191">
        <f>IF('Open Int.'!E101=0,0,'Open Int.'!H101/'Open Int.'!E101)</f>
        <v>0.16</v>
      </c>
      <c r="G101" s="155">
        <v>0.14685314685314685</v>
      </c>
      <c r="H101" s="170">
        <f t="shared" si="2"/>
        <v>0.08952380952380957</v>
      </c>
      <c r="I101" s="185">
        <f>IF(Volume!D101=0,0,Volume!F101/Volume!D101)</f>
        <v>0.14545454545454545</v>
      </c>
      <c r="J101" s="176">
        <v>0.075</v>
      </c>
      <c r="K101" s="170">
        <f t="shared" si="3"/>
        <v>0.9393939393939393</v>
      </c>
      <c r="L101" s="60"/>
      <c r="M101" s="6"/>
      <c r="N101" s="59"/>
      <c r="O101" s="3"/>
      <c r="P101" s="3"/>
      <c r="Q101" s="3"/>
      <c r="R101" s="3"/>
      <c r="S101" s="3"/>
      <c r="T101" s="3"/>
      <c r="U101" s="61"/>
      <c r="V101" s="3"/>
      <c r="W101" s="3"/>
      <c r="X101" s="3"/>
      <c r="Y101" s="3"/>
      <c r="Z101" s="3"/>
      <c r="AA101" s="2"/>
    </row>
    <row r="102" spans="1:27" s="7" customFormat="1" ht="15">
      <c r="A102" s="177" t="s">
        <v>168</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132</v>
      </c>
      <c r="B103" s="188">
        <f>'Open Int.'!E103</f>
        <v>5600</v>
      </c>
      <c r="C103" s="189">
        <f>'Open Int.'!F103</f>
        <v>0</v>
      </c>
      <c r="D103" s="190">
        <f>'Open Int.'!H103</f>
        <v>800</v>
      </c>
      <c r="E103" s="329">
        <f>'Open Int.'!I103</f>
        <v>400</v>
      </c>
      <c r="F103" s="191">
        <f>IF('Open Int.'!E103=0,0,'Open Int.'!H103/'Open Int.'!E103)</f>
        <v>0.14285714285714285</v>
      </c>
      <c r="G103" s="155">
        <v>0.07142857142857142</v>
      </c>
      <c r="H103" s="170">
        <f t="shared" si="2"/>
        <v>1</v>
      </c>
      <c r="I103" s="185">
        <f>IF(Volume!D103=0,0,Volume!F103/Volume!D103)</f>
        <v>0</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144</v>
      </c>
      <c r="B104" s="188">
        <f>'Open Int.'!E104</f>
        <v>0</v>
      </c>
      <c r="C104" s="189">
        <f>'Open Int.'!F104</f>
        <v>0</v>
      </c>
      <c r="D104" s="190">
        <f>'Open Int.'!H104</f>
        <v>0</v>
      </c>
      <c r="E104" s="329">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291</v>
      </c>
      <c r="B105" s="188">
        <f>'Open Int.'!E105</f>
        <v>300</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133</v>
      </c>
      <c r="B106" s="188">
        <f>'Open Int.'!E106</f>
        <v>4675000</v>
      </c>
      <c r="C106" s="189">
        <f>'Open Int.'!F106</f>
        <v>400000</v>
      </c>
      <c r="D106" s="190">
        <f>'Open Int.'!H106</f>
        <v>425000</v>
      </c>
      <c r="E106" s="329">
        <f>'Open Int.'!I106</f>
        <v>31250</v>
      </c>
      <c r="F106" s="191">
        <f>IF('Open Int.'!E106=0,0,'Open Int.'!H106/'Open Int.'!E106)</f>
        <v>0.09090909090909091</v>
      </c>
      <c r="G106" s="155">
        <v>0.09210526315789473</v>
      </c>
      <c r="H106" s="170">
        <f t="shared" si="2"/>
        <v>-0.012987012987012905</v>
      </c>
      <c r="I106" s="185">
        <f>IF(Volume!D106=0,0,Volume!F106/Volume!D106)</f>
        <v>0.040160642570281124</v>
      </c>
      <c r="J106" s="176">
        <v>0.12962962962962962</v>
      </c>
      <c r="K106" s="170">
        <f t="shared" si="3"/>
        <v>-0.6901893287435455</v>
      </c>
      <c r="L106" s="60"/>
      <c r="M106" s="6"/>
      <c r="N106" s="59"/>
      <c r="O106" s="3"/>
      <c r="P106" s="3"/>
      <c r="Q106" s="3"/>
      <c r="R106" s="3"/>
      <c r="S106" s="3"/>
      <c r="T106" s="3"/>
      <c r="U106" s="61"/>
      <c r="V106" s="3"/>
      <c r="W106" s="3"/>
      <c r="X106" s="3"/>
      <c r="Y106" s="3"/>
      <c r="Z106" s="3"/>
      <c r="AA106" s="2"/>
    </row>
    <row r="107" spans="1:27" s="7" customFormat="1" ht="15">
      <c r="A107" s="177" t="s">
        <v>169</v>
      </c>
      <c r="B107" s="188">
        <f>'Open Int.'!E107</f>
        <v>16000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292</v>
      </c>
      <c r="B108" s="188">
        <f>'Open Int.'!E108</f>
        <v>3300</v>
      </c>
      <c r="C108" s="189">
        <f>'Open Int.'!F108</f>
        <v>2200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419</v>
      </c>
      <c r="B109" s="188">
        <f>'Open Int.'!E109</f>
        <v>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293</v>
      </c>
      <c r="B110" s="188">
        <f>'Open Int.'!E110</f>
        <v>3850</v>
      </c>
      <c r="C110" s="189">
        <f>'Open Int.'!F110</f>
        <v>550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178</v>
      </c>
      <c r="B111" s="188">
        <f>'Open Int.'!E111</f>
        <v>20000</v>
      </c>
      <c r="C111" s="189">
        <f>'Open Int.'!F111</f>
        <v>1250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9" s="58" customFormat="1" ht="15">
      <c r="A112" s="177" t="s">
        <v>145</v>
      </c>
      <c r="B112" s="188">
        <f>'Open Int.'!E112</f>
        <v>54400</v>
      </c>
      <c r="C112" s="189">
        <f>'Open Int.'!F112</f>
        <v>5100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7" s="7" customFormat="1" ht="15">
      <c r="A113" s="177" t="s">
        <v>272</v>
      </c>
      <c r="B113" s="188">
        <f>'Open Int.'!E113</f>
        <v>98600</v>
      </c>
      <c r="C113" s="189">
        <f>'Open Int.'!F113</f>
        <v>-4250</v>
      </c>
      <c r="D113" s="190">
        <f>'Open Int.'!H113</f>
        <v>11900</v>
      </c>
      <c r="E113" s="329">
        <f>'Open Int.'!I113</f>
        <v>0</v>
      </c>
      <c r="F113" s="191">
        <f>IF('Open Int.'!E113=0,0,'Open Int.'!H113/'Open Int.'!E113)</f>
        <v>0.1206896551724138</v>
      </c>
      <c r="G113" s="155">
        <v>0.11570247933884298</v>
      </c>
      <c r="H113" s="170">
        <f t="shared" si="2"/>
        <v>0.043103448275862086</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7" s="7" customFormat="1" ht="15">
      <c r="A114" s="177" t="s">
        <v>210</v>
      </c>
      <c r="B114" s="188">
        <f>'Open Int.'!E114</f>
        <v>29600</v>
      </c>
      <c r="C114" s="189">
        <f>'Open Int.'!F114</f>
        <v>2200</v>
      </c>
      <c r="D114" s="190">
        <f>'Open Int.'!H114</f>
        <v>10200</v>
      </c>
      <c r="E114" s="329">
        <f>'Open Int.'!I114</f>
        <v>2000</v>
      </c>
      <c r="F114" s="191">
        <f>IF('Open Int.'!E114=0,0,'Open Int.'!H114/'Open Int.'!E114)</f>
        <v>0.34459459459459457</v>
      </c>
      <c r="G114" s="155">
        <v>0.29927007299270075</v>
      </c>
      <c r="H114" s="170">
        <f t="shared" si="2"/>
        <v>0.15145023071852323</v>
      </c>
      <c r="I114" s="185">
        <f>IF(Volume!D114=0,0,Volume!F114/Volume!D114)</f>
        <v>0.5555555555555556</v>
      </c>
      <c r="J114" s="176">
        <v>0.010752688172043012</v>
      </c>
      <c r="K114" s="170">
        <f t="shared" si="3"/>
        <v>50.666666666666664</v>
      </c>
      <c r="L114" s="60"/>
      <c r="M114" s="6"/>
      <c r="N114" s="59"/>
      <c r="O114" s="3"/>
      <c r="P114" s="3"/>
      <c r="Q114" s="3"/>
      <c r="R114" s="3"/>
      <c r="S114" s="3"/>
      <c r="T114" s="3"/>
      <c r="U114" s="61"/>
      <c r="V114" s="3"/>
      <c r="W114" s="3"/>
      <c r="X114" s="3"/>
      <c r="Y114" s="3"/>
      <c r="Z114" s="3"/>
      <c r="AA114" s="2"/>
    </row>
    <row r="115" spans="1:27" s="7" customFormat="1" ht="15">
      <c r="A115" s="177" t="s">
        <v>294</v>
      </c>
      <c r="B115" s="188">
        <f>'Open Int.'!E115</f>
        <v>11900</v>
      </c>
      <c r="C115" s="189">
        <f>'Open Int.'!F115</f>
        <v>1400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row>
    <row r="116" spans="1:27" s="7" customFormat="1" ht="15">
      <c r="A116" s="177" t="s">
        <v>7</v>
      </c>
      <c r="B116" s="188">
        <f>'Open Int.'!E116</f>
        <v>50856</v>
      </c>
      <c r="C116" s="189">
        <f>'Open Int.'!F116</f>
        <v>1560</v>
      </c>
      <c r="D116" s="190">
        <f>'Open Int.'!H116</f>
        <v>6240</v>
      </c>
      <c r="E116" s="329">
        <f>'Open Int.'!I116</f>
        <v>1248</v>
      </c>
      <c r="F116" s="191">
        <f>IF('Open Int.'!E116=0,0,'Open Int.'!H116/'Open Int.'!E116)</f>
        <v>0.12269938650306748</v>
      </c>
      <c r="G116" s="155">
        <v>0.10126582278481013</v>
      </c>
      <c r="H116" s="170">
        <f t="shared" si="2"/>
        <v>0.2116564417177914</v>
      </c>
      <c r="I116" s="185">
        <f>IF(Volume!D116=0,0,Volume!F116/Volume!D116)</f>
        <v>0.625</v>
      </c>
      <c r="J116" s="176">
        <v>0.08</v>
      </c>
      <c r="K116" s="170">
        <f t="shared" si="3"/>
        <v>6.8125</v>
      </c>
      <c r="L116" s="60"/>
      <c r="M116" s="6"/>
      <c r="N116" s="59"/>
      <c r="O116" s="3"/>
      <c r="P116" s="3"/>
      <c r="Q116" s="3"/>
      <c r="R116" s="3"/>
      <c r="S116" s="3"/>
      <c r="T116" s="3"/>
      <c r="U116" s="61"/>
      <c r="V116" s="3"/>
      <c r="W116" s="3"/>
      <c r="X116" s="3"/>
      <c r="Y116" s="3"/>
      <c r="Z116" s="3"/>
      <c r="AA116" s="2"/>
    </row>
    <row r="117" spans="1:27" s="7" customFormat="1" ht="15">
      <c r="A117" s="177" t="s">
        <v>170</v>
      </c>
      <c r="B117" s="188">
        <f>'Open Int.'!E117</f>
        <v>3600</v>
      </c>
      <c r="C117" s="189">
        <f>'Open Int.'!F117</f>
        <v>-600</v>
      </c>
      <c r="D117" s="190">
        <f>'Open Int.'!H117</f>
        <v>600</v>
      </c>
      <c r="E117" s="329">
        <f>'Open Int.'!I117</f>
        <v>0</v>
      </c>
      <c r="F117" s="191">
        <f>IF('Open Int.'!E117=0,0,'Open Int.'!H117/'Open Int.'!E117)</f>
        <v>0.16666666666666666</v>
      </c>
      <c r="G117" s="155">
        <v>0.14285714285714285</v>
      </c>
      <c r="H117" s="170">
        <f t="shared" si="2"/>
        <v>0.16666666666666666</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row>
    <row r="118" spans="1:29" s="58" customFormat="1" ht="15">
      <c r="A118" s="177" t="s">
        <v>223</v>
      </c>
      <c r="B118" s="188">
        <f>'Open Int.'!E118</f>
        <v>16400</v>
      </c>
      <c r="C118" s="189">
        <f>'Open Int.'!F118</f>
        <v>8400</v>
      </c>
      <c r="D118" s="190">
        <f>'Open Int.'!H118</f>
        <v>4800</v>
      </c>
      <c r="E118" s="329">
        <f>'Open Int.'!I118</f>
        <v>2800</v>
      </c>
      <c r="F118" s="191">
        <f>IF('Open Int.'!E118=0,0,'Open Int.'!H118/'Open Int.'!E118)</f>
        <v>0.2926829268292683</v>
      </c>
      <c r="G118" s="155">
        <v>0.25</v>
      </c>
      <c r="H118" s="170">
        <f t="shared" si="2"/>
        <v>0.1707317073170731</v>
      </c>
      <c r="I118" s="185">
        <f>IF(Volume!D118=0,0,Volume!F118/Volume!D118)</f>
        <v>0.27586206896551724</v>
      </c>
      <c r="J118" s="176">
        <v>0</v>
      </c>
      <c r="K118" s="170">
        <f t="shared" si="3"/>
        <v>0</v>
      </c>
      <c r="L118" s="60"/>
      <c r="M118" s="6"/>
      <c r="N118" s="59"/>
      <c r="O118" s="3"/>
      <c r="P118" s="3"/>
      <c r="Q118" s="3"/>
      <c r="R118" s="3"/>
      <c r="S118" s="3"/>
      <c r="T118" s="3"/>
      <c r="U118" s="61"/>
      <c r="V118" s="3"/>
      <c r="W118" s="3"/>
      <c r="X118" s="3"/>
      <c r="Y118" s="3"/>
      <c r="Z118" s="3"/>
      <c r="AA118" s="2"/>
      <c r="AB118" s="78"/>
      <c r="AC118" s="77"/>
    </row>
    <row r="119" spans="1:27" s="7" customFormat="1" ht="15">
      <c r="A119" s="177" t="s">
        <v>207</v>
      </c>
      <c r="B119" s="188">
        <f>'Open Int.'!E119</f>
        <v>50000</v>
      </c>
      <c r="C119" s="189">
        <f>'Open Int.'!F119</f>
        <v>30000</v>
      </c>
      <c r="D119" s="190">
        <f>'Open Int.'!H119</f>
        <v>2500</v>
      </c>
      <c r="E119" s="329">
        <f>'Open Int.'!I119</f>
        <v>2500</v>
      </c>
      <c r="F119" s="191">
        <f>IF('Open Int.'!E119=0,0,'Open Int.'!H119/'Open Int.'!E119)</f>
        <v>0.05</v>
      </c>
      <c r="G119" s="155">
        <v>0</v>
      </c>
      <c r="H119" s="170">
        <f t="shared" si="2"/>
        <v>0</v>
      </c>
      <c r="I119" s="185">
        <f>IF(Volume!D119=0,0,Volume!F119/Volume!D119)</f>
        <v>0.0625</v>
      </c>
      <c r="J119" s="176">
        <v>0</v>
      </c>
      <c r="K119" s="170">
        <f t="shared" si="3"/>
        <v>0</v>
      </c>
      <c r="L119" s="60"/>
      <c r="M119" s="6"/>
      <c r="N119" s="59"/>
      <c r="O119" s="3"/>
      <c r="P119" s="3"/>
      <c r="Q119" s="3"/>
      <c r="R119" s="3"/>
      <c r="S119" s="3"/>
      <c r="T119" s="3"/>
      <c r="U119" s="61"/>
      <c r="V119" s="3"/>
      <c r="W119" s="3"/>
      <c r="X119" s="3"/>
      <c r="Y119" s="3"/>
      <c r="Z119" s="3"/>
      <c r="AA119" s="2"/>
    </row>
    <row r="120" spans="1:27" s="7" customFormat="1" ht="15">
      <c r="A120" s="177" t="s">
        <v>295</v>
      </c>
      <c r="B120" s="188">
        <f>'Open Int.'!E120</f>
        <v>2000</v>
      </c>
      <c r="C120" s="189">
        <f>'Open Int.'!F120</f>
        <v>0</v>
      </c>
      <c r="D120" s="190">
        <f>'Open Int.'!H120</f>
        <v>0</v>
      </c>
      <c r="E120" s="329">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420</v>
      </c>
      <c r="B121" s="188">
        <f>'Open Int.'!E121</f>
        <v>2750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277</v>
      </c>
      <c r="B122" s="188">
        <f>'Open Int.'!E122</f>
        <v>2400</v>
      </c>
      <c r="C122" s="189">
        <f>'Open Int.'!F122</f>
        <v>2400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9" s="58" customFormat="1" ht="15">
      <c r="A123" s="177" t="s">
        <v>146</v>
      </c>
      <c r="B123" s="188">
        <f>'Open Int.'!E123</f>
        <v>462800</v>
      </c>
      <c r="C123" s="189">
        <f>'Open Int.'!F123</f>
        <v>26700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c r="AB123" s="78"/>
      <c r="AC123" s="77"/>
    </row>
    <row r="124" spans="1:29" s="58" customFormat="1" ht="15">
      <c r="A124" s="177" t="s">
        <v>8</v>
      </c>
      <c r="B124" s="188">
        <f>'Open Int.'!E124</f>
        <v>2598400</v>
      </c>
      <c r="C124" s="189">
        <f>'Open Int.'!F124</f>
        <v>435200</v>
      </c>
      <c r="D124" s="190">
        <f>'Open Int.'!H124</f>
        <v>459200</v>
      </c>
      <c r="E124" s="329">
        <f>'Open Int.'!I124</f>
        <v>38400</v>
      </c>
      <c r="F124" s="191">
        <f>IF('Open Int.'!E124=0,0,'Open Int.'!H124/'Open Int.'!E124)</f>
        <v>0.17672413793103448</v>
      </c>
      <c r="G124" s="155">
        <v>0.1945266272189349</v>
      </c>
      <c r="H124" s="170">
        <f t="shared" si="2"/>
        <v>-0.09151697915300906</v>
      </c>
      <c r="I124" s="185">
        <f>IF(Volume!D124=0,0,Volume!F124/Volume!D124)</f>
        <v>0.1882793017456359</v>
      </c>
      <c r="J124" s="176">
        <v>0.10711718188353703</v>
      </c>
      <c r="K124" s="170">
        <f t="shared" si="3"/>
        <v>0.7576946894508693</v>
      </c>
      <c r="L124" s="60"/>
      <c r="M124" s="6"/>
      <c r="N124" s="59"/>
      <c r="O124" s="3"/>
      <c r="P124" s="3"/>
      <c r="Q124" s="3"/>
      <c r="R124" s="3"/>
      <c r="S124" s="3"/>
      <c r="T124" s="3"/>
      <c r="U124" s="61"/>
      <c r="V124" s="3"/>
      <c r="W124" s="3"/>
      <c r="X124" s="3"/>
      <c r="Y124" s="3"/>
      <c r="Z124" s="3"/>
      <c r="AA124" s="2"/>
      <c r="AB124" s="78"/>
      <c r="AC124" s="77"/>
    </row>
    <row r="125" spans="1:27" s="7" customFormat="1" ht="15">
      <c r="A125" s="177" t="s">
        <v>296</v>
      </c>
      <c r="B125" s="188">
        <f>'Open Int.'!E125</f>
        <v>56000</v>
      </c>
      <c r="C125" s="189">
        <f>'Open Int.'!F125</f>
        <v>3000</v>
      </c>
      <c r="D125" s="190">
        <f>'Open Int.'!H125</f>
        <v>0</v>
      </c>
      <c r="E125" s="329">
        <f>'Open Int.'!I125</f>
        <v>0</v>
      </c>
      <c r="F125" s="191">
        <f>IF('Open Int.'!E125=0,0,'Open Int.'!H125/'Open Int.'!E125)</f>
        <v>0</v>
      </c>
      <c r="G125" s="155">
        <v>0</v>
      </c>
      <c r="H125" s="170">
        <f t="shared" si="2"/>
        <v>0</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7" s="7" customFormat="1" ht="15">
      <c r="A126" s="177" t="s">
        <v>179</v>
      </c>
      <c r="B126" s="188">
        <f>'Open Int.'!E126</f>
        <v>5166000</v>
      </c>
      <c r="C126" s="189">
        <f>'Open Int.'!F126</f>
        <v>896000</v>
      </c>
      <c r="D126" s="190">
        <f>'Open Int.'!H126</f>
        <v>644000</v>
      </c>
      <c r="E126" s="329">
        <f>'Open Int.'!I126</f>
        <v>56000</v>
      </c>
      <c r="F126" s="191">
        <f>IF('Open Int.'!E126=0,0,'Open Int.'!H126/'Open Int.'!E126)</f>
        <v>0.12466124661246612</v>
      </c>
      <c r="G126" s="155">
        <v>0.1377049180327869</v>
      </c>
      <c r="H126" s="170">
        <f t="shared" si="2"/>
        <v>-0.09472189959994845</v>
      </c>
      <c r="I126" s="185">
        <f>IF(Volume!D126=0,0,Volume!F126/Volume!D126)</f>
        <v>0.09166666666666666</v>
      </c>
      <c r="J126" s="176">
        <v>0.14285714285714285</v>
      </c>
      <c r="K126" s="170">
        <f t="shared" si="3"/>
        <v>-0.35833333333333334</v>
      </c>
      <c r="L126" s="60"/>
      <c r="M126" s="6"/>
      <c r="N126" s="59"/>
      <c r="O126" s="3"/>
      <c r="P126" s="3"/>
      <c r="Q126" s="3"/>
      <c r="R126" s="3"/>
      <c r="S126" s="3"/>
      <c r="T126" s="3"/>
      <c r="U126" s="61"/>
      <c r="V126" s="3"/>
      <c r="W126" s="3"/>
      <c r="X126" s="3"/>
      <c r="Y126" s="3"/>
      <c r="Z126" s="3"/>
      <c r="AA126" s="2"/>
    </row>
    <row r="127" spans="1:27" s="7" customFormat="1" ht="15">
      <c r="A127" s="177" t="s">
        <v>202</v>
      </c>
      <c r="B127" s="188">
        <f>'Open Int.'!E127</f>
        <v>50600</v>
      </c>
      <c r="C127" s="189">
        <f>'Open Int.'!F127</f>
        <v>1150</v>
      </c>
      <c r="D127" s="190">
        <f>'Open Int.'!H127</f>
        <v>6900</v>
      </c>
      <c r="E127" s="329">
        <f>'Open Int.'!I127</f>
        <v>0</v>
      </c>
      <c r="F127" s="191">
        <f>IF('Open Int.'!E127=0,0,'Open Int.'!H127/'Open Int.'!E127)</f>
        <v>0.13636363636363635</v>
      </c>
      <c r="G127" s="155">
        <v>0.13953488372093023</v>
      </c>
      <c r="H127" s="170">
        <f t="shared" si="2"/>
        <v>-0.022727272727272787</v>
      </c>
      <c r="I127" s="185">
        <f>IF(Volume!D127=0,0,Volume!F127/Volume!D127)</f>
        <v>0</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171</v>
      </c>
      <c r="B128" s="188">
        <f>'Open Int.'!E128</f>
        <v>18700</v>
      </c>
      <c r="C128" s="189">
        <f>'Open Int.'!F128</f>
        <v>2200</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c r="AB128" s="78"/>
      <c r="AC128" s="77"/>
    </row>
    <row r="129" spans="1:29" s="58" customFormat="1" ht="15">
      <c r="A129" s="177" t="s">
        <v>147</v>
      </c>
      <c r="B129" s="188">
        <f>'Open Int.'!E129</f>
        <v>241900</v>
      </c>
      <c r="C129" s="189">
        <f>'Open Int.'!F129</f>
        <v>11800</v>
      </c>
      <c r="D129" s="190">
        <f>'Open Int.'!H129</f>
        <v>29500</v>
      </c>
      <c r="E129" s="329">
        <f>'Open Int.'!I129</f>
        <v>0</v>
      </c>
      <c r="F129" s="191">
        <f>IF('Open Int.'!E129=0,0,'Open Int.'!H129/'Open Int.'!E129)</f>
        <v>0.12195121951219512</v>
      </c>
      <c r="G129" s="155">
        <v>0.1282051282051282</v>
      </c>
      <c r="H129" s="170">
        <f t="shared" si="2"/>
        <v>-0.04878048780487799</v>
      </c>
      <c r="I129" s="185">
        <f>IF(Volume!D129=0,0,Volume!F129/Volume!D129)</f>
        <v>0</v>
      </c>
      <c r="J129" s="176">
        <v>0</v>
      </c>
      <c r="K129" s="170">
        <f t="shared" si="3"/>
        <v>0</v>
      </c>
      <c r="L129" s="60"/>
      <c r="M129" s="6"/>
      <c r="N129" s="59"/>
      <c r="O129" s="3"/>
      <c r="P129" s="3"/>
      <c r="Q129" s="3"/>
      <c r="R129" s="3"/>
      <c r="S129" s="3"/>
      <c r="T129" s="3"/>
      <c r="U129" s="61"/>
      <c r="V129" s="3"/>
      <c r="W129" s="3"/>
      <c r="X129" s="3"/>
      <c r="Y129" s="3"/>
      <c r="Z129" s="3"/>
      <c r="AA129" s="2"/>
      <c r="AB129" s="78"/>
      <c r="AC129" s="77"/>
    </row>
    <row r="130" spans="1:29" s="58" customFormat="1" ht="15">
      <c r="A130" s="177" t="s">
        <v>148</v>
      </c>
      <c r="B130" s="188">
        <f>'Open Int.'!E130</f>
        <v>7315</v>
      </c>
      <c r="C130" s="189">
        <f>'Open Int.'!F130</f>
        <v>0</v>
      </c>
      <c r="D130" s="190">
        <f>'Open Int.'!H130</f>
        <v>0</v>
      </c>
      <c r="E130" s="329">
        <f>'Open Int.'!I130</f>
        <v>0</v>
      </c>
      <c r="F130" s="191">
        <f>IF('Open Int.'!E130=0,0,'Open Int.'!H130/'Open Int.'!E130)</f>
        <v>0</v>
      </c>
      <c r="G130" s="155">
        <v>0</v>
      </c>
      <c r="H130" s="170">
        <f t="shared" si="2"/>
        <v>0</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122</v>
      </c>
      <c r="B131" s="188">
        <f>'Open Int.'!E131</f>
        <v>1467375</v>
      </c>
      <c r="C131" s="189">
        <f>'Open Int.'!F131</f>
        <v>264875</v>
      </c>
      <c r="D131" s="190">
        <f>'Open Int.'!H131</f>
        <v>130000</v>
      </c>
      <c r="E131" s="329">
        <f>'Open Int.'!I131</f>
        <v>42250</v>
      </c>
      <c r="F131" s="191">
        <f>IF('Open Int.'!E131=0,0,'Open Int.'!H131/'Open Int.'!E131)</f>
        <v>0.08859357696567</v>
      </c>
      <c r="G131" s="155">
        <v>0.07297297297297298</v>
      </c>
      <c r="H131" s="170">
        <f t="shared" si="2"/>
        <v>0.21406012878881098</v>
      </c>
      <c r="I131" s="185">
        <f>IF(Volume!D131=0,0,Volume!F131/Volume!D131)</f>
        <v>0.10256410256410256</v>
      </c>
      <c r="J131" s="176">
        <v>0.07317073170731707</v>
      </c>
      <c r="K131" s="170">
        <f t="shared" si="3"/>
        <v>0.4017094017094017</v>
      </c>
      <c r="L131" s="60"/>
      <c r="M131" s="6"/>
      <c r="N131" s="59"/>
      <c r="O131" s="3"/>
      <c r="P131" s="3"/>
      <c r="Q131" s="3"/>
      <c r="R131" s="3"/>
      <c r="S131" s="3"/>
      <c r="T131" s="3"/>
      <c r="U131" s="61"/>
      <c r="V131" s="3"/>
      <c r="W131" s="3"/>
      <c r="X131" s="3"/>
      <c r="Y131" s="3"/>
      <c r="Z131" s="3"/>
      <c r="AA131" s="2"/>
      <c r="AB131" s="78"/>
      <c r="AC131" s="77"/>
    </row>
    <row r="132" spans="1:29" s="58" customFormat="1" ht="15">
      <c r="A132" s="177" t="s">
        <v>36</v>
      </c>
      <c r="B132" s="188">
        <f>'Open Int.'!E132</f>
        <v>72675</v>
      </c>
      <c r="C132" s="189">
        <f>'Open Int.'!F132</f>
        <v>26775</v>
      </c>
      <c r="D132" s="190">
        <f>'Open Int.'!H132</f>
        <v>4725</v>
      </c>
      <c r="E132" s="329">
        <f>'Open Int.'!I132</f>
        <v>1125</v>
      </c>
      <c r="F132" s="191">
        <f>IF('Open Int.'!E132=0,0,'Open Int.'!H132/'Open Int.'!E132)</f>
        <v>0.06501547987616099</v>
      </c>
      <c r="G132" s="155">
        <v>0.0784313725490196</v>
      </c>
      <c r="H132" s="170">
        <f t="shared" si="2"/>
        <v>-0.17105263157894735</v>
      </c>
      <c r="I132" s="185">
        <f>IF(Volume!D132=0,0,Volume!F132/Volume!D132)</f>
        <v>0.045714285714285714</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172</v>
      </c>
      <c r="B133" s="188">
        <f>'Open Int.'!E133</f>
        <v>46200</v>
      </c>
      <c r="C133" s="189">
        <f>'Open Int.'!F133</f>
        <v>11550</v>
      </c>
      <c r="D133" s="190">
        <f>'Open Int.'!H133</f>
        <v>0</v>
      </c>
      <c r="E133" s="329">
        <f>'Open Int.'!I133</f>
        <v>0</v>
      </c>
      <c r="F133" s="191">
        <f>IF('Open Int.'!E133=0,0,'Open Int.'!H133/'Open Int.'!E133)</f>
        <v>0</v>
      </c>
      <c r="G133" s="155">
        <v>0</v>
      </c>
      <c r="H133" s="170">
        <f t="shared" si="2"/>
        <v>0</v>
      </c>
      <c r="I133" s="185">
        <f>IF(Volume!D133=0,0,Volume!F133/Volume!D133)</f>
        <v>0</v>
      </c>
      <c r="J133" s="176">
        <v>0</v>
      </c>
      <c r="K133" s="170">
        <f t="shared" si="3"/>
        <v>0</v>
      </c>
      <c r="L133" s="60"/>
      <c r="M133" s="6"/>
      <c r="N133" s="59"/>
      <c r="O133" s="3"/>
      <c r="P133" s="3"/>
      <c r="Q133" s="3"/>
      <c r="R133" s="3"/>
      <c r="S133" s="3"/>
      <c r="T133" s="3"/>
      <c r="U133" s="61"/>
      <c r="V133" s="3"/>
      <c r="W133" s="3"/>
      <c r="X133" s="3"/>
      <c r="Y133" s="3"/>
      <c r="Z133" s="3"/>
      <c r="AA133" s="2"/>
      <c r="AB133" s="78"/>
      <c r="AC133" s="77"/>
    </row>
    <row r="134" spans="1:29" s="58" customFormat="1" ht="15">
      <c r="A134" s="177" t="s">
        <v>80</v>
      </c>
      <c r="B134" s="188">
        <f>'Open Int.'!E134</f>
        <v>2400</v>
      </c>
      <c r="C134" s="189">
        <f>'Open Int.'!F134</f>
        <v>0</v>
      </c>
      <c r="D134" s="190">
        <f>'Open Int.'!H134</f>
        <v>0</v>
      </c>
      <c r="E134" s="329">
        <f>'Open Int.'!I134</f>
        <v>0</v>
      </c>
      <c r="F134" s="191">
        <f>IF('Open Int.'!E134=0,0,'Open Int.'!H134/'Open Int.'!E134)</f>
        <v>0</v>
      </c>
      <c r="G134" s="155">
        <v>0</v>
      </c>
      <c r="H134" s="170">
        <f t="shared" si="2"/>
        <v>0</v>
      </c>
      <c r="I134" s="185">
        <f>IF(Volume!D134=0,0,Volume!F134/Volume!D134)</f>
        <v>0</v>
      </c>
      <c r="J134" s="176">
        <v>0</v>
      </c>
      <c r="K134" s="170">
        <f t="shared" si="3"/>
        <v>0</v>
      </c>
      <c r="L134" s="60"/>
      <c r="M134" s="6"/>
      <c r="N134" s="59"/>
      <c r="O134" s="3"/>
      <c r="P134" s="3"/>
      <c r="Q134" s="3"/>
      <c r="R134" s="3"/>
      <c r="S134" s="3"/>
      <c r="T134" s="3"/>
      <c r="U134" s="61"/>
      <c r="V134" s="3"/>
      <c r="W134" s="3"/>
      <c r="X134" s="3"/>
      <c r="Y134" s="3"/>
      <c r="Z134" s="3"/>
      <c r="AA134" s="2"/>
      <c r="AB134" s="78"/>
      <c r="AC134" s="77"/>
    </row>
    <row r="135" spans="1:29" s="58" customFormat="1" ht="15">
      <c r="A135" s="177" t="s">
        <v>421</v>
      </c>
      <c r="B135" s="188">
        <f>'Open Int.'!E135</f>
        <v>0</v>
      </c>
      <c r="C135" s="189">
        <f>'Open Int.'!F135</f>
        <v>0</v>
      </c>
      <c r="D135" s="190">
        <f>'Open Int.'!H135</f>
        <v>0</v>
      </c>
      <c r="E135" s="329">
        <f>'Open Int.'!I135</f>
        <v>0</v>
      </c>
      <c r="F135" s="191">
        <f>IF('Open Int.'!E135=0,0,'Open Int.'!H135/'Open Int.'!E135)</f>
        <v>0</v>
      </c>
      <c r="G135" s="155">
        <v>0</v>
      </c>
      <c r="H135" s="170">
        <f aca="true" t="shared" si="4" ref="H135:H194">IF(G135=0,0,(F135-G135)/G135)</f>
        <v>0</v>
      </c>
      <c r="I135" s="185">
        <f>IF(Volume!D135=0,0,Volume!F135/Volume!D135)</f>
        <v>0</v>
      </c>
      <c r="J135" s="176">
        <v>0</v>
      </c>
      <c r="K135" s="170">
        <f aca="true" t="shared" si="5" ref="K135:K194">IF(J135=0,0,(I135-J135)/J135)</f>
        <v>0</v>
      </c>
      <c r="L135" s="60"/>
      <c r="M135" s="6"/>
      <c r="N135" s="59"/>
      <c r="O135" s="3"/>
      <c r="P135" s="3"/>
      <c r="Q135" s="3"/>
      <c r="R135" s="3"/>
      <c r="S135" s="3"/>
      <c r="T135" s="3"/>
      <c r="U135" s="61"/>
      <c r="V135" s="3"/>
      <c r="W135" s="3"/>
      <c r="X135" s="3"/>
      <c r="Y135" s="3"/>
      <c r="Z135" s="3"/>
      <c r="AA135" s="2"/>
      <c r="AB135" s="78"/>
      <c r="AC135" s="77"/>
    </row>
    <row r="136" spans="1:29" s="58" customFormat="1" ht="15">
      <c r="A136" s="177" t="s">
        <v>274</v>
      </c>
      <c r="B136" s="188">
        <f>'Open Int.'!E136</f>
        <v>71400</v>
      </c>
      <c r="C136" s="189">
        <f>'Open Int.'!F136</f>
        <v>11200</v>
      </c>
      <c r="D136" s="190">
        <f>'Open Int.'!H136</f>
        <v>2100</v>
      </c>
      <c r="E136" s="329">
        <f>'Open Int.'!I136</f>
        <v>2100</v>
      </c>
      <c r="F136" s="191">
        <f>IF('Open Int.'!E136=0,0,'Open Int.'!H136/'Open Int.'!E136)</f>
        <v>0.029411764705882353</v>
      </c>
      <c r="G136" s="155">
        <v>0</v>
      </c>
      <c r="H136" s="170">
        <f t="shared" si="4"/>
        <v>0</v>
      </c>
      <c r="I136" s="185">
        <f>IF(Volume!D136=0,0,Volume!F136/Volume!D136)</f>
        <v>0.08108108108108109</v>
      </c>
      <c r="J136" s="176">
        <v>0</v>
      </c>
      <c r="K136" s="170">
        <f t="shared" si="5"/>
        <v>0</v>
      </c>
      <c r="L136" s="60"/>
      <c r="M136" s="6"/>
      <c r="N136" s="59"/>
      <c r="O136" s="3"/>
      <c r="P136" s="3"/>
      <c r="Q136" s="3"/>
      <c r="R136" s="3"/>
      <c r="S136" s="3"/>
      <c r="T136" s="3"/>
      <c r="U136" s="61"/>
      <c r="V136" s="3"/>
      <c r="W136" s="3"/>
      <c r="X136" s="3"/>
      <c r="Y136" s="3"/>
      <c r="Z136" s="3"/>
      <c r="AA136" s="2"/>
      <c r="AB136" s="78"/>
      <c r="AC136" s="77"/>
    </row>
    <row r="137" spans="1:29" s="58" customFormat="1" ht="15">
      <c r="A137" s="177" t="s">
        <v>422</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224</v>
      </c>
      <c r="B138" s="188">
        <f>'Open Int.'!E138</f>
        <v>650</v>
      </c>
      <c r="C138" s="189">
        <f>'Open Int.'!F138</f>
        <v>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423</v>
      </c>
      <c r="B139" s="188">
        <f>'Open Int.'!E139</f>
        <v>2750</v>
      </c>
      <c r="C139" s="189">
        <f>'Open Int.'!F139</f>
        <v>2200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424</v>
      </c>
      <c r="B140" s="188">
        <f>'Open Int.'!E140</f>
        <v>5354800</v>
      </c>
      <c r="C140" s="189">
        <f>'Open Int.'!F140</f>
        <v>787600</v>
      </c>
      <c r="D140" s="190">
        <f>'Open Int.'!H140</f>
        <v>954800</v>
      </c>
      <c r="E140" s="329">
        <f>'Open Int.'!I140</f>
        <v>136400</v>
      </c>
      <c r="F140" s="191">
        <f>IF('Open Int.'!E140=0,0,'Open Int.'!H140/'Open Int.'!E140)</f>
        <v>0.17830731306491374</v>
      </c>
      <c r="G140" s="155">
        <v>0.1791907514450867</v>
      </c>
      <c r="H140" s="170">
        <f t="shared" si="4"/>
        <v>-0.0049301561216104055</v>
      </c>
      <c r="I140" s="185">
        <f>IF(Volume!D140=0,0,Volume!F140/Volume!D140)</f>
        <v>0.15789473684210525</v>
      </c>
      <c r="J140" s="176">
        <v>0.09847715736040609</v>
      </c>
      <c r="K140" s="170">
        <f t="shared" si="5"/>
        <v>0.6033640803038524</v>
      </c>
      <c r="L140" s="60"/>
      <c r="M140" s="6"/>
      <c r="N140" s="59"/>
      <c r="O140" s="3"/>
      <c r="P140" s="3"/>
      <c r="Q140" s="3"/>
      <c r="R140" s="3"/>
      <c r="S140" s="3"/>
      <c r="T140" s="3"/>
      <c r="U140" s="61"/>
      <c r="V140" s="3"/>
      <c r="W140" s="3"/>
      <c r="X140" s="3"/>
      <c r="Y140" s="3"/>
      <c r="Z140" s="3"/>
      <c r="AA140" s="2"/>
      <c r="AB140" s="78"/>
      <c r="AC140" s="77"/>
    </row>
    <row r="141" spans="1:29" s="58" customFormat="1" ht="15">
      <c r="A141" s="177" t="s">
        <v>393</v>
      </c>
      <c r="B141" s="188">
        <f>'Open Int.'!E141</f>
        <v>847200</v>
      </c>
      <c r="C141" s="189">
        <f>'Open Int.'!F141</f>
        <v>74400</v>
      </c>
      <c r="D141" s="190">
        <f>'Open Int.'!H141</f>
        <v>7200</v>
      </c>
      <c r="E141" s="329">
        <f>'Open Int.'!I141</f>
        <v>0</v>
      </c>
      <c r="F141" s="191">
        <f>IF('Open Int.'!E141=0,0,'Open Int.'!H141/'Open Int.'!E141)</f>
        <v>0.0084985835694051</v>
      </c>
      <c r="G141" s="155">
        <v>0.009316770186335404</v>
      </c>
      <c r="H141" s="170">
        <f t="shared" si="4"/>
        <v>-0.08781869688385263</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81</v>
      </c>
      <c r="B142" s="188">
        <f>'Open Int.'!E142</f>
        <v>1200</v>
      </c>
      <c r="C142" s="189">
        <f>'Open Int.'!F142</f>
        <v>600</v>
      </c>
      <c r="D142" s="190">
        <f>'Open Int.'!H142</f>
        <v>600</v>
      </c>
      <c r="E142" s="329">
        <f>'Open Int.'!I142</f>
        <v>600</v>
      </c>
      <c r="F142" s="191">
        <f>IF('Open Int.'!E142=0,0,'Open Int.'!H142/'Open Int.'!E142)</f>
        <v>0.5</v>
      </c>
      <c r="G142" s="155">
        <v>0</v>
      </c>
      <c r="H142" s="170">
        <f t="shared" si="4"/>
        <v>0</v>
      </c>
      <c r="I142" s="185">
        <f>IF(Volume!D142=0,0,Volume!F142/Volume!D142)</f>
        <v>1</v>
      </c>
      <c r="J142" s="176">
        <v>0</v>
      </c>
      <c r="K142" s="170">
        <f t="shared" si="5"/>
        <v>0</v>
      </c>
      <c r="L142" s="60"/>
      <c r="M142" s="6"/>
      <c r="N142" s="59"/>
      <c r="O142" s="3"/>
      <c r="P142" s="3"/>
      <c r="Q142" s="3"/>
      <c r="R142" s="3"/>
      <c r="S142" s="3"/>
      <c r="T142" s="3"/>
      <c r="U142" s="61"/>
      <c r="V142" s="3"/>
      <c r="W142" s="3"/>
      <c r="X142" s="3"/>
      <c r="Y142" s="3"/>
      <c r="Z142" s="3"/>
      <c r="AA142" s="2"/>
      <c r="AB142" s="78"/>
      <c r="AC142" s="77"/>
    </row>
    <row r="143" spans="1:29" s="58" customFormat="1" ht="15">
      <c r="A143" s="177" t="s">
        <v>225</v>
      </c>
      <c r="B143" s="188">
        <f>'Open Int.'!E143</f>
        <v>126000</v>
      </c>
      <c r="C143" s="189">
        <f>'Open Int.'!F143</f>
        <v>57400</v>
      </c>
      <c r="D143" s="190">
        <f>'Open Int.'!H143</f>
        <v>12600</v>
      </c>
      <c r="E143" s="329">
        <f>'Open Int.'!I143</f>
        <v>7000</v>
      </c>
      <c r="F143" s="191">
        <f>IF('Open Int.'!E143=0,0,'Open Int.'!H143/'Open Int.'!E143)</f>
        <v>0.1</v>
      </c>
      <c r="G143" s="155">
        <v>0.08163265306122448</v>
      </c>
      <c r="H143" s="170">
        <f t="shared" si="4"/>
        <v>0.22500000000000017</v>
      </c>
      <c r="I143" s="185">
        <f>IF(Volume!D143=0,0,Volume!F143/Volume!D143)</f>
        <v>0.06666666666666667</v>
      </c>
      <c r="J143" s="176">
        <v>0.09090909090909091</v>
      </c>
      <c r="K143" s="170">
        <f t="shared" si="5"/>
        <v>-0.2666666666666667</v>
      </c>
      <c r="L143" s="60"/>
      <c r="M143" s="6"/>
      <c r="N143" s="59"/>
      <c r="O143" s="3"/>
      <c r="P143" s="3"/>
      <c r="Q143" s="3"/>
      <c r="R143" s="3"/>
      <c r="S143" s="3"/>
      <c r="T143" s="3"/>
      <c r="U143" s="61"/>
      <c r="V143" s="3"/>
      <c r="W143" s="3"/>
      <c r="X143" s="3"/>
      <c r="Y143" s="3"/>
      <c r="Z143" s="3"/>
      <c r="AA143" s="2"/>
      <c r="AB143" s="78"/>
      <c r="AC143" s="77"/>
    </row>
    <row r="144" spans="1:27" s="7" customFormat="1" ht="15">
      <c r="A144" s="177" t="s">
        <v>297</v>
      </c>
      <c r="B144" s="188">
        <f>'Open Int.'!E144</f>
        <v>94600</v>
      </c>
      <c r="C144" s="189">
        <f>'Open Int.'!F144</f>
        <v>25300</v>
      </c>
      <c r="D144" s="190">
        <f>'Open Int.'!H144</f>
        <v>8800</v>
      </c>
      <c r="E144" s="329">
        <f>'Open Int.'!I144</f>
        <v>3300</v>
      </c>
      <c r="F144" s="191">
        <f>IF('Open Int.'!E144=0,0,'Open Int.'!H144/'Open Int.'!E144)</f>
        <v>0.09302325581395349</v>
      </c>
      <c r="G144" s="155">
        <v>0.07936507936507936</v>
      </c>
      <c r="H144" s="170">
        <f t="shared" si="4"/>
        <v>0.172093023255814</v>
      </c>
      <c r="I144" s="185">
        <f>IF(Volume!D144=0,0,Volume!F144/Volume!D144)</f>
        <v>0.06451612903225806</v>
      </c>
      <c r="J144" s="176">
        <v>0.043478260869565216</v>
      </c>
      <c r="K144" s="170">
        <f t="shared" si="5"/>
        <v>0.4838709677419355</v>
      </c>
      <c r="L144" s="60"/>
      <c r="M144" s="6"/>
      <c r="N144" s="59"/>
      <c r="O144" s="3"/>
      <c r="P144" s="3"/>
      <c r="Q144" s="3"/>
      <c r="R144" s="3"/>
      <c r="S144" s="3"/>
      <c r="T144" s="3"/>
      <c r="U144" s="61"/>
      <c r="V144" s="3"/>
      <c r="W144" s="3"/>
      <c r="X144" s="3"/>
      <c r="Y144" s="3"/>
      <c r="Z144" s="3"/>
      <c r="AA144" s="2"/>
    </row>
    <row r="145" spans="1:27" s="7" customFormat="1" ht="15">
      <c r="A145" s="177" t="s">
        <v>226</v>
      </c>
      <c r="B145" s="188">
        <f>'Open Int.'!E145</f>
        <v>61500</v>
      </c>
      <c r="C145" s="189">
        <f>'Open Int.'!F145</f>
        <v>33000</v>
      </c>
      <c r="D145" s="190">
        <f>'Open Int.'!H145</f>
        <v>15000</v>
      </c>
      <c r="E145" s="329">
        <f>'Open Int.'!I145</f>
        <v>7500</v>
      </c>
      <c r="F145" s="191">
        <f>IF('Open Int.'!E145=0,0,'Open Int.'!H145/'Open Int.'!E145)</f>
        <v>0.24390243902439024</v>
      </c>
      <c r="G145" s="155">
        <v>0.2631578947368421</v>
      </c>
      <c r="H145" s="170">
        <f t="shared" si="4"/>
        <v>-0.07317073170731704</v>
      </c>
      <c r="I145" s="185">
        <f>IF(Volume!D145=0,0,Volume!F145/Volume!D145)</f>
        <v>0.12857142857142856</v>
      </c>
      <c r="J145" s="176">
        <v>0.02857142857142857</v>
      </c>
      <c r="K145" s="170">
        <f t="shared" si="5"/>
        <v>3.5</v>
      </c>
      <c r="L145" s="60"/>
      <c r="M145" s="6"/>
      <c r="N145" s="59"/>
      <c r="O145" s="3"/>
      <c r="P145" s="3"/>
      <c r="Q145" s="3"/>
      <c r="R145" s="3"/>
      <c r="S145" s="3"/>
      <c r="T145" s="3"/>
      <c r="U145" s="61"/>
      <c r="V145" s="3"/>
      <c r="W145" s="3"/>
      <c r="X145" s="3"/>
      <c r="Y145" s="3"/>
      <c r="Z145" s="3"/>
      <c r="AA145" s="2"/>
    </row>
    <row r="146" spans="1:27" s="7" customFormat="1" ht="15">
      <c r="A146" s="177" t="s">
        <v>425</v>
      </c>
      <c r="B146" s="188">
        <f>'Open Int.'!E146</f>
        <v>0</v>
      </c>
      <c r="C146" s="189">
        <f>'Open Int.'!F146</f>
        <v>0</v>
      </c>
      <c r="D146" s="190">
        <f>'Open Int.'!H146</f>
        <v>0</v>
      </c>
      <c r="E146" s="329">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row>
    <row r="147" spans="1:27" s="7" customFormat="1" ht="15">
      <c r="A147" s="177" t="s">
        <v>227</v>
      </c>
      <c r="B147" s="188">
        <f>'Open Int.'!E147</f>
        <v>182400</v>
      </c>
      <c r="C147" s="189">
        <f>'Open Int.'!F147</f>
        <v>21600</v>
      </c>
      <c r="D147" s="190">
        <f>'Open Int.'!H147</f>
        <v>4000</v>
      </c>
      <c r="E147" s="329">
        <f>'Open Int.'!I147</f>
        <v>1600</v>
      </c>
      <c r="F147" s="191">
        <f>IF('Open Int.'!E147=0,0,'Open Int.'!H147/'Open Int.'!E147)</f>
        <v>0.021929824561403508</v>
      </c>
      <c r="G147" s="155">
        <v>0.014925373134328358</v>
      </c>
      <c r="H147" s="170">
        <f t="shared" si="4"/>
        <v>0.46929824561403505</v>
      </c>
      <c r="I147" s="185">
        <f>IF(Volume!D147=0,0,Volume!F147/Volume!D147)</f>
        <v>0.04</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234</v>
      </c>
      <c r="B148" s="188">
        <f>'Open Int.'!E148</f>
        <v>1065400</v>
      </c>
      <c r="C148" s="189">
        <f>'Open Int.'!F148</f>
        <v>6300</v>
      </c>
      <c r="D148" s="190">
        <f>'Open Int.'!H148</f>
        <v>128100</v>
      </c>
      <c r="E148" s="329">
        <f>'Open Int.'!I148</f>
        <v>18900</v>
      </c>
      <c r="F148" s="191">
        <f>IF('Open Int.'!E148=0,0,'Open Int.'!H148/'Open Int.'!E148)</f>
        <v>0.1202365308804205</v>
      </c>
      <c r="G148" s="155">
        <v>0.10310641110376735</v>
      </c>
      <c r="H148" s="170">
        <f t="shared" si="4"/>
        <v>0.16614020014151415</v>
      </c>
      <c r="I148" s="185">
        <f>IF(Volume!D148=0,0,Volume!F148/Volume!D148)</f>
        <v>0.07219917012448132</v>
      </c>
      <c r="J148" s="176">
        <v>0.13856209150326798</v>
      </c>
      <c r="K148" s="170">
        <f t="shared" si="5"/>
        <v>-0.47893995146011126</v>
      </c>
      <c r="L148" s="60"/>
      <c r="M148" s="6"/>
      <c r="N148" s="59"/>
      <c r="O148" s="3"/>
      <c r="P148" s="3"/>
      <c r="Q148" s="3"/>
      <c r="R148" s="3"/>
      <c r="S148" s="3"/>
      <c r="T148" s="3"/>
      <c r="U148" s="61"/>
      <c r="V148" s="3"/>
      <c r="W148" s="3"/>
      <c r="X148" s="3"/>
      <c r="Y148" s="3"/>
      <c r="Z148" s="3"/>
      <c r="AA148" s="2"/>
    </row>
    <row r="149" spans="1:27" s="7" customFormat="1" ht="15">
      <c r="A149" s="177" t="s">
        <v>98</v>
      </c>
      <c r="B149" s="188">
        <f>'Open Int.'!E149</f>
        <v>104500</v>
      </c>
      <c r="C149" s="189">
        <f>'Open Int.'!F149</f>
        <v>12100</v>
      </c>
      <c r="D149" s="190">
        <f>'Open Int.'!H149</f>
        <v>8800</v>
      </c>
      <c r="E149" s="329">
        <f>'Open Int.'!I149</f>
        <v>1100</v>
      </c>
      <c r="F149" s="191">
        <f>IF('Open Int.'!E149=0,0,'Open Int.'!H149/'Open Int.'!E149)</f>
        <v>0.08421052631578947</v>
      </c>
      <c r="G149" s="155">
        <v>0.08333333333333333</v>
      </c>
      <c r="H149" s="170">
        <f t="shared" si="4"/>
        <v>0.010526315789473717</v>
      </c>
      <c r="I149" s="185">
        <f>IF(Volume!D149=0,0,Volume!F149/Volume!D149)</f>
        <v>0.03773584905660377</v>
      </c>
      <c r="J149" s="176">
        <v>0.12658227848101267</v>
      </c>
      <c r="K149" s="170">
        <f t="shared" si="5"/>
        <v>-0.7018867924528303</v>
      </c>
      <c r="L149" s="60"/>
      <c r="M149" s="6"/>
      <c r="N149" s="59"/>
      <c r="O149" s="3"/>
      <c r="P149" s="3"/>
      <c r="Q149" s="3"/>
      <c r="R149" s="3"/>
      <c r="S149" s="3"/>
      <c r="T149" s="3"/>
      <c r="U149" s="61"/>
      <c r="V149" s="3"/>
      <c r="W149" s="3"/>
      <c r="X149" s="3"/>
      <c r="Y149" s="3"/>
      <c r="Z149" s="3"/>
      <c r="AA149" s="2"/>
    </row>
    <row r="150" spans="1:27" s="7" customFormat="1" ht="15">
      <c r="A150" s="177" t="s">
        <v>149</v>
      </c>
      <c r="B150" s="188">
        <f>'Open Int.'!E150</f>
        <v>447700</v>
      </c>
      <c r="C150" s="189">
        <f>'Open Int.'!F150</f>
        <v>82500</v>
      </c>
      <c r="D150" s="190">
        <f>'Open Int.'!H150</f>
        <v>77550</v>
      </c>
      <c r="E150" s="329">
        <f>'Open Int.'!I150</f>
        <v>13750</v>
      </c>
      <c r="F150" s="191">
        <f>IF('Open Int.'!E150=0,0,'Open Int.'!H150/'Open Int.'!E150)</f>
        <v>0.1732186732186732</v>
      </c>
      <c r="G150" s="155">
        <v>0.1746987951807229</v>
      </c>
      <c r="H150" s="170">
        <f t="shared" si="4"/>
        <v>-0.008472422265525817</v>
      </c>
      <c r="I150" s="185">
        <f>IF(Volume!D150=0,0,Volume!F150/Volume!D150)</f>
        <v>0.10619469026548672</v>
      </c>
      <c r="J150" s="176">
        <v>0.11591695501730104</v>
      </c>
      <c r="K150" s="170">
        <f t="shared" si="5"/>
        <v>-0.0838726720380399</v>
      </c>
      <c r="L150" s="60"/>
      <c r="M150" s="6"/>
      <c r="N150" s="59"/>
      <c r="O150" s="3"/>
      <c r="P150" s="3"/>
      <c r="Q150" s="3"/>
      <c r="R150" s="3"/>
      <c r="S150" s="3"/>
      <c r="T150" s="3"/>
      <c r="U150" s="61"/>
      <c r="V150" s="3"/>
      <c r="W150" s="3"/>
      <c r="X150" s="3"/>
      <c r="Y150" s="3"/>
      <c r="Z150" s="3"/>
      <c r="AA150" s="2"/>
    </row>
    <row r="151" spans="1:29" s="58" customFormat="1" ht="15">
      <c r="A151" s="177" t="s">
        <v>203</v>
      </c>
      <c r="B151" s="188">
        <f>'Open Int.'!E151</f>
        <v>1065450</v>
      </c>
      <c r="C151" s="189">
        <f>'Open Int.'!F151</f>
        <v>312300</v>
      </c>
      <c r="D151" s="190">
        <f>'Open Int.'!H151</f>
        <v>282600</v>
      </c>
      <c r="E151" s="329">
        <f>'Open Int.'!I151</f>
        <v>15750</v>
      </c>
      <c r="F151" s="191">
        <f>IF('Open Int.'!E151=0,0,'Open Int.'!H151/'Open Int.'!E151)</f>
        <v>0.2652400394199634</v>
      </c>
      <c r="G151" s="155">
        <v>0.3543118900617407</v>
      </c>
      <c r="H151" s="170">
        <f t="shared" si="4"/>
        <v>-0.251393907854055</v>
      </c>
      <c r="I151" s="185">
        <f>IF(Volume!D151=0,0,Volume!F151/Volume!D151)</f>
        <v>0.34879227053140094</v>
      </c>
      <c r="J151" s="176">
        <v>0.35964588712652157</v>
      </c>
      <c r="K151" s="170">
        <f t="shared" si="5"/>
        <v>-0.030178620091663617</v>
      </c>
      <c r="L151" s="60"/>
      <c r="M151" s="6"/>
      <c r="N151" s="59"/>
      <c r="O151" s="3"/>
      <c r="P151" s="3"/>
      <c r="Q151" s="3"/>
      <c r="R151" s="3"/>
      <c r="S151" s="3"/>
      <c r="T151" s="3"/>
      <c r="U151" s="61"/>
      <c r="V151" s="3"/>
      <c r="W151" s="3"/>
      <c r="X151" s="3"/>
      <c r="Y151" s="3"/>
      <c r="Z151" s="3"/>
      <c r="AA151" s="2"/>
      <c r="AB151" s="78"/>
      <c r="AC151" s="77"/>
    </row>
    <row r="152" spans="1:27" s="7" customFormat="1" ht="15">
      <c r="A152" s="177" t="s">
        <v>298</v>
      </c>
      <c r="B152" s="188">
        <f>'Open Int.'!E152</f>
        <v>14000</v>
      </c>
      <c r="C152" s="189">
        <f>'Open Int.'!F152</f>
        <v>4000</v>
      </c>
      <c r="D152" s="190">
        <f>'Open Int.'!H152</f>
        <v>1000</v>
      </c>
      <c r="E152" s="329">
        <f>'Open Int.'!I152</f>
        <v>0</v>
      </c>
      <c r="F152" s="191">
        <f>IF('Open Int.'!E152=0,0,'Open Int.'!H152/'Open Int.'!E152)</f>
        <v>0.07142857142857142</v>
      </c>
      <c r="G152" s="155">
        <v>0.1</v>
      </c>
      <c r="H152" s="170">
        <f t="shared" si="4"/>
        <v>-0.2857142857142858</v>
      </c>
      <c r="I152" s="185">
        <f>IF(Volume!D152=0,0,Volume!F152/Volume!D152)</f>
        <v>0</v>
      </c>
      <c r="J152" s="176">
        <v>0.1111111111111111</v>
      </c>
      <c r="K152" s="170">
        <f t="shared" si="5"/>
        <v>-1</v>
      </c>
      <c r="L152" s="60"/>
      <c r="M152" s="6"/>
      <c r="N152" s="59"/>
      <c r="O152" s="3"/>
      <c r="P152" s="3"/>
      <c r="Q152" s="3"/>
      <c r="R152" s="3"/>
      <c r="S152" s="3"/>
      <c r="T152" s="3"/>
      <c r="U152" s="61"/>
      <c r="V152" s="3"/>
      <c r="W152" s="3"/>
      <c r="X152" s="3"/>
      <c r="Y152" s="3"/>
      <c r="Z152" s="3"/>
      <c r="AA152" s="2"/>
    </row>
    <row r="153" spans="1:27" s="7" customFormat="1" ht="15">
      <c r="A153" s="177" t="s">
        <v>426</v>
      </c>
      <c r="B153" s="188">
        <f>'Open Int.'!E153</f>
        <v>15644200</v>
      </c>
      <c r="C153" s="189">
        <f>'Open Int.'!F153</f>
        <v>1644500</v>
      </c>
      <c r="D153" s="190">
        <f>'Open Int.'!H153</f>
        <v>2152150</v>
      </c>
      <c r="E153" s="329">
        <f>'Open Int.'!I153</f>
        <v>286000</v>
      </c>
      <c r="F153" s="191">
        <f>IF('Open Int.'!E153=0,0,'Open Int.'!H153/'Open Int.'!E153)</f>
        <v>0.13756855575868374</v>
      </c>
      <c r="G153" s="155">
        <v>0.13329928498467825</v>
      </c>
      <c r="H153" s="170">
        <f t="shared" si="4"/>
        <v>0.03202770948468486</v>
      </c>
      <c r="I153" s="185">
        <f>IF(Volume!D153=0,0,Volume!F153/Volume!D153)</f>
        <v>0.12327188940092165</v>
      </c>
      <c r="J153" s="176">
        <v>0.11880165289256199</v>
      </c>
      <c r="K153" s="170">
        <f t="shared" si="5"/>
        <v>0.03762772991384481</v>
      </c>
      <c r="L153" s="60"/>
      <c r="M153" s="6"/>
      <c r="N153" s="59"/>
      <c r="O153" s="3"/>
      <c r="P153" s="3"/>
      <c r="Q153" s="3"/>
      <c r="R153" s="3"/>
      <c r="S153" s="3"/>
      <c r="T153" s="3"/>
      <c r="U153" s="61"/>
      <c r="V153" s="3"/>
      <c r="W153" s="3"/>
      <c r="X153" s="3"/>
      <c r="Y153" s="3"/>
      <c r="Z153" s="3"/>
      <c r="AA153" s="2"/>
    </row>
    <row r="154" spans="1:27" s="7" customFormat="1" ht="15">
      <c r="A154" s="177" t="s">
        <v>427</v>
      </c>
      <c r="B154" s="188">
        <f>'Open Int.'!E154</f>
        <v>2700</v>
      </c>
      <c r="C154" s="189">
        <f>'Open Int.'!F154</f>
        <v>450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216</v>
      </c>
      <c r="B155" s="188">
        <f>'Open Int.'!E155</f>
        <v>11855650</v>
      </c>
      <c r="C155" s="189">
        <f>'Open Int.'!F155</f>
        <v>2415350</v>
      </c>
      <c r="D155" s="190">
        <f>'Open Int.'!H155</f>
        <v>1959750</v>
      </c>
      <c r="E155" s="329">
        <f>'Open Int.'!I155</f>
        <v>304850</v>
      </c>
      <c r="F155" s="191">
        <f>IF('Open Int.'!E155=0,0,'Open Int.'!H155/'Open Int.'!E155)</f>
        <v>0.16530093246679853</v>
      </c>
      <c r="G155" s="155">
        <v>0.17530163236337828</v>
      </c>
      <c r="H155" s="170">
        <f t="shared" si="4"/>
        <v>-0.057048526940408406</v>
      </c>
      <c r="I155" s="185">
        <f>IF(Volume!D155=0,0,Volume!F155/Volume!D155)</f>
        <v>0.11289602855867917</v>
      </c>
      <c r="J155" s="176">
        <v>0.11986863711001643</v>
      </c>
      <c r="K155" s="170">
        <f t="shared" si="5"/>
        <v>-0.05816874805156699</v>
      </c>
      <c r="L155" s="60"/>
      <c r="M155" s="6"/>
      <c r="N155" s="59"/>
      <c r="O155" s="3"/>
      <c r="P155" s="3"/>
      <c r="Q155" s="3"/>
      <c r="R155" s="3"/>
      <c r="S155" s="3"/>
      <c r="T155" s="3"/>
      <c r="U155" s="61"/>
      <c r="V155" s="3"/>
      <c r="W155" s="3"/>
      <c r="X155" s="3"/>
      <c r="Y155" s="3"/>
      <c r="Z155" s="3"/>
      <c r="AA155" s="2"/>
      <c r="AB155" s="78"/>
      <c r="AC155" s="77"/>
    </row>
    <row r="156" spans="1:29" s="58" customFormat="1" ht="15">
      <c r="A156" s="177" t="s">
        <v>235</v>
      </c>
      <c r="B156" s="188">
        <f>'Open Int.'!E156</f>
        <v>3939300</v>
      </c>
      <c r="C156" s="189">
        <f>'Open Int.'!F156</f>
        <v>1039500</v>
      </c>
      <c r="D156" s="190">
        <f>'Open Int.'!H156</f>
        <v>1328400</v>
      </c>
      <c r="E156" s="329">
        <f>'Open Int.'!I156</f>
        <v>639900</v>
      </c>
      <c r="F156" s="191">
        <f>IF('Open Int.'!E156=0,0,'Open Int.'!H156/'Open Int.'!E156)</f>
        <v>0.33721727210418095</v>
      </c>
      <c r="G156" s="155">
        <v>0.23743016759776536</v>
      </c>
      <c r="H156" s="170">
        <f t="shared" si="4"/>
        <v>0.4202798048623151</v>
      </c>
      <c r="I156" s="185">
        <f>IF(Volume!D156=0,0,Volume!F156/Volume!D156)</f>
        <v>0.422680412371134</v>
      </c>
      <c r="J156" s="176">
        <v>0.20392156862745098</v>
      </c>
      <c r="K156" s="170">
        <f t="shared" si="5"/>
        <v>1.0727597145122918</v>
      </c>
      <c r="L156" s="60"/>
      <c r="M156" s="6"/>
      <c r="N156" s="59"/>
      <c r="O156" s="3"/>
      <c r="P156" s="3"/>
      <c r="Q156" s="3"/>
      <c r="R156" s="3"/>
      <c r="S156" s="3"/>
      <c r="T156" s="3"/>
      <c r="U156" s="61"/>
      <c r="V156" s="3"/>
      <c r="W156" s="3"/>
      <c r="X156" s="3"/>
      <c r="Y156" s="3"/>
      <c r="Z156" s="3"/>
      <c r="AA156" s="2"/>
      <c r="AB156" s="78"/>
      <c r="AC156" s="77"/>
    </row>
    <row r="157" spans="1:29" s="58" customFormat="1" ht="15">
      <c r="A157" s="177" t="s">
        <v>204</v>
      </c>
      <c r="B157" s="188">
        <f>'Open Int.'!E157</f>
        <v>603600</v>
      </c>
      <c r="C157" s="189">
        <f>'Open Int.'!F157</f>
        <v>232800</v>
      </c>
      <c r="D157" s="190">
        <f>'Open Int.'!H157</f>
        <v>90600</v>
      </c>
      <c r="E157" s="329">
        <f>'Open Int.'!I157</f>
        <v>34800</v>
      </c>
      <c r="F157" s="191">
        <f>IF('Open Int.'!E157=0,0,'Open Int.'!H157/'Open Int.'!E157)</f>
        <v>0.15009940357852883</v>
      </c>
      <c r="G157" s="155">
        <v>0.15048543689320387</v>
      </c>
      <c r="H157" s="170">
        <f t="shared" si="4"/>
        <v>-0.0025652536394535175</v>
      </c>
      <c r="I157" s="185">
        <f>IF(Volume!D157=0,0,Volume!F157/Volume!D157)</f>
        <v>0.1216867469879518</v>
      </c>
      <c r="J157" s="176">
        <v>0.17289719626168223</v>
      </c>
      <c r="K157" s="170">
        <f t="shared" si="5"/>
        <v>-0.2961901660696841</v>
      </c>
      <c r="L157" s="60"/>
      <c r="M157" s="6"/>
      <c r="N157" s="59"/>
      <c r="O157" s="3"/>
      <c r="P157" s="3"/>
      <c r="Q157" s="3"/>
      <c r="R157" s="3"/>
      <c r="S157" s="3"/>
      <c r="T157" s="3"/>
      <c r="U157" s="61"/>
      <c r="V157" s="3"/>
      <c r="W157" s="3"/>
      <c r="X157" s="3"/>
      <c r="Y157" s="3"/>
      <c r="Z157" s="3"/>
      <c r="AA157" s="2"/>
      <c r="AB157" s="78"/>
      <c r="AC157" s="77"/>
    </row>
    <row r="158" spans="1:27" s="7" customFormat="1" ht="15">
      <c r="A158" s="177" t="s">
        <v>205</v>
      </c>
      <c r="B158" s="188">
        <f>'Open Int.'!E158</f>
        <v>540750</v>
      </c>
      <c r="C158" s="189">
        <f>'Open Int.'!F158</f>
        <v>72750</v>
      </c>
      <c r="D158" s="190">
        <f>'Open Int.'!H158</f>
        <v>313750</v>
      </c>
      <c r="E158" s="329">
        <f>'Open Int.'!I158</f>
        <v>24250</v>
      </c>
      <c r="F158" s="191">
        <f>IF('Open Int.'!E158=0,0,'Open Int.'!H158/'Open Int.'!E158)</f>
        <v>0.5802126675913084</v>
      </c>
      <c r="G158" s="155">
        <v>0.6185897435897436</v>
      </c>
      <c r="H158" s="170">
        <f t="shared" si="4"/>
        <v>-0.062039625448247586</v>
      </c>
      <c r="I158" s="185">
        <f>IF(Volume!D158=0,0,Volume!F158/Volume!D158)</f>
        <v>0.6675126903553299</v>
      </c>
      <c r="J158" s="176">
        <v>0.5209302325581395</v>
      </c>
      <c r="K158" s="170">
        <f t="shared" si="5"/>
        <v>0.2813859680928208</v>
      </c>
      <c r="L158" s="60"/>
      <c r="M158" s="6"/>
      <c r="N158" s="59"/>
      <c r="O158" s="3"/>
      <c r="P158" s="3"/>
      <c r="Q158" s="3"/>
      <c r="R158" s="3"/>
      <c r="S158" s="3"/>
      <c r="T158" s="3"/>
      <c r="U158" s="61"/>
      <c r="V158" s="3"/>
      <c r="W158" s="3"/>
      <c r="X158" s="3"/>
      <c r="Y158" s="3"/>
      <c r="Z158" s="3"/>
      <c r="AA158" s="2"/>
    </row>
    <row r="159" spans="1:27" s="7" customFormat="1" ht="15">
      <c r="A159" s="177" t="s">
        <v>37</v>
      </c>
      <c r="B159" s="188">
        <f>'Open Int.'!E159</f>
        <v>35200</v>
      </c>
      <c r="C159" s="189">
        <f>'Open Int.'!F159</f>
        <v>9600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row>
    <row r="160" spans="1:29" s="58" customFormat="1" ht="15">
      <c r="A160" s="177" t="s">
        <v>299</v>
      </c>
      <c r="B160" s="188">
        <f>'Open Int.'!E160</f>
        <v>78750</v>
      </c>
      <c r="C160" s="189">
        <f>'Open Int.'!F160</f>
        <v>12900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428</v>
      </c>
      <c r="B161" s="188">
        <f>'Open Int.'!E161</f>
        <v>0</v>
      </c>
      <c r="C161" s="189">
        <f>'Open Int.'!F161</f>
        <v>0</v>
      </c>
      <c r="D161" s="190">
        <f>'Open Int.'!H161</f>
        <v>0</v>
      </c>
      <c r="E161" s="329">
        <f>'Open Int.'!I161</f>
        <v>0</v>
      </c>
      <c r="F161" s="191">
        <f>IF('Open Int.'!E161=0,0,'Open Int.'!H161/'Open Int.'!E161)</f>
        <v>0</v>
      </c>
      <c r="G161" s="155">
        <v>0</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7" s="7" customFormat="1" ht="15">
      <c r="A162" s="177" t="s">
        <v>228</v>
      </c>
      <c r="B162" s="188">
        <f>'Open Int.'!E162</f>
        <v>2256</v>
      </c>
      <c r="C162" s="189">
        <f>'Open Int.'!F162</f>
        <v>0</v>
      </c>
      <c r="D162" s="190">
        <f>'Open Int.'!H162</f>
        <v>376</v>
      </c>
      <c r="E162" s="329">
        <f>'Open Int.'!I162</f>
        <v>188</v>
      </c>
      <c r="F162" s="191">
        <f>IF('Open Int.'!E162=0,0,'Open Int.'!H162/'Open Int.'!E162)</f>
        <v>0.16666666666666666</v>
      </c>
      <c r="G162" s="155">
        <v>0.08333333333333333</v>
      </c>
      <c r="H162" s="170">
        <f t="shared" si="4"/>
        <v>1</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row>
    <row r="163" spans="1:27" s="7" customFormat="1" ht="15">
      <c r="A163" s="177" t="s">
        <v>429</v>
      </c>
      <c r="B163" s="188">
        <f>'Open Int.'!E163</f>
        <v>39000</v>
      </c>
      <c r="C163" s="189">
        <f>'Open Int.'!F163</f>
        <v>18200</v>
      </c>
      <c r="D163" s="190">
        <f>'Open Int.'!H163</f>
        <v>0</v>
      </c>
      <c r="E163" s="329">
        <f>'Open Int.'!I163</f>
        <v>0</v>
      </c>
      <c r="F163" s="191">
        <f>IF('Open Int.'!E163=0,0,'Open Int.'!H163/'Open Int.'!E163)</f>
        <v>0</v>
      </c>
      <c r="G163" s="155">
        <v>0</v>
      </c>
      <c r="H163" s="170">
        <f t="shared" si="4"/>
        <v>0</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row>
    <row r="164" spans="1:29" s="58" customFormat="1" ht="15">
      <c r="A164" s="177" t="s">
        <v>276</v>
      </c>
      <c r="B164" s="188">
        <f>'Open Int.'!E164</f>
        <v>350</v>
      </c>
      <c r="C164" s="189">
        <f>'Open Int.'!F164</f>
        <v>350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c r="AB164" s="78"/>
      <c r="AC164" s="77"/>
    </row>
    <row r="165" spans="1:27" s="7" customFormat="1" ht="15">
      <c r="A165" s="177" t="s">
        <v>180</v>
      </c>
      <c r="B165" s="188">
        <f>'Open Int.'!E165</f>
        <v>220500</v>
      </c>
      <c r="C165" s="189">
        <f>'Open Int.'!F165</f>
        <v>102000</v>
      </c>
      <c r="D165" s="190">
        <f>'Open Int.'!H165</f>
        <v>28500</v>
      </c>
      <c r="E165" s="329">
        <f>'Open Int.'!I165</f>
        <v>15000</v>
      </c>
      <c r="F165" s="191">
        <f>IF('Open Int.'!E165=0,0,'Open Int.'!H165/'Open Int.'!E165)</f>
        <v>0.1292517006802721</v>
      </c>
      <c r="G165" s="155">
        <v>0.11392405063291139</v>
      </c>
      <c r="H165" s="170">
        <f t="shared" si="4"/>
        <v>0.1345427059712775</v>
      </c>
      <c r="I165" s="185">
        <f>IF(Volume!D165=0,0,Volume!F165/Volume!D165)</f>
        <v>0.06329113924050633</v>
      </c>
      <c r="J165" s="176">
        <v>0</v>
      </c>
      <c r="K165" s="170">
        <f t="shared" si="5"/>
        <v>0</v>
      </c>
      <c r="L165" s="60"/>
      <c r="M165" s="6"/>
      <c r="N165" s="59"/>
      <c r="O165" s="3"/>
      <c r="P165" s="3"/>
      <c r="Q165" s="3"/>
      <c r="R165" s="3"/>
      <c r="S165" s="3"/>
      <c r="T165" s="3"/>
      <c r="U165" s="61"/>
      <c r="V165" s="3"/>
      <c r="W165" s="3"/>
      <c r="X165" s="3"/>
      <c r="Y165" s="3"/>
      <c r="Z165" s="3"/>
      <c r="AA165" s="2"/>
    </row>
    <row r="166" spans="1:27" s="7" customFormat="1" ht="15">
      <c r="A166" s="177" t="s">
        <v>181</v>
      </c>
      <c r="B166" s="188">
        <f>'Open Int.'!E166</f>
        <v>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150</v>
      </c>
      <c r="B167" s="188">
        <f>'Open Int.'!E167</f>
        <v>15768</v>
      </c>
      <c r="C167" s="189">
        <f>'Open Int.'!F167</f>
        <v>2190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430</v>
      </c>
      <c r="B168" s="188">
        <f>'Open Int.'!E168</f>
        <v>88750</v>
      </c>
      <c r="C168" s="189">
        <f>'Open Int.'!F168</f>
        <v>-1250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431</v>
      </c>
      <c r="B169" s="188">
        <f>'Open Int.'!E169</f>
        <v>4200</v>
      </c>
      <c r="C169" s="189">
        <f>'Open Int.'!F169</f>
        <v>2100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151</v>
      </c>
      <c r="B170" s="188">
        <f>'Open Int.'!E170</f>
        <v>0</v>
      </c>
      <c r="C170" s="189">
        <f>'Open Int.'!F170</f>
        <v>0</v>
      </c>
      <c r="D170" s="190">
        <f>'Open Int.'!H170</f>
        <v>0</v>
      </c>
      <c r="E170" s="329">
        <f>'Open Int.'!I170</f>
        <v>0</v>
      </c>
      <c r="F170" s="191">
        <f>IF('Open Int.'!E170=0,0,'Open Int.'!H170/'Open Int.'!E170)</f>
        <v>0</v>
      </c>
      <c r="G170" s="155">
        <v>0</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214</v>
      </c>
      <c r="B171" s="188">
        <f>'Open Int.'!E171</f>
        <v>0</v>
      </c>
      <c r="C171" s="189">
        <f>'Open Int.'!F171</f>
        <v>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9" s="58" customFormat="1" ht="15">
      <c r="A172" s="177" t="s">
        <v>229</v>
      </c>
      <c r="B172" s="188">
        <f>'Open Int.'!E172</f>
        <v>6600</v>
      </c>
      <c r="C172" s="189">
        <f>'Open Int.'!F172</f>
        <v>400</v>
      </c>
      <c r="D172" s="190">
        <f>'Open Int.'!H172</f>
        <v>600</v>
      </c>
      <c r="E172" s="329">
        <f>'Open Int.'!I172</f>
        <v>200</v>
      </c>
      <c r="F172" s="191">
        <f>IF('Open Int.'!E172=0,0,'Open Int.'!H172/'Open Int.'!E172)</f>
        <v>0.09090909090909091</v>
      </c>
      <c r="G172" s="155">
        <v>0.06451612903225806</v>
      </c>
      <c r="H172" s="170">
        <f t="shared" si="4"/>
        <v>0.40909090909090917</v>
      </c>
      <c r="I172" s="185">
        <f>IF(Volume!D172=0,0,Volume!F172/Volume!D172)</f>
        <v>0.3333333333333333</v>
      </c>
      <c r="J172" s="176">
        <v>0.1111111111111111</v>
      </c>
      <c r="K172" s="170">
        <f t="shared" si="5"/>
        <v>2</v>
      </c>
      <c r="L172" s="60"/>
      <c r="M172" s="6"/>
      <c r="N172" s="59"/>
      <c r="O172" s="3"/>
      <c r="P172" s="3"/>
      <c r="Q172" s="3"/>
      <c r="R172" s="3"/>
      <c r="S172" s="3"/>
      <c r="T172" s="3"/>
      <c r="U172" s="61"/>
      <c r="V172" s="3"/>
      <c r="W172" s="3"/>
      <c r="X172" s="3"/>
      <c r="Y172" s="3"/>
      <c r="Z172" s="3"/>
      <c r="AA172" s="2"/>
      <c r="AB172" s="78"/>
      <c r="AC172" s="77"/>
    </row>
    <row r="173" spans="1:27" s="7" customFormat="1" ht="15">
      <c r="A173" s="177" t="s">
        <v>91</v>
      </c>
      <c r="B173" s="188">
        <f>'Open Int.'!E173</f>
        <v>376200</v>
      </c>
      <c r="C173" s="189">
        <f>'Open Int.'!F173</f>
        <v>22800</v>
      </c>
      <c r="D173" s="190">
        <f>'Open Int.'!H173</f>
        <v>0</v>
      </c>
      <c r="E173" s="329">
        <f>'Open Int.'!I173</f>
        <v>0</v>
      </c>
      <c r="F173" s="191">
        <f>IF('Open Int.'!E173=0,0,'Open Int.'!H173/'Open Int.'!E173)</f>
        <v>0</v>
      </c>
      <c r="G173" s="155">
        <v>0</v>
      </c>
      <c r="H173" s="170">
        <f t="shared" si="4"/>
        <v>0</v>
      </c>
      <c r="I173" s="185">
        <f>IF(Volume!D173=0,0,Volume!F173/Volume!D173)</f>
        <v>0</v>
      </c>
      <c r="J173" s="176">
        <v>0</v>
      </c>
      <c r="K173" s="170">
        <f t="shared" si="5"/>
        <v>0</v>
      </c>
      <c r="L173" s="60"/>
      <c r="M173" s="6"/>
      <c r="N173" s="59"/>
      <c r="O173" s="3"/>
      <c r="P173" s="3"/>
      <c r="Q173" s="3"/>
      <c r="R173" s="3"/>
      <c r="S173" s="3"/>
      <c r="T173" s="3"/>
      <c r="U173" s="61"/>
      <c r="V173" s="3"/>
      <c r="W173" s="3"/>
      <c r="X173" s="3"/>
      <c r="Y173" s="3"/>
      <c r="Z173" s="3"/>
      <c r="AA173" s="2"/>
    </row>
    <row r="174" spans="1:27" s="7" customFormat="1" ht="15">
      <c r="A174" s="177" t="s">
        <v>152</v>
      </c>
      <c r="B174" s="188">
        <f>'Open Int.'!E174</f>
        <v>68850</v>
      </c>
      <c r="C174" s="189">
        <f>'Open Int.'!F174</f>
        <v>1350</v>
      </c>
      <c r="D174" s="190">
        <f>'Open Int.'!H174</f>
        <v>9450</v>
      </c>
      <c r="E174" s="329">
        <f>'Open Int.'!I174</f>
        <v>0</v>
      </c>
      <c r="F174" s="191">
        <f>IF('Open Int.'!E174=0,0,'Open Int.'!H174/'Open Int.'!E174)</f>
        <v>0.13725490196078433</v>
      </c>
      <c r="G174" s="155">
        <v>0.14</v>
      </c>
      <c r="H174" s="170">
        <f t="shared" si="4"/>
        <v>-0.01960784313725491</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row>
    <row r="175" spans="1:29" s="58" customFormat="1" ht="15">
      <c r="A175" s="177" t="s">
        <v>208</v>
      </c>
      <c r="B175" s="188">
        <f>'Open Int.'!E175</f>
        <v>266152</v>
      </c>
      <c r="C175" s="189">
        <f>'Open Int.'!F175</f>
        <v>98468</v>
      </c>
      <c r="D175" s="190">
        <f>'Open Int.'!H175</f>
        <v>49028</v>
      </c>
      <c r="E175" s="329">
        <f>'Open Int.'!I175</f>
        <v>17716</v>
      </c>
      <c r="F175" s="191">
        <f>IF('Open Int.'!E175=0,0,'Open Int.'!H175/'Open Int.'!E175)</f>
        <v>0.18421052631578946</v>
      </c>
      <c r="G175" s="155">
        <v>0.18673218673218672</v>
      </c>
      <c r="H175" s="170">
        <f t="shared" si="4"/>
        <v>-0.013504155124653743</v>
      </c>
      <c r="I175" s="185">
        <f>IF(Volume!D175=0,0,Volume!F175/Volume!D175)</f>
        <v>0.13626373626373625</v>
      </c>
      <c r="J175" s="176">
        <v>0.1830065359477124</v>
      </c>
      <c r="K175" s="170">
        <f t="shared" si="5"/>
        <v>-0.2554160125588697</v>
      </c>
      <c r="L175" s="60"/>
      <c r="M175" s="6"/>
      <c r="N175" s="59"/>
      <c r="O175" s="3"/>
      <c r="P175" s="3"/>
      <c r="Q175" s="3"/>
      <c r="R175" s="3"/>
      <c r="S175" s="3"/>
      <c r="T175" s="3"/>
      <c r="U175" s="61"/>
      <c r="V175" s="3"/>
      <c r="W175" s="3"/>
      <c r="X175" s="3"/>
      <c r="Y175" s="3"/>
      <c r="Z175" s="3"/>
      <c r="AA175" s="2"/>
      <c r="AB175" s="78"/>
      <c r="AC175" s="77"/>
    </row>
    <row r="176" spans="1:27" s="7" customFormat="1" ht="15">
      <c r="A176" s="177" t="s">
        <v>230</v>
      </c>
      <c r="B176" s="188">
        <f>'Open Int.'!E176</f>
        <v>8000</v>
      </c>
      <c r="C176" s="189">
        <f>'Open Int.'!F176</f>
        <v>400</v>
      </c>
      <c r="D176" s="190">
        <f>'Open Int.'!H176</f>
        <v>400</v>
      </c>
      <c r="E176" s="329">
        <f>'Open Int.'!I176</f>
        <v>0</v>
      </c>
      <c r="F176" s="191">
        <f>IF('Open Int.'!E176=0,0,'Open Int.'!H176/'Open Int.'!E176)</f>
        <v>0.05</v>
      </c>
      <c r="G176" s="155">
        <v>0.05263157894736842</v>
      </c>
      <c r="H176" s="170">
        <f t="shared" si="4"/>
        <v>-0.04999999999999989</v>
      </c>
      <c r="I176" s="185">
        <f>IF(Volume!D176=0,0,Volume!F176/Volume!D176)</f>
        <v>0</v>
      </c>
      <c r="J176" s="176">
        <v>0.07692307692307693</v>
      </c>
      <c r="K176" s="170">
        <f t="shared" si="5"/>
        <v>-1</v>
      </c>
      <c r="L176" s="60"/>
      <c r="M176" s="6"/>
      <c r="N176" s="59"/>
      <c r="O176" s="3"/>
      <c r="P176" s="3"/>
      <c r="Q176" s="3"/>
      <c r="R176" s="3"/>
      <c r="S176" s="3"/>
      <c r="T176" s="3"/>
      <c r="U176" s="61"/>
      <c r="V176" s="3"/>
      <c r="W176" s="3"/>
      <c r="X176" s="3"/>
      <c r="Y176" s="3"/>
      <c r="Z176" s="3"/>
      <c r="AA176" s="2"/>
    </row>
    <row r="177" spans="1:27" s="7" customFormat="1" ht="15">
      <c r="A177" s="177" t="s">
        <v>185</v>
      </c>
      <c r="B177" s="188">
        <f>'Open Int.'!E177</f>
        <v>1682100</v>
      </c>
      <c r="C177" s="189">
        <f>'Open Int.'!F177</f>
        <v>261900</v>
      </c>
      <c r="D177" s="190">
        <f>'Open Int.'!H177</f>
        <v>598725</v>
      </c>
      <c r="E177" s="329">
        <f>'Open Int.'!I177</f>
        <v>45900</v>
      </c>
      <c r="F177" s="191">
        <f>IF('Open Int.'!E177=0,0,'Open Int.'!H177/'Open Int.'!E177)</f>
        <v>0.3559390048154093</v>
      </c>
      <c r="G177" s="155">
        <v>0.38925855513307983</v>
      </c>
      <c r="H177" s="170">
        <f t="shared" si="4"/>
        <v>-0.08559747725076777</v>
      </c>
      <c r="I177" s="185">
        <f>IF(Volume!D177=0,0,Volume!F177/Volume!D177)</f>
        <v>0.25185735512630014</v>
      </c>
      <c r="J177" s="176">
        <v>0.25934065934065936</v>
      </c>
      <c r="K177" s="170">
        <f t="shared" si="5"/>
        <v>-0.028855113707910555</v>
      </c>
      <c r="L177" s="60"/>
      <c r="M177" s="6"/>
      <c r="N177" s="59"/>
      <c r="O177" s="3"/>
      <c r="P177" s="3"/>
      <c r="Q177" s="3"/>
      <c r="R177" s="3"/>
      <c r="S177" s="3"/>
      <c r="T177" s="3"/>
      <c r="U177" s="61"/>
      <c r="V177" s="3"/>
      <c r="W177" s="3"/>
      <c r="X177" s="3"/>
      <c r="Y177" s="3"/>
      <c r="Z177" s="3"/>
      <c r="AA177" s="2"/>
    </row>
    <row r="178" spans="1:29" s="58" customFormat="1" ht="15">
      <c r="A178" s="177" t="s">
        <v>206</v>
      </c>
      <c r="B178" s="188">
        <f>'Open Int.'!E178</f>
        <v>22550</v>
      </c>
      <c r="C178" s="189">
        <f>'Open Int.'!F178</f>
        <v>3300</v>
      </c>
      <c r="D178" s="190">
        <f>'Open Int.'!H178</f>
        <v>10450</v>
      </c>
      <c r="E178" s="329">
        <f>'Open Int.'!I178</f>
        <v>10450</v>
      </c>
      <c r="F178" s="191">
        <f>IF('Open Int.'!E178=0,0,'Open Int.'!H178/'Open Int.'!E178)</f>
        <v>0.4634146341463415</v>
      </c>
      <c r="G178" s="155">
        <v>0</v>
      </c>
      <c r="H178" s="170">
        <f t="shared" si="4"/>
        <v>0</v>
      </c>
      <c r="I178" s="185">
        <f>IF(Volume!D178=0,0,Volume!F178/Volume!D178)</f>
        <v>1.5384615384615385</v>
      </c>
      <c r="J178" s="176">
        <v>0</v>
      </c>
      <c r="K178" s="170">
        <f t="shared" si="5"/>
        <v>0</v>
      </c>
      <c r="L178" s="60"/>
      <c r="M178" s="6"/>
      <c r="N178" s="59"/>
      <c r="O178" s="3"/>
      <c r="P178" s="3"/>
      <c r="Q178" s="3"/>
      <c r="R178" s="3"/>
      <c r="S178" s="3"/>
      <c r="T178" s="3"/>
      <c r="U178" s="61"/>
      <c r="V178" s="3"/>
      <c r="W178" s="3"/>
      <c r="X178" s="3"/>
      <c r="Y178" s="3"/>
      <c r="Z178" s="3"/>
      <c r="AA178" s="2"/>
      <c r="AB178" s="78"/>
      <c r="AC178" s="77"/>
    </row>
    <row r="179" spans="1:27" s="7" customFormat="1" ht="15">
      <c r="A179" s="177" t="s">
        <v>118</v>
      </c>
      <c r="B179" s="188">
        <f>'Open Int.'!E179</f>
        <v>125000</v>
      </c>
      <c r="C179" s="189">
        <f>'Open Int.'!F179</f>
        <v>40500</v>
      </c>
      <c r="D179" s="190">
        <f>'Open Int.'!H179</f>
        <v>5000</v>
      </c>
      <c r="E179" s="329">
        <f>'Open Int.'!I179</f>
        <v>2500</v>
      </c>
      <c r="F179" s="191">
        <f>IF('Open Int.'!E179=0,0,'Open Int.'!H179/'Open Int.'!E179)</f>
        <v>0.04</v>
      </c>
      <c r="G179" s="155">
        <v>0.029585798816568046</v>
      </c>
      <c r="H179" s="170">
        <f t="shared" si="4"/>
        <v>0.3520000000000001</v>
      </c>
      <c r="I179" s="185">
        <f>IF(Volume!D179=0,0,Volume!F179/Volume!D179)</f>
        <v>0.04435483870967742</v>
      </c>
      <c r="J179" s="176">
        <v>0.010752688172043012</v>
      </c>
      <c r="K179" s="170">
        <f t="shared" si="5"/>
        <v>3.1249999999999996</v>
      </c>
      <c r="L179" s="60"/>
      <c r="M179" s="6"/>
      <c r="N179" s="59"/>
      <c r="O179" s="3"/>
      <c r="P179" s="3"/>
      <c r="Q179" s="3"/>
      <c r="R179" s="3"/>
      <c r="S179" s="3"/>
      <c r="T179" s="3"/>
      <c r="U179" s="61"/>
      <c r="V179" s="3"/>
      <c r="W179" s="3"/>
      <c r="X179" s="3"/>
      <c r="Y179" s="3"/>
      <c r="Z179" s="3"/>
      <c r="AA179" s="2"/>
    </row>
    <row r="180" spans="1:29" s="58" customFormat="1" ht="15">
      <c r="A180" s="177" t="s">
        <v>231</v>
      </c>
      <c r="B180" s="188">
        <f>'Open Int.'!E180</f>
        <v>1236</v>
      </c>
      <c r="C180" s="189">
        <f>'Open Int.'!F180</f>
        <v>0</v>
      </c>
      <c r="D180" s="190">
        <f>'Open Int.'!H180</f>
        <v>0</v>
      </c>
      <c r="E180" s="329">
        <f>'Open Int.'!I180</f>
        <v>0</v>
      </c>
      <c r="F180" s="191">
        <f>IF('Open Int.'!E180=0,0,'Open Int.'!H180/'Open Int.'!E180)</f>
        <v>0</v>
      </c>
      <c r="G180" s="155">
        <v>0</v>
      </c>
      <c r="H180" s="170">
        <f t="shared" si="4"/>
        <v>0</v>
      </c>
      <c r="I180" s="185">
        <f>IF(Volume!D180=0,0,Volume!F180/Volume!D180)</f>
        <v>0</v>
      </c>
      <c r="J180" s="176">
        <v>0</v>
      </c>
      <c r="K180" s="170">
        <f t="shared" si="5"/>
        <v>0</v>
      </c>
      <c r="L180" s="60"/>
      <c r="M180" s="6"/>
      <c r="N180" s="59"/>
      <c r="O180" s="3"/>
      <c r="P180" s="3"/>
      <c r="Q180" s="3"/>
      <c r="R180" s="3"/>
      <c r="S180" s="3"/>
      <c r="T180" s="3"/>
      <c r="U180" s="61"/>
      <c r="V180" s="3"/>
      <c r="W180" s="3"/>
      <c r="X180" s="3"/>
      <c r="Y180" s="3"/>
      <c r="Z180" s="3"/>
      <c r="AA180" s="2"/>
      <c r="AB180" s="78"/>
      <c r="AC180" s="77"/>
    </row>
    <row r="181" spans="1:27" s="7" customFormat="1" ht="15">
      <c r="A181" s="177" t="s">
        <v>300</v>
      </c>
      <c r="B181" s="188">
        <f>'Open Int.'!E181</f>
        <v>0</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row>
    <row r="182" spans="1:27" s="7" customFormat="1" ht="15">
      <c r="A182" s="177" t="s">
        <v>301</v>
      </c>
      <c r="B182" s="188">
        <f>'Open Int.'!E182</f>
        <v>11317350</v>
      </c>
      <c r="C182" s="189">
        <f>'Open Int.'!F182</f>
        <v>2445300</v>
      </c>
      <c r="D182" s="190">
        <f>'Open Int.'!H182</f>
        <v>2037750</v>
      </c>
      <c r="E182" s="329">
        <f>'Open Int.'!I182</f>
        <v>449350</v>
      </c>
      <c r="F182" s="191">
        <f>IF('Open Int.'!E182=0,0,'Open Int.'!H182/'Open Int.'!E182)</f>
        <v>0.18005540166204986</v>
      </c>
      <c r="G182" s="155">
        <v>0.1790341578327444</v>
      </c>
      <c r="H182" s="170">
        <f t="shared" si="4"/>
        <v>0.0057041842834232755</v>
      </c>
      <c r="I182" s="185">
        <f>IF(Volume!D182=0,0,Volume!F182/Volume!D182)</f>
        <v>0.08754863813229571</v>
      </c>
      <c r="J182" s="176">
        <v>0.0745814307458143</v>
      </c>
      <c r="K182" s="170">
        <f t="shared" si="5"/>
        <v>0.17386643373302627</v>
      </c>
      <c r="L182" s="60"/>
      <c r="M182" s="6"/>
      <c r="N182" s="59"/>
      <c r="O182" s="3"/>
      <c r="P182" s="3"/>
      <c r="Q182" s="3"/>
      <c r="R182" s="3"/>
      <c r="S182" s="3"/>
      <c r="T182" s="3"/>
      <c r="U182" s="61"/>
      <c r="V182" s="3"/>
      <c r="W182" s="3"/>
      <c r="X182" s="3"/>
      <c r="Y182" s="3"/>
      <c r="Z182" s="3"/>
      <c r="AA182" s="2"/>
    </row>
    <row r="183" spans="1:27" s="7" customFormat="1" ht="15">
      <c r="A183" s="177" t="s">
        <v>173</v>
      </c>
      <c r="B183" s="188">
        <f>'Open Int.'!E183</f>
        <v>318600</v>
      </c>
      <c r="C183" s="189">
        <f>'Open Int.'!F183</f>
        <v>38350</v>
      </c>
      <c r="D183" s="190">
        <f>'Open Int.'!H183</f>
        <v>29500</v>
      </c>
      <c r="E183" s="329">
        <f>'Open Int.'!I183</f>
        <v>5900</v>
      </c>
      <c r="F183" s="191">
        <f>IF('Open Int.'!E183=0,0,'Open Int.'!H183/'Open Int.'!E183)</f>
        <v>0.09259259259259259</v>
      </c>
      <c r="G183" s="155">
        <v>0.08421052631578947</v>
      </c>
      <c r="H183" s="170">
        <f t="shared" si="4"/>
        <v>0.09953703703703701</v>
      </c>
      <c r="I183" s="185">
        <f>IF(Volume!D183=0,0,Volume!F183/Volume!D183)</f>
        <v>0.07142857142857142</v>
      </c>
      <c r="J183" s="176">
        <v>0.056818181818181816</v>
      </c>
      <c r="K183" s="170">
        <f t="shared" si="5"/>
        <v>0.2571428571428571</v>
      </c>
      <c r="L183" s="60"/>
      <c r="M183" s="6"/>
      <c r="N183" s="59"/>
      <c r="O183" s="3"/>
      <c r="P183" s="3"/>
      <c r="Q183" s="3"/>
      <c r="R183" s="3"/>
      <c r="S183" s="3"/>
      <c r="T183" s="3"/>
      <c r="U183" s="61"/>
      <c r="V183" s="3"/>
      <c r="W183" s="3"/>
      <c r="X183" s="3"/>
      <c r="Y183" s="3"/>
      <c r="Z183" s="3"/>
      <c r="AA183" s="2"/>
    </row>
    <row r="184" spans="1:29" s="58" customFormat="1" ht="15">
      <c r="A184" s="177" t="s">
        <v>302</v>
      </c>
      <c r="B184" s="188">
        <f>'Open Int.'!E184</f>
        <v>0</v>
      </c>
      <c r="C184" s="189">
        <f>'Open Int.'!F184</f>
        <v>0</v>
      </c>
      <c r="D184" s="190">
        <f>'Open Int.'!H184</f>
        <v>0</v>
      </c>
      <c r="E184" s="329">
        <f>'Open Int.'!I184</f>
        <v>0</v>
      </c>
      <c r="F184" s="191">
        <f>IF('Open Int.'!E184=0,0,'Open Int.'!H184/'Open Int.'!E184)</f>
        <v>0</v>
      </c>
      <c r="G184" s="155">
        <v>0</v>
      </c>
      <c r="H184" s="170">
        <f t="shared" si="4"/>
        <v>0</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c r="AB184" s="78"/>
      <c r="AC184" s="77"/>
    </row>
    <row r="185" spans="1:29" s="58" customFormat="1" ht="15">
      <c r="A185" s="177" t="s">
        <v>82</v>
      </c>
      <c r="B185" s="188">
        <f>'Open Int.'!E185</f>
        <v>39900</v>
      </c>
      <c r="C185" s="189">
        <f>'Open Int.'!F185</f>
        <v>0</v>
      </c>
      <c r="D185" s="190">
        <f>'Open Int.'!H185</f>
        <v>0</v>
      </c>
      <c r="E185" s="329">
        <f>'Open Int.'!I185</f>
        <v>0</v>
      </c>
      <c r="F185" s="191">
        <f>IF('Open Int.'!E185=0,0,'Open Int.'!H185/'Open Int.'!E185)</f>
        <v>0</v>
      </c>
      <c r="G185" s="155">
        <v>0</v>
      </c>
      <c r="H185" s="170">
        <f t="shared" si="4"/>
        <v>0</v>
      </c>
      <c r="I185" s="185">
        <f>IF(Volume!D185=0,0,Volume!F185/Volume!D185)</f>
        <v>0.25</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9" s="58" customFormat="1" ht="15">
      <c r="A186" s="177" t="s">
        <v>432</v>
      </c>
      <c r="B186" s="188">
        <f>'Open Int.'!E186</f>
        <v>1400</v>
      </c>
      <c r="C186" s="189">
        <f>'Open Int.'!F186</f>
        <v>0</v>
      </c>
      <c r="D186" s="190">
        <f>'Open Int.'!H186</f>
        <v>0</v>
      </c>
      <c r="E186" s="329">
        <f>'Open Int.'!I186</f>
        <v>0</v>
      </c>
      <c r="F186" s="191">
        <f>IF('Open Int.'!E186=0,0,'Open Int.'!H186/'Open Int.'!E186)</f>
        <v>0</v>
      </c>
      <c r="G186" s="155">
        <v>0</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c r="AB186" s="78"/>
      <c r="AC186" s="77"/>
    </row>
    <row r="187" spans="1:29" s="58" customFormat="1" ht="15">
      <c r="A187" s="177" t="s">
        <v>433</v>
      </c>
      <c r="B187" s="188">
        <f>'Open Int.'!E187</f>
        <v>138150</v>
      </c>
      <c r="C187" s="189">
        <f>'Open Int.'!F187</f>
        <v>31050</v>
      </c>
      <c r="D187" s="190">
        <f>'Open Int.'!H187</f>
        <v>4500</v>
      </c>
      <c r="E187" s="329">
        <f>'Open Int.'!I187</f>
        <v>450</v>
      </c>
      <c r="F187" s="191">
        <f>IF('Open Int.'!E187=0,0,'Open Int.'!H187/'Open Int.'!E187)</f>
        <v>0.03257328990228013</v>
      </c>
      <c r="G187" s="155">
        <v>0.037815126050420166</v>
      </c>
      <c r="H187" s="170">
        <f t="shared" si="4"/>
        <v>-0.1386174448063698</v>
      </c>
      <c r="I187" s="185">
        <f>IF(Volume!D187=0,0,Volume!F187/Volume!D187)</f>
        <v>0.0078125</v>
      </c>
      <c r="J187" s="176">
        <v>0.013333333333333334</v>
      </c>
      <c r="K187" s="170">
        <f t="shared" si="5"/>
        <v>-0.41406250000000006</v>
      </c>
      <c r="L187" s="60"/>
      <c r="M187" s="6"/>
      <c r="N187" s="59"/>
      <c r="O187" s="3"/>
      <c r="P187" s="3"/>
      <c r="Q187" s="3"/>
      <c r="R187" s="3"/>
      <c r="S187" s="3"/>
      <c r="T187" s="3"/>
      <c r="U187" s="61"/>
      <c r="V187" s="3"/>
      <c r="W187" s="3"/>
      <c r="X187" s="3"/>
      <c r="Y187" s="3"/>
      <c r="Z187" s="3"/>
      <c r="AA187" s="2"/>
      <c r="AB187" s="78"/>
      <c r="AC187" s="77"/>
    </row>
    <row r="188" spans="1:27" s="7" customFormat="1" ht="15">
      <c r="A188" s="177" t="s">
        <v>153</v>
      </c>
      <c r="B188" s="188">
        <f>'Open Int.'!E188</f>
        <v>450</v>
      </c>
      <c r="C188" s="189">
        <f>'Open Int.'!F188</f>
        <v>450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row>
    <row r="189" spans="1:29" s="58" customFormat="1" ht="15">
      <c r="A189" s="177" t="s">
        <v>154</v>
      </c>
      <c r="B189" s="188">
        <f>'Open Int.'!E189</f>
        <v>331200</v>
      </c>
      <c r="C189" s="189">
        <f>'Open Int.'!F189</f>
        <v>41400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c r="AB189" s="78"/>
      <c r="AC189" s="77"/>
    </row>
    <row r="190" spans="1:29" s="58" customFormat="1" ht="15">
      <c r="A190" s="177" t="s">
        <v>303</v>
      </c>
      <c r="B190" s="188">
        <f>'Open Int.'!E190</f>
        <v>61200</v>
      </c>
      <c r="C190" s="189">
        <f>'Open Int.'!F190</f>
        <v>-3600</v>
      </c>
      <c r="D190" s="190">
        <f>'Open Int.'!H190</f>
        <v>0</v>
      </c>
      <c r="E190" s="329">
        <f>'Open Int.'!I190</f>
        <v>0</v>
      </c>
      <c r="F190" s="191">
        <f>IF('Open Int.'!E190=0,0,'Open Int.'!H190/'Open Int.'!E190)</f>
        <v>0</v>
      </c>
      <c r="G190" s="155">
        <v>0</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7" s="7" customFormat="1" ht="15">
      <c r="A191" s="177" t="s">
        <v>155</v>
      </c>
      <c r="B191" s="188">
        <f>'Open Int.'!E191</f>
        <v>8925</v>
      </c>
      <c r="C191" s="189">
        <f>'Open Int.'!F191</f>
        <v>1050</v>
      </c>
      <c r="D191" s="190">
        <f>'Open Int.'!H191</f>
        <v>2100</v>
      </c>
      <c r="E191" s="329">
        <f>'Open Int.'!I191</f>
        <v>525</v>
      </c>
      <c r="F191" s="191">
        <f>IF('Open Int.'!E191=0,0,'Open Int.'!H191/'Open Int.'!E191)</f>
        <v>0.23529411764705882</v>
      </c>
      <c r="G191" s="155">
        <v>0.2</v>
      </c>
      <c r="H191" s="170">
        <f t="shared" si="4"/>
        <v>0.17647058823529405</v>
      </c>
      <c r="I191" s="185">
        <f>IF(Volume!D191=0,0,Volume!F191/Volume!D191)</f>
        <v>0.8</v>
      </c>
      <c r="J191" s="176">
        <v>0.14285714285714285</v>
      </c>
      <c r="K191" s="170">
        <f t="shared" si="5"/>
        <v>4.600000000000001</v>
      </c>
      <c r="L191" s="60"/>
      <c r="M191" s="6"/>
      <c r="N191" s="59"/>
      <c r="O191" s="3"/>
      <c r="P191" s="3"/>
      <c r="Q191" s="3"/>
      <c r="R191" s="3"/>
      <c r="S191" s="3"/>
      <c r="T191" s="3"/>
      <c r="U191" s="61"/>
      <c r="V191" s="3"/>
      <c r="W191" s="3"/>
      <c r="X191" s="3"/>
      <c r="Y191" s="3"/>
      <c r="Z191" s="3"/>
      <c r="AA191" s="2"/>
    </row>
    <row r="192" spans="1:29" s="58" customFormat="1" ht="15">
      <c r="A192" s="177" t="s">
        <v>38</v>
      </c>
      <c r="B192" s="188">
        <f>'Open Int.'!E192</f>
        <v>34800</v>
      </c>
      <c r="C192" s="189">
        <f>'Open Int.'!F192</f>
        <v>6600</v>
      </c>
      <c r="D192" s="190">
        <f>'Open Int.'!H192</f>
        <v>3000</v>
      </c>
      <c r="E192" s="329">
        <f>'Open Int.'!I192</f>
        <v>1800</v>
      </c>
      <c r="F192" s="191">
        <f>IF('Open Int.'!E192=0,0,'Open Int.'!H192/'Open Int.'!E192)</f>
        <v>0.08620689655172414</v>
      </c>
      <c r="G192" s="155">
        <v>0.0425531914893617</v>
      </c>
      <c r="H192" s="170">
        <f t="shared" si="4"/>
        <v>1.0258620689655173</v>
      </c>
      <c r="I192" s="185">
        <f>IF(Volume!D192=0,0,Volume!F192/Volume!D192)</f>
        <v>0.23076923076923078</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9" s="58" customFormat="1" ht="15">
      <c r="A193" s="177" t="s">
        <v>156</v>
      </c>
      <c r="B193" s="188">
        <f>'Open Int.'!E193</f>
        <v>0</v>
      </c>
      <c r="C193" s="189">
        <f>'Open Int.'!F193</f>
        <v>0</v>
      </c>
      <c r="D193" s="190">
        <f>'Open Int.'!H193</f>
        <v>0</v>
      </c>
      <c r="E193" s="329">
        <f>'Open Int.'!I193</f>
        <v>0</v>
      </c>
      <c r="F193" s="191">
        <f>IF('Open Int.'!E193=0,0,'Open Int.'!H193/'Open Int.'!E193)</f>
        <v>0</v>
      </c>
      <c r="G193" s="155">
        <v>0</v>
      </c>
      <c r="H193" s="170">
        <f t="shared" si="4"/>
        <v>0</v>
      </c>
      <c r="I193" s="185">
        <f>IF(Volume!D193=0,0,Volume!F193/Volume!D193)</f>
        <v>0</v>
      </c>
      <c r="J193" s="176">
        <v>0</v>
      </c>
      <c r="K193" s="170">
        <f t="shared" si="5"/>
        <v>0</v>
      </c>
      <c r="L193" s="60"/>
      <c r="M193" s="6"/>
      <c r="N193" s="59"/>
      <c r="O193" s="3"/>
      <c r="P193" s="3"/>
      <c r="Q193" s="3"/>
      <c r="R193" s="3"/>
      <c r="S193" s="3"/>
      <c r="T193" s="3"/>
      <c r="U193" s="61"/>
      <c r="V193" s="3"/>
      <c r="W193" s="3"/>
      <c r="X193" s="3"/>
      <c r="Y193" s="3"/>
      <c r="Z193" s="3"/>
      <c r="AA193" s="2"/>
      <c r="AB193" s="78"/>
      <c r="AC193" s="77"/>
    </row>
    <row r="194" spans="1:29" s="58" customFormat="1" ht="15">
      <c r="A194" s="177" t="s">
        <v>395</v>
      </c>
      <c r="B194" s="188">
        <f>'Open Int.'!E194</f>
        <v>5600</v>
      </c>
      <c r="C194" s="189">
        <f>'Open Int.'!F194</f>
        <v>1400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c r="AB194" s="78"/>
      <c r="AC194" s="77"/>
    </row>
    <row r="195" spans="1:28" s="2" customFormat="1" ht="15" customHeight="1" hidden="1">
      <c r="A195" s="72"/>
      <c r="B195" s="140">
        <f>SUM(B4:B194)</f>
        <v>136273957</v>
      </c>
      <c r="C195" s="141">
        <f>SUM(C4:C194)</f>
        <v>23065263</v>
      </c>
      <c r="D195" s="142"/>
      <c r="E195" s="143"/>
      <c r="F195" s="60"/>
      <c r="G195" s="6"/>
      <c r="H195" s="59"/>
      <c r="I195" s="6"/>
      <c r="J195" s="6"/>
      <c r="K195" s="59"/>
      <c r="L195" s="60"/>
      <c r="M195" s="6"/>
      <c r="N195" s="59"/>
      <c r="O195" s="3"/>
      <c r="P195" s="3"/>
      <c r="Q195" s="3"/>
      <c r="R195" s="3"/>
      <c r="S195" s="3"/>
      <c r="T195" s="3"/>
      <c r="U195" s="61"/>
      <c r="V195" s="3"/>
      <c r="W195" s="3"/>
      <c r="X195" s="3"/>
      <c r="Y195" s="3"/>
      <c r="Z195" s="3"/>
      <c r="AB195" s="75"/>
    </row>
    <row r="196" spans="2:28" s="2" customFormat="1" ht="15" customHeight="1">
      <c r="B196" s="5"/>
      <c r="C196" s="5"/>
      <c r="D196" s="143"/>
      <c r="E196" s="143"/>
      <c r="F196" s="60"/>
      <c r="G196" s="6"/>
      <c r="H196" s="59"/>
      <c r="I196" s="6"/>
      <c r="J196" s="6"/>
      <c r="K196" s="59"/>
      <c r="L196" s="60"/>
      <c r="M196" s="6"/>
      <c r="N196" s="59"/>
      <c r="O196" s="3"/>
      <c r="P196" s="3"/>
      <c r="Q196" s="3"/>
      <c r="R196" s="3"/>
      <c r="S196" s="3"/>
      <c r="T196" s="3"/>
      <c r="U196" s="61"/>
      <c r="V196" s="3"/>
      <c r="W196" s="3"/>
      <c r="X196" s="3"/>
      <c r="Y196" s="3"/>
      <c r="Z196" s="3"/>
      <c r="AB196" s="1"/>
    </row>
    <row r="197" spans="1:5" ht="12.75">
      <c r="A197" s="2"/>
      <c r="B197" s="5"/>
      <c r="C197" s="5"/>
      <c r="D197" s="143"/>
      <c r="E197" s="143"/>
    </row>
    <row r="198" spans="1:5" ht="12.75">
      <c r="A198" s="137"/>
      <c r="B198" s="144"/>
      <c r="C198" s="145"/>
      <c r="D198" s="146"/>
      <c r="E198" s="146"/>
    </row>
    <row r="199" spans="1:5" ht="12.75">
      <c r="A199" s="138"/>
      <c r="B199" s="147"/>
      <c r="C199" s="148"/>
      <c r="D199" s="148"/>
      <c r="E199" s="148"/>
    </row>
    <row r="200" spans="1:5" ht="12.75">
      <c r="A200" s="139"/>
      <c r="B200" s="149"/>
      <c r="C200" s="150"/>
      <c r="D200" s="151"/>
      <c r="E200" s="151"/>
    </row>
    <row r="201" spans="1:5" ht="12.75">
      <c r="A201" s="137"/>
      <c r="B201" s="149"/>
      <c r="C201" s="150"/>
      <c r="D201" s="151"/>
      <c r="E201" s="151"/>
    </row>
    <row r="202" spans="1:5" ht="12.75">
      <c r="A202" s="139"/>
      <c r="B202" s="149"/>
      <c r="C202" s="150"/>
      <c r="D202" s="151"/>
      <c r="E202" s="151"/>
    </row>
    <row r="203" spans="1:5" ht="12.75">
      <c r="A203" s="137"/>
      <c r="B203" s="149"/>
      <c r="C203" s="150"/>
      <c r="D203" s="151"/>
      <c r="E203" s="151"/>
    </row>
    <row r="204" spans="1:5" ht="12.75">
      <c r="A204" s="4"/>
      <c r="B204" s="152"/>
      <c r="C204" s="152"/>
      <c r="D204" s="153"/>
      <c r="E204" s="153"/>
    </row>
    <row r="205" spans="1:5" ht="12.75">
      <c r="A205" s="4"/>
      <c r="B205" s="152"/>
      <c r="C205" s="152"/>
      <c r="D205" s="153"/>
      <c r="E205" s="153"/>
    </row>
    <row r="206" spans="1:5" ht="12.75">
      <c r="A206" s="4"/>
      <c r="B206" s="152"/>
      <c r="C206" s="152"/>
      <c r="D206" s="153"/>
      <c r="E206" s="153"/>
    </row>
    <row r="237" ht="12.75">
      <c r="B237"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4"/>
  <sheetViews>
    <sheetView workbookViewId="0" topLeftCell="A1">
      <selection activeCell="F265" sqref="F265"/>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6324.3</v>
      </c>
      <c r="C3" s="269">
        <v>6314.85</v>
      </c>
      <c r="D3" s="263">
        <f>C3-B3</f>
        <v>-9.449999999999818</v>
      </c>
      <c r="E3" s="332">
        <f>D3/B3</f>
        <v>-0.0014942365162942646</v>
      </c>
      <c r="F3" s="263">
        <v>-6.800000000000182</v>
      </c>
      <c r="G3" s="160">
        <f aca="true" t="shared" si="0" ref="G3:G85">D3-F3</f>
        <v>-2.649999999999636</v>
      </c>
    </row>
    <row r="4" spans="1:7" s="69" customFormat="1" ht="13.5">
      <c r="A4" s="193" t="s">
        <v>489</v>
      </c>
      <c r="B4" s="272">
        <f>Volume!J5</f>
        <v>4101</v>
      </c>
      <c r="C4" s="2">
        <v>4096.05</v>
      </c>
      <c r="D4" s="264">
        <f>C4-B4</f>
        <v>-4.949999999999818</v>
      </c>
      <c r="E4" s="331">
        <f>D4/B4</f>
        <v>-0.0012070226773957127</v>
      </c>
      <c r="F4" s="264">
        <v>1.449999999999818</v>
      </c>
      <c r="G4" s="159">
        <f t="shared" si="0"/>
        <v>-6.399999999999636</v>
      </c>
    </row>
    <row r="5" spans="1:7" s="69" customFormat="1" ht="13.5">
      <c r="A5" s="193" t="s">
        <v>74</v>
      </c>
      <c r="B5" s="272">
        <f>Volume!J6</f>
        <v>5221.3</v>
      </c>
      <c r="C5" s="2">
        <v>5235.15</v>
      </c>
      <c r="D5" s="264">
        <f>C5-B5</f>
        <v>13.849999999999454</v>
      </c>
      <c r="E5" s="331">
        <f>D5/B5</f>
        <v>0.0026525960967574078</v>
      </c>
      <c r="F5" s="264">
        <v>10.849999999999454</v>
      </c>
      <c r="G5" s="159">
        <f t="shared" si="0"/>
        <v>3</v>
      </c>
    </row>
    <row r="6" spans="1:7" s="69" customFormat="1" ht="13.5">
      <c r="A6" s="193" t="s">
        <v>490</v>
      </c>
      <c r="B6" s="272">
        <f>Volume!J7</f>
        <v>8050.3</v>
      </c>
      <c r="C6" s="2">
        <v>8085</v>
      </c>
      <c r="D6" s="264">
        <f>C6-B6</f>
        <v>34.69999999999982</v>
      </c>
      <c r="E6" s="331">
        <f>D6/B6</f>
        <v>0.004310398370247049</v>
      </c>
      <c r="F6" s="264">
        <v>31.94999999999891</v>
      </c>
      <c r="G6" s="159">
        <f t="shared" si="0"/>
        <v>2.7500000000009095</v>
      </c>
    </row>
    <row r="7" spans="1:7" s="69" customFormat="1" ht="13.5">
      <c r="A7" s="193" t="s">
        <v>9</v>
      </c>
      <c r="B7" s="272">
        <f>Volume!J8</f>
        <v>4198.25</v>
      </c>
      <c r="C7" s="2">
        <v>4178.35</v>
      </c>
      <c r="D7" s="264">
        <f aca="true" t="shared" si="1" ref="D7:D69">C7-B7</f>
        <v>-19.899999999999636</v>
      </c>
      <c r="E7" s="331">
        <f aca="true" t="shared" si="2" ref="E7:E69">D7/B7</f>
        <v>-0.004740070267373223</v>
      </c>
      <c r="F7" s="264">
        <v>1.5</v>
      </c>
      <c r="G7" s="159">
        <f t="shared" si="0"/>
        <v>-21.399999999999636</v>
      </c>
    </row>
    <row r="8" spans="1:7" s="69" customFormat="1" ht="13.5">
      <c r="A8" s="193" t="s">
        <v>279</v>
      </c>
      <c r="B8" s="272">
        <f>Volume!J9</f>
        <v>2734.7</v>
      </c>
      <c r="C8" s="70">
        <v>2745.5</v>
      </c>
      <c r="D8" s="264">
        <f t="shared" si="1"/>
        <v>10.800000000000182</v>
      </c>
      <c r="E8" s="331">
        <f t="shared" si="2"/>
        <v>0.0039492448897503135</v>
      </c>
      <c r="F8" s="264">
        <v>27.299999999999727</v>
      </c>
      <c r="G8" s="159">
        <f t="shared" si="0"/>
        <v>-16.499999999999545</v>
      </c>
    </row>
    <row r="9" spans="1:10" s="69" customFormat="1" ht="13.5">
      <c r="A9" s="193" t="s">
        <v>134</v>
      </c>
      <c r="B9" s="272">
        <f>Volume!J10</f>
        <v>4579.35</v>
      </c>
      <c r="C9" s="70">
        <v>4591.9</v>
      </c>
      <c r="D9" s="264">
        <f t="shared" si="1"/>
        <v>12.549999999999272</v>
      </c>
      <c r="E9" s="331">
        <f t="shared" si="2"/>
        <v>0.002740563617107072</v>
      </c>
      <c r="F9" s="264">
        <v>29.149999999999636</v>
      </c>
      <c r="G9" s="159">
        <f t="shared" si="0"/>
        <v>-16.600000000000364</v>
      </c>
      <c r="H9" s="135"/>
      <c r="I9" s="136"/>
      <c r="J9" s="78"/>
    </row>
    <row r="10" spans="1:10" s="69" customFormat="1" ht="13.5">
      <c r="A10" s="193" t="s">
        <v>403</v>
      </c>
      <c r="B10" s="272">
        <f>Volume!J11</f>
        <v>1318.5</v>
      </c>
      <c r="C10" s="70">
        <v>1320.2</v>
      </c>
      <c r="D10" s="264">
        <f t="shared" si="1"/>
        <v>1.7000000000000455</v>
      </c>
      <c r="E10" s="331">
        <f t="shared" si="2"/>
        <v>0.001289343951460027</v>
      </c>
      <c r="F10" s="264">
        <v>12.25</v>
      </c>
      <c r="G10" s="159">
        <f t="shared" si="0"/>
        <v>-10.549999999999955</v>
      </c>
      <c r="H10" s="135"/>
      <c r="I10" s="136"/>
      <c r="J10" s="78"/>
    </row>
    <row r="11" spans="1:7" s="69" customFormat="1" ht="13.5">
      <c r="A11" s="193" t="s">
        <v>0</v>
      </c>
      <c r="B11" s="272">
        <f>Volume!J12</f>
        <v>822.05</v>
      </c>
      <c r="C11" s="70">
        <v>820.8</v>
      </c>
      <c r="D11" s="264">
        <f t="shared" si="1"/>
        <v>-1.25</v>
      </c>
      <c r="E11" s="331">
        <f t="shared" si="2"/>
        <v>-0.0015205887719725079</v>
      </c>
      <c r="F11" s="264">
        <v>6.100000000000023</v>
      </c>
      <c r="G11" s="159">
        <f t="shared" si="0"/>
        <v>-7.350000000000023</v>
      </c>
    </row>
    <row r="12" spans="1:7" s="69" customFormat="1" ht="13.5">
      <c r="A12" s="193" t="s">
        <v>404</v>
      </c>
      <c r="B12" s="272">
        <f>Volume!J13</f>
        <v>539.25</v>
      </c>
      <c r="C12" s="70">
        <v>541.95</v>
      </c>
      <c r="D12" s="264">
        <f t="shared" si="1"/>
        <v>2.7000000000000455</v>
      </c>
      <c r="E12" s="331">
        <f t="shared" si="2"/>
        <v>0.005006954102920807</v>
      </c>
      <c r="F12" s="264">
        <v>3.849999999999909</v>
      </c>
      <c r="G12" s="159">
        <f t="shared" si="0"/>
        <v>-1.1499999999998636</v>
      </c>
    </row>
    <row r="13" spans="1:7" s="69" customFormat="1" ht="13.5">
      <c r="A13" s="193" t="s">
        <v>405</v>
      </c>
      <c r="B13" s="272">
        <f>Volume!J14</f>
        <v>1597</v>
      </c>
      <c r="C13" s="70">
        <v>1605.2</v>
      </c>
      <c r="D13" s="264">
        <f t="shared" si="1"/>
        <v>8.200000000000045</v>
      </c>
      <c r="E13" s="331">
        <f t="shared" si="2"/>
        <v>0.005134627426424575</v>
      </c>
      <c r="F13" s="264">
        <v>15.3</v>
      </c>
      <c r="G13" s="159">
        <f t="shared" si="0"/>
        <v>-7.099999999999955</v>
      </c>
    </row>
    <row r="14" spans="1:7" s="69" customFormat="1" ht="13.5">
      <c r="A14" s="193" t="s">
        <v>406</v>
      </c>
      <c r="B14" s="272">
        <f>Volume!J15</f>
        <v>143</v>
      </c>
      <c r="C14" s="70">
        <v>143</v>
      </c>
      <c r="D14" s="264">
        <f t="shared" si="1"/>
        <v>0</v>
      </c>
      <c r="E14" s="331">
        <f t="shared" si="2"/>
        <v>0</v>
      </c>
      <c r="F14" s="264">
        <v>0.44999999999998863</v>
      </c>
      <c r="G14" s="159">
        <f t="shared" si="0"/>
        <v>-0.44999999999998863</v>
      </c>
    </row>
    <row r="15" spans="1:8" s="25" customFormat="1" ht="13.5">
      <c r="A15" s="193" t="s">
        <v>135</v>
      </c>
      <c r="B15" s="272">
        <f>Volume!J16</f>
        <v>85.4</v>
      </c>
      <c r="C15" s="70">
        <v>82.85</v>
      </c>
      <c r="D15" s="264">
        <f t="shared" si="1"/>
        <v>-2.5500000000000114</v>
      </c>
      <c r="E15" s="331">
        <f t="shared" si="2"/>
        <v>-0.029859484777517695</v>
      </c>
      <c r="F15" s="264">
        <v>-2.45</v>
      </c>
      <c r="G15" s="159">
        <f t="shared" si="0"/>
        <v>-0.10000000000001119</v>
      </c>
      <c r="H15" s="69"/>
    </row>
    <row r="16" spans="1:7" s="69" customFormat="1" ht="13.5">
      <c r="A16" s="193" t="s">
        <v>174</v>
      </c>
      <c r="B16" s="272">
        <f>Volume!J17</f>
        <v>57.45</v>
      </c>
      <c r="C16" s="70">
        <v>57.75</v>
      </c>
      <c r="D16" s="264">
        <f t="shared" si="1"/>
        <v>0.29999999999999716</v>
      </c>
      <c r="E16" s="331">
        <f t="shared" si="2"/>
        <v>0.005221932114882457</v>
      </c>
      <c r="F16" s="264">
        <v>0.5999999999999943</v>
      </c>
      <c r="G16" s="159">
        <f t="shared" si="0"/>
        <v>-0.29999999999999716</v>
      </c>
    </row>
    <row r="17" spans="1:7" s="69" customFormat="1" ht="13.5">
      <c r="A17" s="193" t="s">
        <v>280</v>
      </c>
      <c r="B17" s="272">
        <f>Volume!J18</f>
        <v>414.65</v>
      </c>
      <c r="C17" s="70">
        <v>414.4</v>
      </c>
      <c r="D17" s="264">
        <f t="shared" si="1"/>
        <v>-0.25</v>
      </c>
      <c r="E17" s="331">
        <f t="shared" si="2"/>
        <v>-0.000602918123718799</v>
      </c>
      <c r="F17" s="264">
        <v>0.10000000000002274</v>
      </c>
      <c r="G17" s="159">
        <f t="shared" si="0"/>
        <v>-0.35000000000002274</v>
      </c>
    </row>
    <row r="18" spans="1:7" s="69" customFormat="1" ht="13.5">
      <c r="A18" s="193" t="s">
        <v>75</v>
      </c>
      <c r="B18" s="272">
        <f>Volume!J19</f>
        <v>84.9</v>
      </c>
      <c r="C18" s="70">
        <v>84</v>
      </c>
      <c r="D18" s="264">
        <f t="shared" si="1"/>
        <v>-0.9000000000000057</v>
      </c>
      <c r="E18" s="331">
        <f t="shared" si="2"/>
        <v>-0.010600706713780985</v>
      </c>
      <c r="F18" s="264">
        <v>-0.9499999999999886</v>
      </c>
      <c r="G18" s="159">
        <f t="shared" si="0"/>
        <v>0.04999999999998295</v>
      </c>
    </row>
    <row r="19" spans="1:7" s="69" customFormat="1" ht="13.5">
      <c r="A19" s="193" t="s">
        <v>407</v>
      </c>
      <c r="B19" s="272">
        <f>Volume!J20</f>
        <v>321.95</v>
      </c>
      <c r="C19" s="70">
        <v>323.2</v>
      </c>
      <c r="D19" s="264">
        <f t="shared" si="1"/>
        <v>1.25</v>
      </c>
      <c r="E19" s="331">
        <f t="shared" si="2"/>
        <v>0.0038825904643578196</v>
      </c>
      <c r="F19" s="264">
        <v>2.849999999999966</v>
      </c>
      <c r="G19" s="159">
        <f t="shared" si="0"/>
        <v>-1.599999999999966</v>
      </c>
    </row>
    <row r="20" spans="1:7" s="69" customFormat="1" ht="13.5">
      <c r="A20" s="193" t="s">
        <v>408</v>
      </c>
      <c r="B20" s="272">
        <f>Volume!J21</f>
        <v>569.45</v>
      </c>
      <c r="C20" s="70">
        <v>569.6</v>
      </c>
      <c r="D20" s="264">
        <f t="shared" si="1"/>
        <v>0.14999999999997726</v>
      </c>
      <c r="E20" s="331">
        <f t="shared" si="2"/>
        <v>0.00026341206427250375</v>
      </c>
      <c r="F20" s="264">
        <v>3.900000000000091</v>
      </c>
      <c r="G20" s="159">
        <f t="shared" si="0"/>
        <v>-3.7500000000001137</v>
      </c>
    </row>
    <row r="21" spans="1:7" s="69" customFormat="1" ht="13.5">
      <c r="A21" s="193" t="s">
        <v>88</v>
      </c>
      <c r="B21" s="272">
        <f>Volume!J22</f>
        <v>44.75</v>
      </c>
      <c r="C21" s="70">
        <v>44.95</v>
      </c>
      <c r="D21" s="264">
        <f t="shared" si="1"/>
        <v>0.20000000000000284</v>
      </c>
      <c r="E21" s="331">
        <f t="shared" si="2"/>
        <v>0.004469273743016824</v>
      </c>
      <c r="F21" s="264">
        <v>0.3500000000000014</v>
      </c>
      <c r="G21" s="159">
        <f t="shared" si="0"/>
        <v>-0.14999999999999858</v>
      </c>
    </row>
    <row r="22" spans="1:7" s="69" customFormat="1" ht="13.5">
      <c r="A22" s="193" t="s">
        <v>136</v>
      </c>
      <c r="B22" s="272">
        <f>Volume!J23</f>
        <v>37.55</v>
      </c>
      <c r="C22" s="70">
        <v>37.65</v>
      </c>
      <c r="D22" s="264">
        <f t="shared" si="1"/>
        <v>0.10000000000000142</v>
      </c>
      <c r="E22" s="331">
        <f t="shared" si="2"/>
        <v>0.002663115845539319</v>
      </c>
      <c r="F22" s="264">
        <v>0.19999999999999574</v>
      </c>
      <c r="G22" s="159">
        <f t="shared" si="0"/>
        <v>-0.09999999999999432</v>
      </c>
    </row>
    <row r="23" spans="1:7" s="69" customFormat="1" ht="13.5">
      <c r="A23" s="193" t="s">
        <v>157</v>
      </c>
      <c r="B23" s="272">
        <f>Volume!J24</f>
        <v>717.6</v>
      </c>
      <c r="C23" s="70">
        <v>719.05</v>
      </c>
      <c r="D23" s="264">
        <f t="shared" si="1"/>
        <v>1.4499999999999318</v>
      </c>
      <c r="E23" s="331">
        <f t="shared" si="2"/>
        <v>0.0020206243032329036</v>
      </c>
      <c r="F23" s="264">
        <v>5.399999999999977</v>
      </c>
      <c r="G23" s="159">
        <f t="shared" si="0"/>
        <v>-3.9500000000000455</v>
      </c>
    </row>
    <row r="24" spans="1:7" s="69" customFormat="1" ht="13.5">
      <c r="A24" s="193" t="s">
        <v>193</v>
      </c>
      <c r="B24" s="272">
        <f>Volume!J25</f>
        <v>2218.75</v>
      </c>
      <c r="C24" s="70">
        <v>2180.25</v>
      </c>
      <c r="D24" s="264">
        <f t="shared" si="1"/>
        <v>-38.5</v>
      </c>
      <c r="E24" s="331">
        <f t="shared" si="2"/>
        <v>-0.01735211267605634</v>
      </c>
      <c r="F24" s="264">
        <v>-30.949999999999818</v>
      </c>
      <c r="G24" s="159">
        <f t="shared" si="0"/>
        <v>-7.550000000000182</v>
      </c>
    </row>
    <row r="25" spans="1:7" s="69" customFormat="1" ht="13.5">
      <c r="A25" s="193" t="s">
        <v>281</v>
      </c>
      <c r="B25" s="272">
        <f>Volume!J26</f>
        <v>162.95</v>
      </c>
      <c r="C25" s="70">
        <v>164.2</v>
      </c>
      <c r="D25" s="264">
        <f t="shared" si="1"/>
        <v>1.25</v>
      </c>
      <c r="E25" s="331">
        <f t="shared" si="2"/>
        <v>0.007671064743786438</v>
      </c>
      <c r="F25" s="264">
        <v>1.299999999999983</v>
      </c>
      <c r="G25" s="159">
        <f t="shared" si="0"/>
        <v>-0.04999999999998295</v>
      </c>
    </row>
    <row r="26" spans="1:7" s="14" customFormat="1" ht="13.5">
      <c r="A26" s="193" t="s">
        <v>282</v>
      </c>
      <c r="B26" s="272">
        <f>Volume!J27</f>
        <v>73.2</v>
      </c>
      <c r="C26" s="70">
        <v>73.7</v>
      </c>
      <c r="D26" s="264">
        <f t="shared" si="1"/>
        <v>0.5</v>
      </c>
      <c r="E26" s="331">
        <f t="shared" si="2"/>
        <v>0.006830601092896175</v>
      </c>
      <c r="F26" s="264">
        <v>0.7000000000000028</v>
      </c>
      <c r="G26" s="159">
        <f t="shared" si="0"/>
        <v>-0.20000000000000284</v>
      </c>
    </row>
    <row r="27" spans="1:7" s="14" customFormat="1" ht="13.5">
      <c r="A27" s="193" t="s">
        <v>76</v>
      </c>
      <c r="B27" s="272">
        <f>Volume!J28</f>
        <v>272.55</v>
      </c>
      <c r="C27" s="70">
        <v>272.1</v>
      </c>
      <c r="D27" s="264">
        <f t="shared" si="1"/>
        <v>-0.44999999999998863</v>
      </c>
      <c r="E27" s="331">
        <f t="shared" si="2"/>
        <v>-0.0016510731975783843</v>
      </c>
      <c r="F27" s="264">
        <v>-1.3500000000000227</v>
      </c>
      <c r="G27" s="159">
        <f t="shared" si="0"/>
        <v>0.9000000000000341</v>
      </c>
    </row>
    <row r="28" spans="1:7" s="69" customFormat="1" ht="13.5">
      <c r="A28" s="193" t="s">
        <v>77</v>
      </c>
      <c r="B28" s="272">
        <f>Volume!J29</f>
        <v>207.55</v>
      </c>
      <c r="C28" s="70">
        <v>208.45</v>
      </c>
      <c r="D28" s="264">
        <f t="shared" si="1"/>
        <v>0.8999999999999773</v>
      </c>
      <c r="E28" s="331">
        <f t="shared" si="2"/>
        <v>0.004336304504938459</v>
      </c>
      <c r="F28" s="264">
        <v>1.549999999999983</v>
      </c>
      <c r="G28" s="159">
        <f t="shared" si="0"/>
        <v>-0.6500000000000057</v>
      </c>
    </row>
    <row r="29" spans="1:7" s="69" customFormat="1" ht="13.5">
      <c r="A29" s="193" t="s">
        <v>283</v>
      </c>
      <c r="B29" s="272">
        <f>Volume!J30</f>
        <v>175.65</v>
      </c>
      <c r="C29" s="70">
        <v>176.35</v>
      </c>
      <c r="D29" s="264">
        <f t="shared" si="1"/>
        <v>0.6999999999999886</v>
      </c>
      <c r="E29" s="331">
        <f t="shared" si="2"/>
        <v>0.003985197836606824</v>
      </c>
      <c r="F29" s="264">
        <v>1.75</v>
      </c>
      <c r="G29" s="159">
        <f t="shared" si="0"/>
        <v>-1.0500000000000114</v>
      </c>
    </row>
    <row r="30" spans="1:7" s="69" customFormat="1" ht="13.5">
      <c r="A30" s="193" t="s">
        <v>34</v>
      </c>
      <c r="B30" s="272">
        <f>Volume!J31</f>
        <v>1798.45</v>
      </c>
      <c r="C30" s="70">
        <v>1804.95</v>
      </c>
      <c r="D30" s="264">
        <f t="shared" si="1"/>
        <v>6.5</v>
      </c>
      <c r="E30" s="331">
        <f t="shared" si="2"/>
        <v>0.003614223359003586</v>
      </c>
      <c r="F30" s="264">
        <v>17.34999999999991</v>
      </c>
      <c r="G30" s="159">
        <f t="shared" si="0"/>
        <v>-10.849999999999909</v>
      </c>
    </row>
    <row r="31" spans="1:7" s="69" customFormat="1" ht="13.5">
      <c r="A31" s="193" t="s">
        <v>284</v>
      </c>
      <c r="B31" s="272">
        <f>Volume!J32</f>
        <v>1071.25</v>
      </c>
      <c r="C31" s="70">
        <v>1074.5</v>
      </c>
      <c r="D31" s="264">
        <f t="shared" si="1"/>
        <v>3.25</v>
      </c>
      <c r="E31" s="331">
        <f t="shared" si="2"/>
        <v>0.0030338389731621937</v>
      </c>
      <c r="F31" s="264">
        <v>12.05</v>
      </c>
      <c r="G31" s="159">
        <f t="shared" si="0"/>
        <v>-8.8</v>
      </c>
    </row>
    <row r="32" spans="1:7" s="69" customFormat="1" ht="13.5">
      <c r="A32" s="193" t="s">
        <v>137</v>
      </c>
      <c r="B32" s="272">
        <f>Volume!J33</f>
        <v>319.5</v>
      </c>
      <c r="C32" s="70">
        <v>321.75</v>
      </c>
      <c r="D32" s="264">
        <f t="shared" si="1"/>
        <v>2.25</v>
      </c>
      <c r="E32" s="331">
        <f t="shared" si="2"/>
        <v>0.007042253521126761</v>
      </c>
      <c r="F32" s="264">
        <v>3.1000000000000227</v>
      </c>
      <c r="G32" s="159">
        <f t="shared" si="0"/>
        <v>-0.8500000000000227</v>
      </c>
    </row>
    <row r="33" spans="1:7" s="69" customFormat="1" ht="13.5">
      <c r="A33" s="193" t="s">
        <v>232</v>
      </c>
      <c r="B33" s="272">
        <f>Volume!J34</f>
        <v>824.3</v>
      </c>
      <c r="C33" s="70">
        <v>817.55</v>
      </c>
      <c r="D33" s="264">
        <f t="shared" si="1"/>
        <v>-6.75</v>
      </c>
      <c r="E33" s="331">
        <f t="shared" si="2"/>
        <v>-0.008188766225888633</v>
      </c>
      <c r="F33" s="264">
        <v>1.3999999999999773</v>
      </c>
      <c r="G33" s="159">
        <f t="shared" si="0"/>
        <v>-8.149999999999977</v>
      </c>
    </row>
    <row r="34" spans="1:7" s="69" customFormat="1" ht="13.5">
      <c r="A34" s="193" t="s">
        <v>1</v>
      </c>
      <c r="B34" s="272">
        <f>Volume!J35</f>
        <v>1339.45</v>
      </c>
      <c r="C34" s="70">
        <v>1344.45</v>
      </c>
      <c r="D34" s="264">
        <f t="shared" si="1"/>
        <v>5</v>
      </c>
      <c r="E34" s="331">
        <f t="shared" si="2"/>
        <v>0.0037328754339467692</v>
      </c>
      <c r="F34" s="264">
        <v>4.150000000000091</v>
      </c>
      <c r="G34" s="159">
        <f t="shared" si="0"/>
        <v>0.849999999999909</v>
      </c>
    </row>
    <row r="35" spans="1:7" s="69" customFormat="1" ht="13.5">
      <c r="A35" s="193" t="s">
        <v>158</v>
      </c>
      <c r="B35" s="272">
        <f>Volume!J36</f>
        <v>116.25</v>
      </c>
      <c r="C35" s="70">
        <v>117.05</v>
      </c>
      <c r="D35" s="264">
        <f t="shared" si="1"/>
        <v>0.7999999999999972</v>
      </c>
      <c r="E35" s="331">
        <f t="shared" si="2"/>
        <v>0.006881720430107503</v>
      </c>
      <c r="F35" s="264">
        <v>1.25</v>
      </c>
      <c r="G35" s="159">
        <f t="shared" si="0"/>
        <v>-0.45000000000000284</v>
      </c>
    </row>
    <row r="36" spans="1:7" s="69" customFormat="1" ht="13.5">
      <c r="A36" s="193" t="s">
        <v>409</v>
      </c>
      <c r="B36" s="272">
        <f>Volume!J37</f>
        <v>41.1</v>
      </c>
      <c r="C36" s="70">
        <v>41.55</v>
      </c>
      <c r="D36" s="264">
        <f t="shared" si="1"/>
        <v>0.44999999999999574</v>
      </c>
      <c r="E36" s="331">
        <f t="shared" si="2"/>
        <v>0.010948905109488948</v>
      </c>
      <c r="F36" s="264">
        <v>0.3999999999999986</v>
      </c>
      <c r="G36" s="159">
        <f t="shared" si="0"/>
        <v>0.04999999999999716</v>
      </c>
    </row>
    <row r="37" spans="1:7" s="69" customFormat="1" ht="13.5">
      <c r="A37" s="193" t="s">
        <v>410</v>
      </c>
      <c r="B37" s="272">
        <f>Volume!J38</f>
        <v>227.5</v>
      </c>
      <c r="C37" s="70">
        <v>226.6</v>
      </c>
      <c r="D37" s="264">
        <f t="shared" si="1"/>
        <v>-0.9000000000000057</v>
      </c>
      <c r="E37" s="331">
        <f t="shared" si="2"/>
        <v>-0.003956043956043981</v>
      </c>
      <c r="F37" s="264">
        <v>2.8499999999999943</v>
      </c>
      <c r="G37" s="159">
        <f t="shared" si="0"/>
        <v>-3.75</v>
      </c>
    </row>
    <row r="38" spans="1:7" s="69" customFormat="1" ht="13.5">
      <c r="A38" s="193" t="s">
        <v>285</v>
      </c>
      <c r="B38" s="272">
        <f>Volume!J39</f>
        <v>572.95</v>
      </c>
      <c r="C38" s="70">
        <v>576.3</v>
      </c>
      <c r="D38" s="264">
        <f t="shared" si="1"/>
        <v>3.349999999999909</v>
      </c>
      <c r="E38" s="331">
        <f t="shared" si="2"/>
        <v>0.005846932542106482</v>
      </c>
      <c r="F38" s="264">
        <v>6.2000000000000455</v>
      </c>
      <c r="G38" s="159">
        <f t="shared" si="0"/>
        <v>-2.8500000000001364</v>
      </c>
    </row>
    <row r="39" spans="1:7" s="69" customFormat="1" ht="13.5">
      <c r="A39" s="193" t="s">
        <v>159</v>
      </c>
      <c r="B39" s="272">
        <f>Volume!J40</f>
        <v>48.7</v>
      </c>
      <c r="C39" s="70">
        <v>48.85</v>
      </c>
      <c r="D39" s="264">
        <f t="shared" si="1"/>
        <v>0.14999999999999858</v>
      </c>
      <c r="E39" s="331">
        <f t="shared" si="2"/>
        <v>0.0030800821355235846</v>
      </c>
      <c r="F39" s="264">
        <v>0.45000000000000284</v>
      </c>
      <c r="G39" s="159">
        <f t="shared" si="0"/>
        <v>-0.30000000000000426</v>
      </c>
    </row>
    <row r="40" spans="1:7" s="69" customFormat="1" ht="13.5">
      <c r="A40" s="193" t="s">
        <v>2</v>
      </c>
      <c r="B40" s="272">
        <f>Volume!J41</f>
        <v>340.95</v>
      </c>
      <c r="C40" s="70">
        <v>342.3</v>
      </c>
      <c r="D40" s="264">
        <f t="shared" si="1"/>
        <v>1.3500000000000227</v>
      </c>
      <c r="E40" s="331">
        <f t="shared" si="2"/>
        <v>0.003959524857017224</v>
      </c>
      <c r="F40" s="264">
        <v>2.0500000000000114</v>
      </c>
      <c r="G40" s="159">
        <f t="shared" si="0"/>
        <v>-0.6999999999999886</v>
      </c>
    </row>
    <row r="41" spans="1:7" s="69" customFormat="1" ht="13.5">
      <c r="A41" s="193" t="s">
        <v>411</v>
      </c>
      <c r="B41" s="272">
        <f>Volume!J42</f>
        <v>230.8</v>
      </c>
      <c r="C41" s="70">
        <v>232.65</v>
      </c>
      <c r="D41" s="264">
        <f t="shared" si="1"/>
        <v>1.8499999999999943</v>
      </c>
      <c r="E41" s="331">
        <f t="shared" si="2"/>
        <v>0.008015597920277272</v>
      </c>
      <c r="F41" s="264">
        <v>2.549999999999983</v>
      </c>
      <c r="G41" s="159">
        <f t="shared" si="0"/>
        <v>-0.6999999999999886</v>
      </c>
    </row>
    <row r="42" spans="1:7" s="69" customFormat="1" ht="13.5">
      <c r="A42" s="193" t="s">
        <v>391</v>
      </c>
      <c r="B42" s="272">
        <f>Volume!J43</f>
        <v>140.8</v>
      </c>
      <c r="C42" s="70">
        <v>141.45</v>
      </c>
      <c r="D42" s="264">
        <f t="shared" si="1"/>
        <v>0.6499999999999773</v>
      </c>
      <c r="E42" s="331">
        <f t="shared" si="2"/>
        <v>0.004616477272727111</v>
      </c>
      <c r="F42" s="264">
        <v>0.8499999999999943</v>
      </c>
      <c r="G42" s="159">
        <f t="shared" si="0"/>
        <v>-0.20000000000001705</v>
      </c>
    </row>
    <row r="43" spans="1:7" s="69" customFormat="1" ht="13.5">
      <c r="A43" s="193" t="s">
        <v>78</v>
      </c>
      <c r="B43" s="272">
        <f>Volume!J44</f>
        <v>242.85</v>
      </c>
      <c r="C43" s="70">
        <v>242.3</v>
      </c>
      <c r="D43" s="264">
        <f t="shared" si="1"/>
        <v>-0.549999999999983</v>
      </c>
      <c r="E43" s="331">
        <f t="shared" si="2"/>
        <v>-0.0022647724933085567</v>
      </c>
      <c r="F43" s="264">
        <v>-2.1499999999999773</v>
      </c>
      <c r="G43" s="159">
        <f t="shared" si="0"/>
        <v>1.5999999999999943</v>
      </c>
    </row>
    <row r="44" spans="1:7" s="69" customFormat="1" ht="13.5">
      <c r="A44" s="193" t="s">
        <v>138</v>
      </c>
      <c r="B44" s="272">
        <f>Volume!J45</f>
        <v>591.2</v>
      </c>
      <c r="C44" s="70">
        <v>593.7</v>
      </c>
      <c r="D44" s="264">
        <f t="shared" si="1"/>
        <v>2.5</v>
      </c>
      <c r="E44" s="331">
        <f t="shared" si="2"/>
        <v>0.004228687415426252</v>
      </c>
      <c r="F44" s="264">
        <v>5.2000000000000455</v>
      </c>
      <c r="G44" s="159">
        <f t="shared" si="0"/>
        <v>-2.7000000000000455</v>
      </c>
    </row>
    <row r="45" spans="1:7" s="69" customFormat="1" ht="13.5">
      <c r="A45" s="193" t="s">
        <v>160</v>
      </c>
      <c r="B45" s="272">
        <f>Volume!J46</f>
        <v>355.1</v>
      </c>
      <c r="C45" s="70">
        <v>356.5</v>
      </c>
      <c r="D45" s="264">
        <f t="shared" si="1"/>
        <v>1.3999999999999773</v>
      </c>
      <c r="E45" s="331">
        <f t="shared" si="2"/>
        <v>0.003942551393973464</v>
      </c>
      <c r="F45" s="264">
        <v>1.6499999999999773</v>
      </c>
      <c r="G45" s="159">
        <f t="shared" si="0"/>
        <v>-0.25</v>
      </c>
    </row>
    <row r="46" spans="1:7" s="69" customFormat="1" ht="13.5">
      <c r="A46" s="193" t="s">
        <v>161</v>
      </c>
      <c r="B46" s="272">
        <f>Volume!J47</f>
        <v>34.5</v>
      </c>
      <c r="C46" s="70">
        <v>34.65</v>
      </c>
      <c r="D46" s="264">
        <f t="shared" si="1"/>
        <v>0.14999999999999858</v>
      </c>
      <c r="E46" s="331">
        <f t="shared" si="2"/>
        <v>0.00434782608695648</v>
      </c>
      <c r="F46" s="264">
        <v>0.10000000000000142</v>
      </c>
      <c r="G46" s="159">
        <f t="shared" si="0"/>
        <v>0.04999999999999716</v>
      </c>
    </row>
    <row r="47" spans="1:7" s="69" customFormat="1" ht="13.5">
      <c r="A47" s="193" t="s">
        <v>392</v>
      </c>
      <c r="B47" s="272">
        <f>Volume!J48</f>
        <v>240.3</v>
      </c>
      <c r="C47" s="70">
        <v>242.3</v>
      </c>
      <c r="D47" s="264">
        <f t="shared" si="1"/>
        <v>2</v>
      </c>
      <c r="E47" s="331">
        <f t="shared" si="2"/>
        <v>0.008322929671244277</v>
      </c>
      <c r="F47" s="264">
        <v>1.5</v>
      </c>
      <c r="G47" s="159">
        <f t="shared" si="0"/>
        <v>0.5</v>
      </c>
    </row>
    <row r="48" spans="1:8" s="25" customFormat="1" ht="13.5">
      <c r="A48" s="193" t="s">
        <v>3</v>
      </c>
      <c r="B48" s="272">
        <f>Volume!J49</f>
        <v>213.45</v>
      </c>
      <c r="C48" s="70">
        <v>214.3</v>
      </c>
      <c r="D48" s="264">
        <f t="shared" si="1"/>
        <v>0.8500000000000227</v>
      </c>
      <c r="E48" s="331">
        <f t="shared" si="2"/>
        <v>0.003982197235886731</v>
      </c>
      <c r="F48" s="264">
        <v>1.8499999999999943</v>
      </c>
      <c r="G48" s="159">
        <f t="shared" si="0"/>
        <v>-0.9999999999999716</v>
      </c>
      <c r="H48" s="69"/>
    </row>
    <row r="49" spans="1:7" s="69" customFormat="1" ht="13.5">
      <c r="A49" s="193" t="s">
        <v>218</v>
      </c>
      <c r="B49" s="272">
        <f>Volume!J50</f>
        <v>358.5</v>
      </c>
      <c r="C49" s="70">
        <v>360.05</v>
      </c>
      <c r="D49" s="264">
        <f t="shared" si="1"/>
        <v>1.5500000000000114</v>
      </c>
      <c r="E49" s="331">
        <f t="shared" si="2"/>
        <v>0.004323570432357075</v>
      </c>
      <c r="F49" s="264">
        <v>3.6999999999999886</v>
      </c>
      <c r="G49" s="159">
        <f t="shared" si="0"/>
        <v>-2.1499999999999773</v>
      </c>
    </row>
    <row r="50" spans="1:7" s="69" customFormat="1" ht="13.5">
      <c r="A50" s="193" t="s">
        <v>162</v>
      </c>
      <c r="B50" s="272">
        <f>Volume!J51</f>
        <v>322.5</v>
      </c>
      <c r="C50" s="70">
        <v>320.7</v>
      </c>
      <c r="D50" s="264">
        <f t="shared" si="1"/>
        <v>-1.8000000000000114</v>
      </c>
      <c r="E50" s="331">
        <f t="shared" si="2"/>
        <v>-0.005581395348837245</v>
      </c>
      <c r="F50" s="264">
        <v>-2.1999999999999886</v>
      </c>
      <c r="G50" s="159">
        <f t="shared" si="0"/>
        <v>0.39999999999997726</v>
      </c>
    </row>
    <row r="51" spans="1:7" s="69" customFormat="1" ht="13.5">
      <c r="A51" s="193" t="s">
        <v>286</v>
      </c>
      <c r="B51" s="272">
        <f>Volume!J52</f>
        <v>253.3</v>
      </c>
      <c r="C51" s="70">
        <v>253.4</v>
      </c>
      <c r="D51" s="264">
        <f t="shared" si="1"/>
        <v>0.09999999999999432</v>
      </c>
      <c r="E51" s="331">
        <f t="shared" si="2"/>
        <v>0.0003947887879983984</v>
      </c>
      <c r="F51" s="264">
        <v>2.5</v>
      </c>
      <c r="G51" s="159">
        <f t="shared" si="0"/>
        <v>-2.4000000000000057</v>
      </c>
    </row>
    <row r="52" spans="1:7" s="69" customFormat="1" ht="13.5">
      <c r="A52" s="193" t="s">
        <v>183</v>
      </c>
      <c r="B52" s="272">
        <f>Volume!J53</f>
        <v>311.1</v>
      </c>
      <c r="C52" s="70">
        <v>310.55</v>
      </c>
      <c r="D52" s="264">
        <f t="shared" si="1"/>
        <v>-0.5500000000000114</v>
      </c>
      <c r="E52" s="331">
        <f t="shared" si="2"/>
        <v>-0.0017679202828672818</v>
      </c>
      <c r="F52" s="264">
        <v>1.25</v>
      </c>
      <c r="G52" s="159">
        <f t="shared" si="0"/>
        <v>-1.8000000000000114</v>
      </c>
    </row>
    <row r="53" spans="1:7" s="69" customFormat="1" ht="13.5">
      <c r="A53" s="193" t="s">
        <v>219</v>
      </c>
      <c r="B53" s="272">
        <f>Volume!J54</f>
        <v>100.8</v>
      </c>
      <c r="C53" s="70">
        <v>95.5</v>
      </c>
      <c r="D53" s="264">
        <f t="shared" si="1"/>
        <v>-5.299999999999997</v>
      </c>
      <c r="E53" s="331">
        <f t="shared" si="2"/>
        <v>-0.05257936507936505</v>
      </c>
      <c r="F53" s="264">
        <v>-3.5</v>
      </c>
      <c r="G53" s="159">
        <f t="shared" si="0"/>
        <v>-1.7999999999999972</v>
      </c>
    </row>
    <row r="54" spans="1:7" s="69" customFormat="1" ht="13.5">
      <c r="A54" s="193" t="s">
        <v>412</v>
      </c>
      <c r="B54" s="272">
        <f>Volume!J55</f>
        <v>43.85</v>
      </c>
      <c r="C54" s="70">
        <v>43.3</v>
      </c>
      <c r="D54" s="264">
        <f t="shared" si="1"/>
        <v>-0.5500000000000043</v>
      </c>
      <c r="E54" s="331">
        <f t="shared" si="2"/>
        <v>-0.012542759407069653</v>
      </c>
      <c r="F54" s="264">
        <v>-0.29999999999999716</v>
      </c>
      <c r="G54" s="159">
        <f t="shared" si="0"/>
        <v>-0.2500000000000071</v>
      </c>
    </row>
    <row r="55" spans="1:7" s="69" customFormat="1" ht="13.5">
      <c r="A55" s="193" t="s">
        <v>163</v>
      </c>
      <c r="B55" s="272">
        <f>Volume!J56</f>
        <v>4778.6</v>
      </c>
      <c r="C55" s="70">
        <v>4790.15</v>
      </c>
      <c r="D55" s="264">
        <f t="shared" si="1"/>
        <v>11.549999999999272</v>
      </c>
      <c r="E55" s="331">
        <f t="shared" si="2"/>
        <v>0.0024170259071693116</v>
      </c>
      <c r="F55" s="264">
        <v>46.75</v>
      </c>
      <c r="G55" s="159">
        <f t="shared" si="0"/>
        <v>-35.20000000000073</v>
      </c>
    </row>
    <row r="56" spans="1:7" s="69" customFormat="1" ht="13.5">
      <c r="A56" s="193" t="s">
        <v>194</v>
      </c>
      <c r="B56" s="272">
        <f>Volume!J57</f>
        <v>649.5</v>
      </c>
      <c r="C56" s="70">
        <v>652.15</v>
      </c>
      <c r="D56" s="264">
        <f t="shared" si="1"/>
        <v>2.6499999999999773</v>
      </c>
      <c r="E56" s="331">
        <f t="shared" si="2"/>
        <v>0.004080061585835223</v>
      </c>
      <c r="F56" s="264">
        <v>5.550000000000068</v>
      </c>
      <c r="G56" s="159">
        <f t="shared" si="0"/>
        <v>-2.900000000000091</v>
      </c>
    </row>
    <row r="57" spans="1:7" s="69" customFormat="1" ht="13.5">
      <c r="A57" s="193" t="s">
        <v>413</v>
      </c>
      <c r="B57" s="272">
        <f>Volume!J58</f>
        <v>1793.9</v>
      </c>
      <c r="C57" s="70">
        <v>1806.5</v>
      </c>
      <c r="D57" s="264">
        <f t="shared" si="1"/>
        <v>12.599999999999909</v>
      </c>
      <c r="E57" s="331">
        <f t="shared" si="2"/>
        <v>0.007023802887563358</v>
      </c>
      <c r="F57" s="264">
        <v>14.550000000000182</v>
      </c>
      <c r="G57" s="159">
        <f t="shared" si="0"/>
        <v>-1.9500000000002728</v>
      </c>
    </row>
    <row r="58" spans="1:7" s="69" customFormat="1" ht="13.5">
      <c r="A58" s="193" t="s">
        <v>414</v>
      </c>
      <c r="B58" s="272">
        <f>Volume!J59</f>
        <v>1092.2</v>
      </c>
      <c r="C58" s="70">
        <v>1095.6</v>
      </c>
      <c r="D58" s="264">
        <f t="shared" si="1"/>
        <v>3.3999999999998636</v>
      </c>
      <c r="E58" s="331">
        <f t="shared" si="2"/>
        <v>0.003112982970151862</v>
      </c>
      <c r="F58" s="264">
        <v>5.649999999999864</v>
      </c>
      <c r="G58" s="159">
        <f t="shared" si="0"/>
        <v>-2.25</v>
      </c>
    </row>
    <row r="59" spans="1:7" s="69" customFormat="1" ht="13.5">
      <c r="A59" s="193" t="s">
        <v>220</v>
      </c>
      <c r="B59" s="272">
        <f>Volume!J60</f>
        <v>118.3</v>
      </c>
      <c r="C59" s="70">
        <v>119.05</v>
      </c>
      <c r="D59" s="264">
        <f t="shared" si="1"/>
        <v>0.75</v>
      </c>
      <c r="E59" s="331">
        <f t="shared" si="2"/>
        <v>0.006339814032121725</v>
      </c>
      <c r="F59" s="264">
        <v>1.05</v>
      </c>
      <c r="G59" s="159">
        <f t="shared" si="0"/>
        <v>-0.30000000000000004</v>
      </c>
    </row>
    <row r="60" spans="1:7" s="69" customFormat="1" ht="13.5">
      <c r="A60" s="193" t="s">
        <v>164</v>
      </c>
      <c r="B60" s="272">
        <f>Volume!J61</f>
        <v>54.35</v>
      </c>
      <c r="C60" s="70">
        <v>54.75</v>
      </c>
      <c r="D60" s="264">
        <f t="shared" si="1"/>
        <v>0.3999999999999986</v>
      </c>
      <c r="E60" s="331">
        <f t="shared" si="2"/>
        <v>0.007359705611775503</v>
      </c>
      <c r="F60" s="264">
        <v>0.5999999999999943</v>
      </c>
      <c r="G60" s="159">
        <f t="shared" si="0"/>
        <v>-0.19999999999999574</v>
      </c>
    </row>
    <row r="61" spans="1:7" s="69" customFormat="1" ht="13.5">
      <c r="A61" s="193" t="s">
        <v>165</v>
      </c>
      <c r="B61" s="272">
        <f>Volume!J62</f>
        <v>280.2</v>
      </c>
      <c r="C61" s="70">
        <v>279.65</v>
      </c>
      <c r="D61" s="264">
        <f t="shared" si="1"/>
        <v>-0.5500000000000114</v>
      </c>
      <c r="E61" s="331">
        <f t="shared" si="2"/>
        <v>-0.0019628836545325175</v>
      </c>
      <c r="F61" s="264">
        <v>2.6000000000000227</v>
      </c>
      <c r="G61" s="159">
        <f t="shared" si="0"/>
        <v>-3.150000000000034</v>
      </c>
    </row>
    <row r="62" spans="1:7" s="69" customFormat="1" ht="13.5">
      <c r="A62" s="193" t="s">
        <v>415</v>
      </c>
      <c r="B62" s="272">
        <f>Volume!J63</f>
        <v>2440.1</v>
      </c>
      <c r="C62" s="70">
        <v>2439</v>
      </c>
      <c r="D62" s="264">
        <f t="shared" si="1"/>
        <v>-1.099999999999909</v>
      </c>
      <c r="E62" s="331">
        <f t="shared" si="2"/>
        <v>-0.0004508011966722303</v>
      </c>
      <c r="F62" s="264">
        <v>2.799999999999727</v>
      </c>
      <c r="G62" s="159">
        <f t="shared" si="0"/>
        <v>-3.899999999999636</v>
      </c>
    </row>
    <row r="63" spans="1:7" s="69" customFormat="1" ht="13.5">
      <c r="A63" s="193" t="s">
        <v>89</v>
      </c>
      <c r="B63" s="272">
        <f>Volume!J64</f>
        <v>293.5</v>
      </c>
      <c r="C63" s="70">
        <v>288.5</v>
      </c>
      <c r="D63" s="264">
        <f t="shared" si="1"/>
        <v>-5</v>
      </c>
      <c r="E63" s="331">
        <f t="shared" si="2"/>
        <v>-0.017035775127768313</v>
      </c>
      <c r="F63" s="264">
        <v>-1.400000000000034</v>
      </c>
      <c r="G63" s="159">
        <f t="shared" si="0"/>
        <v>-3.599999999999966</v>
      </c>
    </row>
    <row r="64" spans="1:7" s="69" customFormat="1" ht="13.5">
      <c r="A64" s="193" t="s">
        <v>287</v>
      </c>
      <c r="B64" s="272">
        <f>Volume!J65</f>
        <v>177.6</v>
      </c>
      <c r="C64" s="70">
        <v>178.55</v>
      </c>
      <c r="D64" s="264">
        <f t="shared" si="1"/>
        <v>0.950000000000017</v>
      </c>
      <c r="E64" s="331">
        <f t="shared" si="2"/>
        <v>0.005349099099099195</v>
      </c>
      <c r="F64" s="264">
        <v>1.6500000000000057</v>
      </c>
      <c r="G64" s="159">
        <f t="shared" si="0"/>
        <v>-0.6999999999999886</v>
      </c>
    </row>
    <row r="65" spans="1:7" s="69" customFormat="1" ht="13.5">
      <c r="A65" s="193" t="s">
        <v>416</v>
      </c>
      <c r="B65" s="272">
        <f>Volume!J66</f>
        <v>600.9</v>
      </c>
      <c r="C65" s="70">
        <v>605.85</v>
      </c>
      <c r="D65" s="264">
        <f t="shared" si="1"/>
        <v>4.9500000000000455</v>
      </c>
      <c r="E65" s="331">
        <f t="shared" si="2"/>
        <v>0.008237643534698028</v>
      </c>
      <c r="F65" s="264">
        <v>5.350000000000023</v>
      </c>
      <c r="G65" s="159">
        <f t="shared" si="0"/>
        <v>-0.39999999999997726</v>
      </c>
    </row>
    <row r="66" spans="1:7" s="69" customFormat="1" ht="13.5">
      <c r="A66" s="193" t="s">
        <v>271</v>
      </c>
      <c r="B66" s="272">
        <f>Volume!J67</f>
        <v>292</v>
      </c>
      <c r="C66" s="70">
        <v>293.45</v>
      </c>
      <c r="D66" s="264">
        <f t="shared" si="1"/>
        <v>1.4499999999999886</v>
      </c>
      <c r="E66" s="331">
        <f t="shared" si="2"/>
        <v>0.004965753424657496</v>
      </c>
      <c r="F66" s="264">
        <v>2.8999999999999773</v>
      </c>
      <c r="G66" s="159">
        <f t="shared" si="0"/>
        <v>-1.4499999999999886</v>
      </c>
    </row>
    <row r="67" spans="1:7" s="69" customFormat="1" ht="13.5">
      <c r="A67" s="193" t="s">
        <v>221</v>
      </c>
      <c r="B67" s="272">
        <f>Volume!J68</f>
        <v>1281.65</v>
      </c>
      <c r="C67" s="70">
        <v>1252.75</v>
      </c>
      <c r="D67" s="264">
        <f t="shared" si="1"/>
        <v>-28.90000000000009</v>
      </c>
      <c r="E67" s="331">
        <f t="shared" si="2"/>
        <v>-0.022549057855108717</v>
      </c>
      <c r="F67" s="264">
        <v>-12.75</v>
      </c>
      <c r="G67" s="159">
        <f t="shared" si="0"/>
        <v>-16.15000000000009</v>
      </c>
    </row>
    <row r="68" spans="1:7" s="69" customFormat="1" ht="13.5">
      <c r="A68" s="193" t="s">
        <v>233</v>
      </c>
      <c r="B68" s="272">
        <f>Volume!J69</f>
        <v>491.05</v>
      </c>
      <c r="C68" s="70">
        <v>493.7</v>
      </c>
      <c r="D68" s="264">
        <f t="shared" si="1"/>
        <v>2.6499999999999773</v>
      </c>
      <c r="E68" s="331">
        <f t="shared" si="2"/>
        <v>0.005396599124325378</v>
      </c>
      <c r="F68" s="264">
        <v>4.149999999999977</v>
      </c>
      <c r="G68" s="159">
        <f t="shared" si="0"/>
        <v>-1.5</v>
      </c>
    </row>
    <row r="69" spans="1:7" s="69" customFormat="1" ht="13.5">
      <c r="A69" s="193" t="s">
        <v>166</v>
      </c>
      <c r="B69" s="272">
        <f>Volume!J70</f>
        <v>108.8</v>
      </c>
      <c r="C69" s="70">
        <v>109.25</v>
      </c>
      <c r="D69" s="264">
        <f t="shared" si="1"/>
        <v>0.45000000000000284</v>
      </c>
      <c r="E69" s="331">
        <f t="shared" si="2"/>
        <v>0.004136029411764732</v>
      </c>
      <c r="F69" s="264">
        <v>0.75</v>
      </c>
      <c r="G69" s="159">
        <f t="shared" si="0"/>
        <v>-0.29999999999999716</v>
      </c>
    </row>
    <row r="70" spans="1:7" s="69" customFormat="1" ht="13.5">
      <c r="A70" s="193" t="s">
        <v>222</v>
      </c>
      <c r="B70" s="272">
        <f>Volume!J71</f>
        <v>2450.85</v>
      </c>
      <c r="C70" s="70">
        <v>2435.4</v>
      </c>
      <c r="D70" s="264">
        <f aca="true" t="shared" si="3" ref="D70:D133">C70-B70</f>
        <v>-15.449999999999818</v>
      </c>
      <c r="E70" s="331">
        <f aca="true" t="shared" si="4" ref="E70:E133">D70/B70</f>
        <v>-0.006303935369361576</v>
      </c>
      <c r="F70" s="264">
        <v>10.050000000000182</v>
      </c>
      <c r="G70" s="159">
        <f t="shared" si="0"/>
        <v>-25.5</v>
      </c>
    </row>
    <row r="71" spans="1:7" s="69" customFormat="1" ht="13.5">
      <c r="A71" s="193" t="s">
        <v>288</v>
      </c>
      <c r="B71" s="272">
        <f>Volume!J72</f>
        <v>212.4</v>
      </c>
      <c r="C71" s="70">
        <v>209.9</v>
      </c>
      <c r="D71" s="264">
        <f t="shared" si="3"/>
        <v>-2.5</v>
      </c>
      <c r="E71" s="331">
        <f t="shared" si="4"/>
        <v>-0.011770244821092278</v>
      </c>
      <c r="F71" s="264">
        <v>-1</v>
      </c>
      <c r="G71" s="159">
        <f t="shared" si="0"/>
        <v>-1.5</v>
      </c>
    </row>
    <row r="72" spans="1:7" s="69" customFormat="1" ht="13.5">
      <c r="A72" s="193" t="s">
        <v>289</v>
      </c>
      <c r="B72" s="272">
        <f>Volume!J73</f>
        <v>147.8</v>
      </c>
      <c r="C72" s="70">
        <v>149</v>
      </c>
      <c r="D72" s="264">
        <f t="shared" si="3"/>
        <v>1.1999999999999886</v>
      </c>
      <c r="E72" s="331">
        <f t="shared" si="4"/>
        <v>0.008119079837618325</v>
      </c>
      <c r="F72" s="264">
        <v>1.3999999999999773</v>
      </c>
      <c r="G72" s="159">
        <f t="shared" si="0"/>
        <v>-0.19999999999998863</v>
      </c>
    </row>
    <row r="73" spans="1:7" s="69" customFormat="1" ht="13.5">
      <c r="A73" s="193" t="s">
        <v>195</v>
      </c>
      <c r="B73" s="272">
        <f>Volume!J74</f>
        <v>110.7</v>
      </c>
      <c r="C73" s="70">
        <v>110.9</v>
      </c>
      <c r="D73" s="264">
        <f t="shared" si="3"/>
        <v>0.20000000000000284</v>
      </c>
      <c r="E73" s="331">
        <f t="shared" si="4"/>
        <v>0.0018066847335140275</v>
      </c>
      <c r="F73" s="264">
        <v>0.9500000000000028</v>
      </c>
      <c r="G73" s="159">
        <f t="shared" si="0"/>
        <v>-0.75</v>
      </c>
    </row>
    <row r="74" spans="1:8" s="25" customFormat="1" ht="13.5">
      <c r="A74" s="193" t="s">
        <v>290</v>
      </c>
      <c r="B74" s="272">
        <f>Volume!J75</f>
        <v>99.6</v>
      </c>
      <c r="C74" s="70">
        <v>99.9</v>
      </c>
      <c r="D74" s="264">
        <f t="shared" si="3"/>
        <v>0.30000000000001137</v>
      </c>
      <c r="E74" s="331">
        <f t="shared" si="4"/>
        <v>0.0030120481927711986</v>
      </c>
      <c r="F74" s="264">
        <v>0.75</v>
      </c>
      <c r="G74" s="159">
        <f t="shared" si="0"/>
        <v>-0.44999999999998863</v>
      </c>
      <c r="H74" s="69"/>
    </row>
    <row r="75" spans="1:7" s="69" customFormat="1" ht="13.5">
      <c r="A75" s="193" t="s">
        <v>197</v>
      </c>
      <c r="B75" s="272">
        <f>Volume!J76</f>
        <v>338.1</v>
      </c>
      <c r="C75" s="70">
        <v>336.8</v>
      </c>
      <c r="D75" s="264">
        <f t="shared" si="3"/>
        <v>-1.3000000000000114</v>
      </c>
      <c r="E75" s="331">
        <f t="shared" si="4"/>
        <v>-0.003845016267376549</v>
      </c>
      <c r="F75" s="264">
        <v>0.8500000000000227</v>
      </c>
      <c r="G75" s="159">
        <f t="shared" si="0"/>
        <v>-2.150000000000034</v>
      </c>
    </row>
    <row r="76" spans="1:8" s="25" customFormat="1" ht="13.5">
      <c r="A76" s="193" t="s">
        <v>4</v>
      </c>
      <c r="B76" s="272">
        <f>Volume!J77</f>
        <v>1833.1</v>
      </c>
      <c r="C76" s="70">
        <v>1816.45</v>
      </c>
      <c r="D76" s="264">
        <f t="shared" si="3"/>
        <v>-16.649999999999864</v>
      </c>
      <c r="E76" s="331">
        <f t="shared" si="4"/>
        <v>-0.009082974196715872</v>
      </c>
      <c r="F76" s="264">
        <v>-10.850000000000136</v>
      </c>
      <c r="G76" s="159">
        <f t="shared" si="0"/>
        <v>-5.799999999999727</v>
      </c>
      <c r="H76" s="69"/>
    </row>
    <row r="77" spans="1:7" s="69" customFormat="1" ht="13.5">
      <c r="A77" s="193" t="s">
        <v>79</v>
      </c>
      <c r="B77" s="272">
        <f>Volume!J78</f>
        <v>1127.2</v>
      </c>
      <c r="C77" s="70">
        <v>1122.45</v>
      </c>
      <c r="D77" s="264">
        <f t="shared" si="3"/>
        <v>-4.75</v>
      </c>
      <c r="E77" s="331">
        <f t="shared" si="4"/>
        <v>-0.004213981547196593</v>
      </c>
      <c r="F77" s="264">
        <v>3.4500000000000455</v>
      </c>
      <c r="G77" s="159">
        <f t="shared" si="0"/>
        <v>-8.200000000000045</v>
      </c>
    </row>
    <row r="78" spans="1:7" s="69" customFormat="1" ht="13.5">
      <c r="A78" s="193" t="s">
        <v>196</v>
      </c>
      <c r="B78" s="272">
        <f>Volume!J79</f>
        <v>716.35</v>
      </c>
      <c r="C78" s="70">
        <v>707.15</v>
      </c>
      <c r="D78" s="264">
        <f t="shared" si="3"/>
        <v>-9.200000000000045</v>
      </c>
      <c r="E78" s="331">
        <f t="shared" si="4"/>
        <v>-0.012842884065052063</v>
      </c>
      <c r="F78" s="264">
        <v>-0.20000000000004547</v>
      </c>
      <c r="G78" s="159">
        <f t="shared" si="0"/>
        <v>-9</v>
      </c>
    </row>
    <row r="79" spans="1:7" s="69" customFormat="1" ht="13.5">
      <c r="A79" s="193" t="s">
        <v>5</v>
      </c>
      <c r="B79" s="272">
        <f>Volume!J80</f>
        <v>148.85</v>
      </c>
      <c r="C79" s="70">
        <v>148.8</v>
      </c>
      <c r="D79" s="264">
        <f t="shared" si="3"/>
        <v>-0.04999999999998295</v>
      </c>
      <c r="E79" s="331">
        <f t="shared" si="4"/>
        <v>-0.00033590863285174973</v>
      </c>
      <c r="F79" s="264">
        <v>0.799999999999983</v>
      </c>
      <c r="G79" s="159">
        <f t="shared" si="0"/>
        <v>-0.8499999999999659</v>
      </c>
    </row>
    <row r="80" spans="1:7" s="69" customFormat="1" ht="13.5">
      <c r="A80" s="193" t="s">
        <v>198</v>
      </c>
      <c r="B80" s="272">
        <f>Volume!J81</f>
        <v>195.6</v>
      </c>
      <c r="C80" s="70">
        <v>194.7</v>
      </c>
      <c r="D80" s="264">
        <f t="shared" si="3"/>
        <v>-0.9000000000000057</v>
      </c>
      <c r="E80" s="331">
        <f t="shared" si="4"/>
        <v>-0.00460122699386506</v>
      </c>
      <c r="F80" s="264">
        <v>0.9499999999999886</v>
      </c>
      <c r="G80" s="159">
        <f t="shared" si="0"/>
        <v>-1.8499999999999943</v>
      </c>
    </row>
    <row r="81" spans="1:7" s="69" customFormat="1" ht="13.5">
      <c r="A81" s="193" t="s">
        <v>199</v>
      </c>
      <c r="B81" s="272">
        <f>Volume!J82</f>
        <v>277</v>
      </c>
      <c r="C81" s="70">
        <v>276.25</v>
      </c>
      <c r="D81" s="264">
        <f t="shared" si="3"/>
        <v>-0.75</v>
      </c>
      <c r="E81" s="331">
        <f t="shared" si="4"/>
        <v>-0.002707581227436823</v>
      </c>
      <c r="F81" s="264">
        <v>2.25</v>
      </c>
      <c r="G81" s="159">
        <f t="shared" si="0"/>
        <v>-3</v>
      </c>
    </row>
    <row r="82" spans="1:7" s="69" customFormat="1" ht="13.5">
      <c r="A82" s="193" t="s">
        <v>401</v>
      </c>
      <c r="B82" s="272">
        <f>Volume!J83</f>
        <v>556.15</v>
      </c>
      <c r="C82" s="70">
        <v>560.7</v>
      </c>
      <c r="D82" s="264">
        <f t="shared" si="3"/>
        <v>4.550000000000068</v>
      </c>
      <c r="E82" s="331">
        <f t="shared" si="4"/>
        <v>0.008181246066708744</v>
      </c>
      <c r="F82" s="264">
        <v>6</v>
      </c>
      <c r="G82" s="159">
        <f t="shared" si="0"/>
        <v>-1.4499999999999318</v>
      </c>
    </row>
    <row r="83" spans="1:7" s="69" customFormat="1" ht="13.5">
      <c r="A83" s="193" t="s">
        <v>417</v>
      </c>
      <c r="B83" s="272">
        <f>Volume!J84</f>
        <v>56.15</v>
      </c>
      <c r="C83" s="70">
        <v>56.45</v>
      </c>
      <c r="D83" s="264">
        <f t="shared" si="3"/>
        <v>0.30000000000000426</v>
      </c>
      <c r="E83" s="331">
        <f t="shared" si="4"/>
        <v>0.005342831700801501</v>
      </c>
      <c r="F83" s="264">
        <v>0.5</v>
      </c>
      <c r="G83" s="159">
        <f t="shared" si="0"/>
        <v>-0.19999999999999574</v>
      </c>
    </row>
    <row r="84" spans="1:8" s="25" customFormat="1" ht="13.5">
      <c r="A84" s="193" t="s">
        <v>43</v>
      </c>
      <c r="B84" s="272">
        <f>Volume!J85</f>
        <v>2373.65</v>
      </c>
      <c r="C84" s="70">
        <v>2389.25</v>
      </c>
      <c r="D84" s="264">
        <f t="shared" si="3"/>
        <v>15.599999999999909</v>
      </c>
      <c r="E84" s="331">
        <f t="shared" si="4"/>
        <v>0.006572156804920654</v>
      </c>
      <c r="F84" s="264">
        <v>19.15000000000009</v>
      </c>
      <c r="G84" s="159">
        <f t="shared" si="0"/>
        <v>-3.550000000000182</v>
      </c>
      <c r="H84" s="69"/>
    </row>
    <row r="85" spans="1:7" s="69" customFormat="1" ht="13.5">
      <c r="A85" s="193" t="s">
        <v>200</v>
      </c>
      <c r="B85" s="272">
        <f>Volume!J86</f>
        <v>911.2</v>
      </c>
      <c r="C85" s="70">
        <v>908.9</v>
      </c>
      <c r="D85" s="264">
        <f t="shared" si="3"/>
        <v>-2.300000000000068</v>
      </c>
      <c r="E85" s="331">
        <f t="shared" si="4"/>
        <v>-0.0025241439859526645</v>
      </c>
      <c r="F85" s="264">
        <v>-2.0499999999999545</v>
      </c>
      <c r="G85" s="159">
        <f t="shared" si="0"/>
        <v>-0.2500000000001137</v>
      </c>
    </row>
    <row r="86" spans="1:7" s="69" customFormat="1" ht="13.5">
      <c r="A86" s="193" t="s">
        <v>141</v>
      </c>
      <c r="B86" s="272">
        <f>Volume!J87</f>
        <v>100.8</v>
      </c>
      <c r="C86" s="70">
        <v>100.2</v>
      </c>
      <c r="D86" s="264">
        <f t="shared" si="3"/>
        <v>-0.5999999999999943</v>
      </c>
      <c r="E86" s="331">
        <f t="shared" si="4"/>
        <v>-0.0059523809523808965</v>
      </c>
      <c r="F86" s="264">
        <v>-0.5500000000000114</v>
      </c>
      <c r="G86" s="159">
        <f aca="true" t="shared" si="5" ref="G86:G149">D86-F86</f>
        <v>-0.04999999999998295</v>
      </c>
    </row>
    <row r="87" spans="1:7" s="69" customFormat="1" ht="13.5">
      <c r="A87" s="193" t="s">
        <v>398</v>
      </c>
      <c r="B87" s="272">
        <f>Volume!J88</f>
        <v>121.95</v>
      </c>
      <c r="C87" s="70">
        <v>122.45</v>
      </c>
      <c r="D87" s="264">
        <f t="shared" si="3"/>
        <v>0.5</v>
      </c>
      <c r="E87" s="331">
        <f t="shared" si="4"/>
        <v>0.004100041000410004</v>
      </c>
      <c r="F87" s="264">
        <v>0.75</v>
      </c>
      <c r="G87" s="159">
        <f t="shared" si="5"/>
        <v>-0.25</v>
      </c>
    </row>
    <row r="88" spans="1:7" s="69" customFormat="1" ht="13.5">
      <c r="A88" s="193" t="s">
        <v>184</v>
      </c>
      <c r="B88" s="272">
        <f>Volume!J89</f>
        <v>114.9</v>
      </c>
      <c r="C88" s="70">
        <v>114.5</v>
      </c>
      <c r="D88" s="264">
        <f t="shared" si="3"/>
        <v>-0.4000000000000057</v>
      </c>
      <c r="E88" s="331">
        <f t="shared" si="4"/>
        <v>-0.003481288076588387</v>
      </c>
      <c r="F88" s="264">
        <v>-0.05000000000001137</v>
      </c>
      <c r="G88" s="159">
        <f t="shared" si="5"/>
        <v>-0.3499999999999943</v>
      </c>
    </row>
    <row r="89" spans="1:7" s="69" customFormat="1" ht="13.5">
      <c r="A89" s="193" t="s">
        <v>175</v>
      </c>
      <c r="B89" s="272">
        <f>Volume!J90</f>
        <v>47.65</v>
      </c>
      <c r="C89" s="70">
        <v>48.05</v>
      </c>
      <c r="D89" s="264">
        <f t="shared" si="3"/>
        <v>0.3999999999999986</v>
      </c>
      <c r="E89" s="331">
        <f t="shared" si="4"/>
        <v>0.00839454354669462</v>
      </c>
      <c r="F89" s="264">
        <v>0.6499999999999986</v>
      </c>
      <c r="G89" s="159">
        <f t="shared" si="5"/>
        <v>-0.25</v>
      </c>
    </row>
    <row r="90" spans="1:7" s="69" customFormat="1" ht="13.5">
      <c r="A90" s="193" t="s">
        <v>142</v>
      </c>
      <c r="B90" s="272">
        <f>Volume!J91</f>
        <v>144.2</v>
      </c>
      <c r="C90" s="70">
        <v>144.85</v>
      </c>
      <c r="D90" s="264">
        <f t="shared" si="3"/>
        <v>0.6500000000000057</v>
      </c>
      <c r="E90" s="331">
        <f t="shared" si="4"/>
        <v>0.004507628294036101</v>
      </c>
      <c r="F90" s="264">
        <v>1.5</v>
      </c>
      <c r="G90" s="159">
        <f t="shared" si="5"/>
        <v>-0.8499999999999943</v>
      </c>
    </row>
    <row r="91" spans="1:8" s="25" customFormat="1" ht="13.5">
      <c r="A91" s="193" t="s">
        <v>176</v>
      </c>
      <c r="B91" s="272">
        <f>Volume!J92</f>
        <v>171.1</v>
      </c>
      <c r="C91" s="70">
        <v>171.45</v>
      </c>
      <c r="D91" s="264">
        <f t="shared" si="3"/>
        <v>0.3499999999999943</v>
      </c>
      <c r="E91" s="331">
        <f t="shared" si="4"/>
        <v>0.0020455873758035903</v>
      </c>
      <c r="F91" s="264">
        <v>1.5999999999999943</v>
      </c>
      <c r="G91" s="159">
        <f t="shared" si="5"/>
        <v>-1.25</v>
      </c>
      <c r="H91" s="69"/>
    </row>
    <row r="92" spans="1:8" s="25" customFormat="1" ht="13.5">
      <c r="A92" s="193" t="s">
        <v>418</v>
      </c>
      <c r="B92" s="272">
        <f>Volume!J93</f>
        <v>593.3</v>
      </c>
      <c r="C92" s="70">
        <v>598.05</v>
      </c>
      <c r="D92" s="264">
        <f t="shared" si="3"/>
        <v>4.75</v>
      </c>
      <c r="E92" s="331">
        <f t="shared" si="4"/>
        <v>0.008006067756615541</v>
      </c>
      <c r="F92" s="264">
        <v>5.300000000000068</v>
      </c>
      <c r="G92" s="159">
        <f t="shared" si="5"/>
        <v>-0.5500000000000682</v>
      </c>
      <c r="H92" s="69"/>
    </row>
    <row r="93" spans="1:8" s="25" customFormat="1" ht="13.5">
      <c r="A93" s="193" t="s">
        <v>397</v>
      </c>
      <c r="B93" s="272">
        <f>Volume!J94</f>
        <v>123.85</v>
      </c>
      <c r="C93" s="70">
        <v>121.6</v>
      </c>
      <c r="D93" s="264">
        <f t="shared" si="3"/>
        <v>-2.25</v>
      </c>
      <c r="E93" s="331">
        <f t="shared" si="4"/>
        <v>-0.018167137666532097</v>
      </c>
      <c r="F93" s="264">
        <v>-1.55</v>
      </c>
      <c r="G93" s="159">
        <f t="shared" si="5"/>
        <v>-0.7</v>
      </c>
      <c r="H93" s="69"/>
    </row>
    <row r="94" spans="1:7" s="69" customFormat="1" ht="13.5">
      <c r="A94" s="193" t="s">
        <v>167</v>
      </c>
      <c r="B94" s="272">
        <f>Volume!J95</f>
        <v>46.45</v>
      </c>
      <c r="C94" s="70">
        <v>46.6</v>
      </c>
      <c r="D94" s="264">
        <f t="shared" si="3"/>
        <v>0.14999999999999858</v>
      </c>
      <c r="E94" s="331">
        <f t="shared" si="4"/>
        <v>0.0032292787944025528</v>
      </c>
      <c r="F94" s="264">
        <v>0.3500000000000014</v>
      </c>
      <c r="G94" s="159">
        <f t="shared" si="5"/>
        <v>-0.20000000000000284</v>
      </c>
    </row>
    <row r="95" spans="1:7" s="69" customFormat="1" ht="13.5">
      <c r="A95" s="193" t="s">
        <v>201</v>
      </c>
      <c r="B95" s="272">
        <f>Volume!J96</f>
        <v>1938.35</v>
      </c>
      <c r="C95" s="70">
        <v>1935.25</v>
      </c>
      <c r="D95" s="264">
        <f t="shared" si="3"/>
        <v>-3.099999999999909</v>
      </c>
      <c r="E95" s="331">
        <f t="shared" si="4"/>
        <v>-0.0015992983723269324</v>
      </c>
      <c r="F95" s="264">
        <v>-8.900000000000091</v>
      </c>
      <c r="G95" s="159">
        <f t="shared" si="5"/>
        <v>5.800000000000182</v>
      </c>
    </row>
    <row r="96" spans="1:7" s="69" customFormat="1" ht="13.5">
      <c r="A96" s="193" t="s">
        <v>143</v>
      </c>
      <c r="B96" s="272">
        <f>Volume!J97</f>
        <v>114.1</v>
      </c>
      <c r="C96" s="70">
        <v>114.75</v>
      </c>
      <c r="D96" s="264">
        <f t="shared" si="3"/>
        <v>0.6500000000000057</v>
      </c>
      <c r="E96" s="331">
        <f t="shared" si="4"/>
        <v>0.005696757230499612</v>
      </c>
      <c r="F96" s="264">
        <v>1.5</v>
      </c>
      <c r="G96" s="159">
        <f t="shared" si="5"/>
        <v>-0.8499999999999943</v>
      </c>
    </row>
    <row r="97" spans="1:7" s="69" customFormat="1" ht="13.5">
      <c r="A97" s="193" t="s">
        <v>90</v>
      </c>
      <c r="B97" s="272">
        <f>Volume!J98</f>
        <v>444.85</v>
      </c>
      <c r="C97" s="70">
        <v>446.15</v>
      </c>
      <c r="D97" s="264">
        <f t="shared" si="3"/>
        <v>1.2999999999999545</v>
      </c>
      <c r="E97" s="331">
        <f t="shared" si="4"/>
        <v>0.0029223333707990434</v>
      </c>
      <c r="F97" s="264">
        <v>2.099999999999966</v>
      </c>
      <c r="G97" s="159">
        <f t="shared" si="5"/>
        <v>-0.8000000000000114</v>
      </c>
    </row>
    <row r="98" spans="1:7" s="69" customFormat="1" ht="13.5">
      <c r="A98" s="193" t="s">
        <v>35</v>
      </c>
      <c r="B98" s="272">
        <f>Volume!J99</f>
        <v>338.9</v>
      </c>
      <c r="C98" s="70">
        <v>338.05</v>
      </c>
      <c r="D98" s="264">
        <f t="shared" si="3"/>
        <v>-0.8499999999999659</v>
      </c>
      <c r="E98" s="331">
        <f t="shared" si="4"/>
        <v>-0.0025081144880494716</v>
      </c>
      <c r="F98" s="264">
        <v>1.849999999999966</v>
      </c>
      <c r="G98" s="159">
        <f t="shared" si="5"/>
        <v>-2.699999999999932</v>
      </c>
    </row>
    <row r="99" spans="1:7" s="69" customFormat="1" ht="13.5">
      <c r="A99" s="193" t="s">
        <v>6</v>
      </c>
      <c r="B99" s="272">
        <f>Volume!J100</f>
        <v>157.85</v>
      </c>
      <c r="C99" s="70">
        <v>158.55</v>
      </c>
      <c r="D99" s="264">
        <f t="shared" si="3"/>
        <v>0.700000000000017</v>
      </c>
      <c r="E99" s="331">
        <f t="shared" si="4"/>
        <v>0.004434589800443567</v>
      </c>
      <c r="F99" s="264">
        <v>1.0999999999999943</v>
      </c>
      <c r="G99" s="159">
        <f t="shared" si="5"/>
        <v>-0.39999999999997726</v>
      </c>
    </row>
    <row r="100" spans="1:7" s="69" customFormat="1" ht="13.5">
      <c r="A100" s="193" t="s">
        <v>177</v>
      </c>
      <c r="B100" s="272">
        <f>Volume!J101</f>
        <v>340.4</v>
      </c>
      <c r="C100" s="70">
        <v>341.3</v>
      </c>
      <c r="D100" s="264">
        <f t="shared" si="3"/>
        <v>0.9000000000000341</v>
      </c>
      <c r="E100" s="331">
        <f t="shared" si="4"/>
        <v>0.0026439482961223095</v>
      </c>
      <c r="F100" s="264">
        <v>3.0500000000000114</v>
      </c>
      <c r="G100" s="159">
        <f t="shared" si="5"/>
        <v>-2.1499999999999773</v>
      </c>
    </row>
    <row r="101" spans="1:7" s="69" customFormat="1" ht="13.5">
      <c r="A101" s="193" t="s">
        <v>168</v>
      </c>
      <c r="B101" s="272">
        <f>Volume!J102</f>
        <v>650.1</v>
      </c>
      <c r="C101" s="70">
        <v>650.7</v>
      </c>
      <c r="D101" s="264">
        <f t="shared" si="3"/>
        <v>0.6000000000000227</v>
      </c>
      <c r="E101" s="331">
        <f t="shared" si="4"/>
        <v>0.0009229349330872522</v>
      </c>
      <c r="F101" s="264">
        <v>6.9500000000000455</v>
      </c>
      <c r="G101" s="159">
        <f t="shared" si="5"/>
        <v>-6.350000000000023</v>
      </c>
    </row>
    <row r="102" spans="1:7" s="69" customFormat="1" ht="13.5">
      <c r="A102" s="193" t="s">
        <v>132</v>
      </c>
      <c r="B102" s="272">
        <f>Volume!J103</f>
        <v>783.9</v>
      </c>
      <c r="C102" s="70">
        <v>757.45</v>
      </c>
      <c r="D102" s="264">
        <f t="shared" si="3"/>
        <v>-26.449999999999932</v>
      </c>
      <c r="E102" s="331">
        <f t="shared" si="4"/>
        <v>-0.033741548666921715</v>
      </c>
      <c r="F102" s="264">
        <v>-8.850000000000023</v>
      </c>
      <c r="G102" s="159">
        <f t="shared" si="5"/>
        <v>-17.59999999999991</v>
      </c>
    </row>
    <row r="103" spans="1:7" s="69" customFormat="1" ht="13.5">
      <c r="A103" s="193" t="s">
        <v>144</v>
      </c>
      <c r="B103" s="272">
        <f>Volume!J104</f>
        <v>3535.9</v>
      </c>
      <c r="C103" s="70">
        <v>3564.3</v>
      </c>
      <c r="D103" s="264">
        <f t="shared" si="3"/>
        <v>28.40000000000009</v>
      </c>
      <c r="E103" s="331">
        <f t="shared" si="4"/>
        <v>0.008031901354676345</v>
      </c>
      <c r="F103" s="264">
        <v>35.44999999999982</v>
      </c>
      <c r="G103" s="159">
        <f t="shared" si="5"/>
        <v>-7.049999999999727</v>
      </c>
    </row>
    <row r="104" spans="1:8" s="25" customFormat="1" ht="13.5">
      <c r="A104" s="193" t="s">
        <v>291</v>
      </c>
      <c r="B104" s="272">
        <f>Volume!J105</f>
        <v>675.5</v>
      </c>
      <c r="C104" s="70">
        <v>675.1</v>
      </c>
      <c r="D104" s="264">
        <f t="shared" si="3"/>
        <v>-0.39999999999997726</v>
      </c>
      <c r="E104" s="331">
        <f t="shared" si="4"/>
        <v>-0.0005921539600295741</v>
      </c>
      <c r="F104" s="264">
        <v>-1.1999999999999318</v>
      </c>
      <c r="G104" s="159">
        <f t="shared" si="5"/>
        <v>0.7999999999999545</v>
      </c>
      <c r="H104" s="69"/>
    </row>
    <row r="105" spans="1:7" s="69" customFormat="1" ht="13.5">
      <c r="A105" s="193" t="s">
        <v>133</v>
      </c>
      <c r="B105" s="272">
        <f>Volume!J106</f>
        <v>34.8</v>
      </c>
      <c r="C105" s="70">
        <v>35</v>
      </c>
      <c r="D105" s="264">
        <f t="shared" si="3"/>
        <v>0.20000000000000284</v>
      </c>
      <c r="E105" s="331">
        <f t="shared" si="4"/>
        <v>0.0057471264367816915</v>
      </c>
      <c r="F105" s="264">
        <v>0.29999999999999716</v>
      </c>
      <c r="G105" s="159">
        <f t="shared" si="5"/>
        <v>-0.09999999999999432</v>
      </c>
    </row>
    <row r="106" spans="1:7" s="69" customFormat="1" ht="13.5">
      <c r="A106" s="193" t="s">
        <v>169</v>
      </c>
      <c r="B106" s="272">
        <f>Volume!J107</f>
        <v>149.55</v>
      </c>
      <c r="C106" s="70">
        <v>149.45</v>
      </c>
      <c r="D106" s="264">
        <f t="shared" si="3"/>
        <v>-0.10000000000002274</v>
      </c>
      <c r="E106" s="331">
        <f t="shared" si="4"/>
        <v>-0.0006686726847209811</v>
      </c>
      <c r="F106" s="264">
        <v>1.200000000000017</v>
      </c>
      <c r="G106" s="159">
        <f t="shared" si="5"/>
        <v>-1.3000000000000398</v>
      </c>
    </row>
    <row r="107" spans="1:7" s="69" customFormat="1" ht="13.5">
      <c r="A107" s="193" t="s">
        <v>292</v>
      </c>
      <c r="B107" s="272">
        <f>Volume!J108</f>
        <v>577.7</v>
      </c>
      <c r="C107" s="70">
        <v>580.95</v>
      </c>
      <c r="D107" s="264">
        <f t="shared" si="3"/>
        <v>3.25</v>
      </c>
      <c r="E107" s="331">
        <f t="shared" si="4"/>
        <v>0.005625757313484507</v>
      </c>
      <c r="F107" s="264">
        <v>0.25</v>
      </c>
      <c r="G107" s="159">
        <f t="shared" si="5"/>
        <v>3</v>
      </c>
    </row>
    <row r="108" spans="1:7" s="69" customFormat="1" ht="13.5">
      <c r="A108" s="193" t="s">
        <v>419</v>
      </c>
      <c r="B108" s="272">
        <f>Volume!J109</f>
        <v>405.4</v>
      </c>
      <c r="C108" s="70">
        <v>408.55</v>
      </c>
      <c r="D108" s="264">
        <f t="shared" si="3"/>
        <v>3.150000000000034</v>
      </c>
      <c r="E108" s="331">
        <f t="shared" si="4"/>
        <v>0.007770103601381436</v>
      </c>
      <c r="F108" s="264">
        <v>5.25</v>
      </c>
      <c r="G108" s="159">
        <f t="shared" si="5"/>
        <v>-2.099999999999966</v>
      </c>
    </row>
    <row r="109" spans="1:7" s="69" customFormat="1" ht="13.5">
      <c r="A109" s="193" t="s">
        <v>293</v>
      </c>
      <c r="B109" s="272">
        <f>Volume!J110</f>
        <v>590.5</v>
      </c>
      <c r="C109" s="70">
        <v>594.1</v>
      </c>
      <c r="D109" s="264">
        <f t="shared" si="3"/>
        <v>3.6000000000000227</v>
      </c>
      <c r="E109" s="331">
        <f t="shared" si="4"/>
        <v>0.00609652836579174</v>
      </c>
      <c r="F109" s="264">
        <v>1.2000000000000455</v>
      </c>
      <c r="G109" s="159">
        <f t="shared" si="5"/>
        <v>2.3999999999999773</v>
      </c>
    </row>
    <row r="110" spans="1:7" s="69" customFormat="1" ht="13.5">
      <c r="A110" s="193" t="s">
        <v>178</v>
      </c>
      <c r="B110" s="272">
        <f>Volume!J111</f>
        <v>168.35</v>
      </c>
      <c r="C110" s="70">
        <v>166.35</v>
      </c>
      <c r="D110" s="264">
        <f t="shared" si="3"/>
        <v>-2</v>
      </c>
      <c r="E110" s="331">
        <f t="shared" si="4"/>
        <v>-0.01188001188001188</v>
      </c>
      <c r="F110" s="264">
        <v>-1.75</v>
      </c>
      <c r="G110" s="159">
        <f t="shared" si="5"/>
        <v>-0.25</v>
      </c>
    </row>
    <row r="111" spans="1:7" s="69" customFormat="1" ht="13.5">
      <c r="A111" s="193" t="s">
        <v>145</v>
      </c>
      <c r="B111" s="272">
        <f>Volume!J112</f>
        <v>171.75</v>
      </c>
      <c r="C111" s="70">
        <v>172.2</v>
      </c>
      <c r="D111" s="264">
        <f t="shared" si="3"/>
        <v>0.44999999999998863</v>
      </c>
      <c r="E111" s="331">
        <f t="shared" si="4"/>
        <v>0.002620087336244475</v>
      </c>
      <c r="F111" s="264">
        <v>1</v>
      </c>
      <c r="G111" s="159">
        <f t="shared" si="5"/>
        <v>-0.5500000000000114</v>
      </c>
    </row>
    <row r="112" spans="1:7" s="69" customFormat="1" ht="13.5">
      <c r="A112" s="193" t="s">
        <v>272</v>
      </c>
      <c r="B112" s="272">
        <f>Volume!J113</f>
        <v>175.7</v>
      </c>
      <c r="C112" s="70">
        <v>175.45</v>
      </c>
      <c r="D112" s="264">
        <f t="shared" si="3"/>
        <v>-0.25</v>
      </c>
      <c r="E112" s="331">
        <f t="shared" si="4"/>
        <v>-0.001422879908935686</v>
      </c>
      <c r="F112" s="264">
        <v>0.19999999999998863</v>
      </c>
      <c r="G112" s="159">
        <f t="shared" si="5"/>
        <v>-0.44999999999998863</v>
      </c>
    </row>
    <row r="113" spans="1:7" s="69" customFormat="1" ht="13.5">
      <c r="A113" s="193" t="s">
        <v>210</v>
      </c>
      <c r="B113" s="272">
        <f>Volume!J114</f>
        <v>1921.15</v>
      </c>
      <c r="C113" s="70">
        <v>1928.2</v>
      </c>
      <c r="D113" s="264">
        <f t="shared" si="3"/>
        <v>7.0499999999999545</v>
      </c>
      <c r="E113" s="331">
        <f t="shared" si="4"/>
        <v>0.003669677016370379</v>
      </c>
      <c r="F113" s="264">
        <v>12.05</v>
      </c>
      <c r="G113" s="159">
        <f t="shared" si="5"/>
        <v>-5.000000000000046</v>
      </c>
    </row>
    <row r="114" spans="1:7" s="69" customFormat="1" ht="13.5">
      <c r="A114" s="193" t="s">
        <v>294</v>
      </c>
      <c r="B114" s="366">
        <f>Volume!J115</f>
        <v>705.55</v>
      </c>
      <c r="C114" s="70">
        <v>707.85</v>
      </c>
      <c r="D114" s="365">
        <f t="shared" si="3"/>
        <v>2.300000000000068</v>
      </c>
      <c r="E114" s="331">
        <f t="shared" si="4"/>
        <v>0.003259868187938585</v>
      </c>
      <c r="F114" s="365">
        <v>4.949999999999932</v>
      </c>
      <c r="G114" s="159">
        <f t="shared" si="5"/>
        <v>-2.6499999999998636</v>
      </c>
    </row>
    <row r="115" spans="1:7" s="69" customFormat="1" ht="13.5">
      <c r="A115" s="193" t="s">
        <v>7</v>
      </c>
      <c r="B115" s="272">
        <f>Volume!J116</f>
        <v>745.9</v>
      </c>
      <c r="C115" s="70">
        <v>746.95</v>
      </c>
      <c r="D115" s="264">
        <f t="shared" si="3"/>
        <v>1.0500000000000682</v>
      </c>
      <c r="E115" s="331">
        <f t="shared" si="4"/>
        <v>0.0014076954015284466</v>
      </c>
      <c r="F115" s="264">
        <v>6.649999999999977</v>
      </c>
      <c r="G115" s="159">
        <f t="shared" si="5"/>
        <v>-5.599999999999909</v>
      </c>
    </row>
    <row r="116" spans="1:7" s="69" customFormat="1" ht="13.5">
      <c r="A116" s="193" t="s">
        <v>170</v>
      </c>
      <c r="B116" s="272">
        <f>Volume!J117</f>
        <v>595.1</v>
      </c>
      <c r="C116" s="70">
        <v>599.7</v>
      </c>
      <c r="D116" s="264">
        <f t="shared" si="3"/>
        <v>4.600000000000023</v>
      </c>
      <c r="E116" s="331">
        <f t="shared" si="4"/>
        <v>0.0077297933120484335</v>
      </c>
      <c r="F116" s="264">
        <v>5.850000000000023</v>
      </c>
      <c r="G116" s="159">
        <f t="shared" si="5"/>
        <v>-1.25</v>
      </c>
    </row>
    <row r="117" spans="1:7" s="69" customFormat="1" ht="13.5">
      <c r="A117" s="193" t="s">
        <v>223</v>
      </c>
      <c r="B117" s="272">
        <f>Volume!J118</f>
        <v>776.6</v>
      </c>
      <c r="C117" s="70">
        <v>779.75</v>
      </c>
      <c r="D117" s="264">
        <f t="shared" si="3"/>
        <v>3.1499999999999773</v>
      </c>
      <c r="E117" s="331">
        <f t="shared" si="4"/>
        <v>0.0040561421581251315</v>
      </c>
      <c r="F117" s="264">
        <v>6.550000000000068</v>
      </c>
      <c r="G117" s="159">
        <f t="shared" si="5"/>
        <v>-3.400000000000091</v>
      </c>
    </row>
    <row r="118" spans="1:7" s="69" customFormat="1" ht="13.5">
      <c r="A118" s="193" t="s">
        <v>207</v>
      </c>
      <c r="B118" s="272">
        <f>Volume!J119</f>
        <v>233.95</v>
      </c>
      <c r="C118" s="70">
        <v>233.9</v>
      </c>
      <c r="D118" s="264">
        <f t="shared" si="3"/>
        <v>-0.04999999999998295</v>
      </c>
      <c r="E118" s="331">
        <f t="shared" si="4"/>
        <v>-0.0002137208805299549</v>
      </c>
      <c r="F118" s="264">
        <v>2.1999999999999886</v>
      </c>
      <c r="G118" s="159">
        <f t="shared" si="5"/>
        <v>-2.2499999999999716</v>
      </c>
    </row>
    <row r="119" spans="1:7" s="69" customFormat="1" ht="13.5">
      <c r="A119" s="193" t="s">
        <v>295</v>
      </c>
      <c r="B119" s="272">
        <f>Volume!J120</f>
        <v>1155.5</v>
      </c>
      <c r="C119" s="70">
        <v>1149.35</v>
      </c>
      <c r="D119" s="264">
        <f t="shared" si="3"/>
        <v>-6.150000000000091</v>
      </c>
      <c r="E119" s="331">
        <f t="shared" si="4"/>
        <v>-0.0053223712678494945</v>
      </c>
      <c r="F119" s="264">
        <v>-0.9500000000000455</v>
      </c>
      <c r="G119" s="159">
        <f t="shared" si="5"/>
        <v>-5.2000000000000455</v>
      </c>
    </row>
    <row r="120" spans="1:7" s="69" customFormat="1" ht="13.5">
      <c r="A120" s="193" t="s">
        <v>420</v>
      </c>
      <c r="B120" s="272">
        <f>Volume!J121</f>
        <v>423.75</v>
      </c>
      <c r="C120" s="70">
        <v>421.85</v>
      </c>
      <c r="D120" s="264">
        <f t="shared" si="3"/>
        <v>-1.8999999999999773</v>
      </c>
      <c r="E120" s="331">
        <f t="shared" si="4"/>
        <v>-0.004483775811209386</v>
      </c>
      <c r="F120" s="264">
        <v>0.5999999999999659</v>
      </c>
      <c r="G120" s="159">
        <f t="shared" si="5"/>
        <v>-2.499999999999943</v>
      </c>
    </row>
    <row r="121" spans="1:7" s="69" customFormat="1" ht="13.5">
      <c r="A121" s="193" t="s">
        <v>277</v>
      </c>
      <c r="B121" s="272">
        <f>Volume!J122</f>
        <v>311.5</v>
      </c>
      <c r="C121" s="70">
        <v>312.85</v>
      </c>
      <c r="D121" s="264">
        <f t="shared" si="3"/>
        <v>1.3500000000000227</v>
      </c>
      <c r="E121" s="331">
        <f t="shared" si="4"/>
        <v>0.004333868378812272</v>
      </c>
      <c r="F121" s="264">
        <v>2.8999999999999773</v>
      </c>
      <c r="G121" s="159">
        <f t="shared" si="5"/>
        <v>-1.5499999999999545</v>
      </c>
    </row>
    <row r="122" spans="1:7" s="69" customFormat="1" ht="13.5">
      <c r="A122" s="193" t="s">
        <v>146</v>
      </c>
      <c r="B122" s="272">
        <f>Volume!J123</f>
        <v>40.35</v>
      </c>
      <c r="C122" s="70">
        <v>40.7</v>
      </c>
      <c r="D122" s="264">
        <f t="shared" si="3"/>
        <v>0.3500000000000014</v>
      </c>
      <c r="E122" s="331">
        <f t="shared" si="4"/>
        <v>0.00867410161090462</v>
      </c>
      <c r="F122" s="264">
        <v>0.3999999999999986</v>
      </c>
      <c r="G122" s="159">
        <f t="shared" si="5"/>
        <v>-0.04999999999999716</v>
      </c>
    </row>
    <row r="123" spans="1:7" s="69" customFormat="1" ht="13.5">
      <c r="A123" s="193" t="s">
        <v>8</v>
      </c>
      <c r="B123" s="272">
        <f>Volume!J124</f>
        <v>160.05</v>
      </c>
      <c r="C123" s="70">
        <v>161</v>
      </c>
      <c r="D123" s="264">
        <f t="shared" si="3"/>
        <v>0.9499999999999886</v>
      </c>
      <c r="E123" s="331">
        <f t="shared" si="4"/>
        <v>0.005935645110902771</v>
      </c>
      <c r="F123" s="264">
        <v>0.6999999999999886</v>
      </c>
      <c r="G123" s="159">
        <f t="shared" si="5"/>
        <v>0.25</v>
      </c>
    </row>
    <row r="124" spans="1:7" s="69" customFormat="1" ht="13.5">
      <c r="A124" s="193" t="s">
        <v>296</v>
      </c>
      <c r="B124" s="272">
        <f>Volume!J125</f>
        <v>171.45</v>
      </c>
      <c r="C124" s="70">
        <v>171.7</v>
      </c>
      <c r="D124" s="264">
        <f t="shared" si="3"/>
        <v>0.25</v>
      </c>
      <c r="E124" s="331">
        <f t="shared" si="4"/>
        <v>0.0014581510644502771</v>
      </c>
      <c r="F124" s="264">
        <v>2.0500000000000114</v>
      </c>
      <c r="G124" s="159">
        <f t="shared" si="5"/>
        <v>-1.8000000000000114</v>
      </c>
    </row>
    <row r="125" spans="1:10" s="69" customFormat="1" ht="13.5">
      <c r="A125" s="193" t="s">
        <v>179</v>
      </c>
      <c r="B125" s="272">
        <f>Volume!J126</f>
        <v>21.85</v>
      </c>
      <c r="C125" s="70">
        <v>22.05</v>
      </c>
      <c r="D125" s="264">
        <f t="shared" si="3"/>
        <v>0.1999999999999993</v>
      </c>
      <c r="E125" s="331">
        <f t="shared" si="4"/>
        <v>0.00915331807780317</v>
      </c>
      <c r="F125" s="264">
        <v>0.25</v>
      </c>
      <c r="G125" s="159">
        <f t="shared" si="5"/>
        <v>-0.05000000000000071</v>
      </c>
      <c r="J125" s="14"/>
    </row>
    <row r="126" spans="1:10" s="69" customFormat="1" ht="13.5">
      <c r="A126" s="193" t="s">
        <v>202</v>
      </c>
      <c r="B126" s="272">
        <f>Volume!J127</f>
        <v>258.2</v>
      </c>
      <c r="C126" s="70">
        <v>244.95</v>
      </c>
      <c r="D126" s="264">
        <f t="shared" si="3"/>
        <v>-13.25</v>
      </c>
      <c r="E126" s="331">
        <f t="shared" si="4"/>
        <v>-0.05131680867544539</v>
      </c>
      <c r="F126" s="264">
        <v>-8.800000000000011</v>
      </c>
      <c r="G126" s="159">
        <f t="shared" si="5"/>
        <v>-4.449999999999989</v>
      </c>
      <c r="J126" s="14"/>
    </row>
    <row r="127" spans="1:7" s="69" customFormat="1" ht="13.5">
      <c r="A127" s="193" t="s">
        <v>171</v>
      </c>
      <c r="B127" s="272">
        <f>Volume!J128</f>
        <v>389.55</v>
      </c>
      <c r="C127" s="70">
        <v>392.45</v>
      </c>
      <c r="D127" s="264">
        <f t="shared" si="3"/>
        <v>2.8999999999999773</v>
      </c>
      <c r="E127" s="331">
        <f t="shared" si="4"/>
        <v>0.007444487228853747</v>
      </c>
      <c r="F127" s="264">
        <v>3.8000000000000114</v>
      </c>
      <c r="G127" s="159">
        <f t="shared" si="5"/>
        <v>-0.9000000000000341</v>
      </c>
    </row>
    <row r="128" spans="1:7" s="69" customFormat="1" ht="13.5">
      <c r="A128" s="193" t="s">
        <v>147</v>
      </c>
      <c r="B128" s="272">
        <f>Volume!J129</f>
        <v>64.45</v>
      </c>
      <c r="C128" s="70">
        <v>64.75</v>
      </c>
      <c r="D128" s="264">
        <f t="shared" si="3"/>
        <v>0.29999999999999716</v>
      </c>
      <c r="E128" s="331">
        <f t="shared" si="4"/>
        <v>0.004654771140418885</v>
      </c>
      <c r="F128" s="264">
        <v>0.5499999999999972</v>
      </c>
      <c r="G128" s="159">
        <f t="shared" si="5"/>
        <v>-0.25</v>
      </c>
    </row>
    <row r="129" spans="1:7" s="69" customFormat="1" ht="13.5">
      <c r="A129" s="193" t="s">
        <v>148</v>
      </c>
      <c r="B129" s="272">
        <f>Volume!J130</f>
        <v>266.4</v>
      </c>
      <c r="C129" s="70">
        <v>263</v>
      </c>
      <c r="D129" s="264">
        <f t="shared" si="3"/>
        <v>-3.3999999999999773</v>
      </c>
      <c r="E129" s="331">
        <f t="shared" si="4"/>
        <v>-0.012762762762762678</v>
      </c>
      <c r="F129" s="264">
        <v>0.6000000000000227</v>
      </c>
      <c r="G129" s="159">
        <f t="shared" si="5"/>
        <v>-4</v>
      </c>
    </row>
    <row r="130" spans="1:8" s="25" customFormat="1" ht="13.5">
      <c r="A130" s="193" t="s">
        <v>122</v>
      </c>
      <c r="B130" s="272">
        <f>Volume!J131</f>
        <v>155.75</v>
      </c>
      <c r="C130" s="70">
        <v>156.95</v>
      </c>
      <c r="D130" s="264">
        <f t="shared" si="3"/>
        <v>1.1999999999999886</v>
      </c>
      <c r="E130" s="331">
        <f t="shared" si="4"/>
        <v>0.007704654895666059</v>
      </c>
      <c r="F130" s="264">
        <v>1.450000000000017</v>
      </c>
      <c r="G130" s="159">
        <f t="shared" si="5"/>
        <v>-0.2500000000000284</v>
      </c>
      <c r="H130" s="69"/>
    </row>
    <row r="131" spans="1:8" s="25" customFormat="1" ht="13.5">
      <c r="A131" s="201" t="s">
        <v>36</v>
      </c>
      <c r="B131" s="272">
        <f>Volume!J132</f>
        <v>864.1</v>
      </c>
      <c r="C131" s="70">
        <v>857</v>
      </c>
      <c r="D131" s="264">
        <f t="shared" si="3"/>
        <v>-7.100000000000023</v>
      </c>
      <c r="E131" s="331">
        <f t="shared" si="4"/>
        <v>-0.008216641592408312</v>
      </c>
      <c r="F131" s="264">
        <v>-2.5</v>
      </c>
      <c r="G131" s="159">
        <f t="shared" si="5"/>
        <v>-4.600000000000023</v>
      </c>
      <c r="H131" s="69"/>
    </row>
    <row r="132" spans="1:8" s="25" customFormat="1" ht="13.5">
      <c r="A132" s="193" t="s">
        <v>172</v>
      </c>
      <c r="B132" s="272">
        <f>Volume!J133</f>
        <v>254.25</v>
      </c>
      <c r="C132" s="70">
        <v>256.5</v>
      </c>
      <c r="D132" s="264">
        <f t="shared" si="3"/>
        <v>2.25</v>
      </c>
      <c r="E132" s="331">
        <f t="shared" si="4"/>
        <v>0.008849557522123894</v>
      </c>
      <c r="F132" s="264">
        <v>2.2999999999999545</v>
      </c>
      <c r="G132" s="159">
        <f t="shared" si="5"/>
        <v>-0.049999999999954525</v>
      </c>
      <c r="H132" s="69"/>
    </row>
    <row r="133" spans="1:7" s="69" customFormat="1" ht="13.5">
      <c r="A133" s="193" t="s">
        <v>80</v>
      </c>
      <c r="B133" s="272">
        <f>Volume!J134</f>
        <v>229.1</v>
      </c>
      <c r="C133" s="70">
        <v>230.85</v>
      </c>
      <c r="D133" s="264">
        <f t="shared" si="3"/>
        <v>1.75</v>
      </c>
      <c r="E133" s="331">
        <f t="shared" si="4"/>
        <v>0.007638585770405937</v>
      </c>
      <c r="F133" s="264">
        <v>-0.25</v>
      </c>
      <c r="G133" s="159">
        <f t="shared" si="5"/>
        <v>2</v>
      </c>
    </row>
    <row r="134" spans="1:7" s="69" customFormat="1" ht="13.5">
      <c r="A134" s="193" t="s">
        <v>421</v>
      </c>
      <c r="B134" s="272">
        <f>Volume!J135</f>
        <v>436.55</v>
      </c>
      <c r="C134" s="70">
        <v>438.35</v>
      </c>
      <c r="D134" s="264">
        <f aca="true" t="shared" si="6" ref="D134:D193">C134-B134</f>
        <v>1.8000000000000114</v>
      </c>
      <c r="E134" s="331">
        <f aca="true" t="shared" si="7" ref="E134:E193">D134/B134</f>
        <v>0.004123239033329541</v>
      </c>
      <c r="F134" s="264">
        <v>4.199999999999989</v>
      </c>
      <c r="G134" s="159">
        <f t="shared" si="5"/>
        <v>-2.3999999999999773</v>
      </c>
    </row>
    <row r="135" spans="1:7" s="69" customFormat="1" ht="13.5">
      <c r="A135" s="193" t="s">
        <v>274</v>
      </c>
      <c r="B135" s="272">
        <f>Volume!J136</f>
        <v>318.25</v>
      </c>
      <c r="C135" s="70">
        <v>319.85</v>
      </c>
      <c r="D135" s="264">
        <f t="shared" si="6"/>
        <v>1.6000000000000227</v>
      </c>
      <c r="E135" s="331">
        <f t="shared" si="7"/>
        <v>0.0050274941084054135</v>
      </c>
      <c r="F135" s="264">
        <v>3.1999999999999886</v>
      </c>
      <c r="G135" s="159">
        <f t="shared" si="5"/>
        <v>-1.599999999999966</v>
      </c>
    </row>
    <row r="136" spans="1:7" s="69" customFormat="1" ht="13.5">
      <c r="A136" s="193" t="s">
        <v>422</v>
      </c>
      <c r="B136" s="272">
        <f>Volume!J137</f>
        <v>418.25</v>
      </c>
      <c r="C136" s="70">
        <v>419.75</v>
      </c>
      <c r="D136" s="264">
        <f t="shared" si="6"/>
        <v>1.5</v>
      </c>
      <c r="E136" s="331">
        <f t="shared" si="7"/>
        <v>0.0035863717872086074</v>
      </c>
      <c r="F136" s="264">
        <v>3.5</v>
      </c>
      <c r="G136" s="159">
        <f t="shared" si="5"/>
        <v>-2</v>
      </c>
    </row>
    <row r="137" spans="1:7" s="69" customFormat="1" ht="13.5">
      <c r="A137" s="193" t="s">
        <v>224</v>
      </c>
      <c r="B137" s="272">
        <f>Volume!J138</f>
        <v>539.8</v>
      </c>
      <c r="C137" s="70">
        <v>542.8</v>
      </c>
      <c r="D137" s="264">
        <f t="shared" si="6"/>
        <v>3</v>
      </c>
      <c r="E137" s="331">
        <f t="shared" si="7"/>
        <v>0.005557613931085587</v>
      </c>
      <c r="F137" s="264">
        <v>1.7000000000000455</v>
      </c>
      <c r="G137" s="159">
        <f t="shared" si="5"/>
        <v>1.2999999999999545</v>
      </c>
    </row>
    <row r="138" spans="1:7" s="69" customFormat="1" ht="13.5">
      <c r="A138" s="193" t="s">
        <v>423</v>
      </c>
      <c r="B138" s="272">
        <f>Volume!J139</f>
        <v>539.45</v>
      </c>
      <c r="C138" s="70">
        <v>544.2</v>
      </c>
      <c r="D138" s="264">
        <f t="shared" si="6"/>
        <v>4.75</v>
      </c>
      <c r="E138" s="331">
        <f t="shared" si="7"/>
        <v>0.008805264621373621</v>
      </c>
      <c r="F138" s="264">
        <v>4.149999999999977</v>
      </c>
      <c r="G138" s="159">
        <f t="shared" si="5"/>
        <v>0.6000000000000227</v>
      </c>
    </row>
    <row r="139" spans="1:7" s="69" customFormat="1" ht="13.5">
      <c r="A139" s="193" t="s">
        <v>424</v>
      </c>
      <c r="B139" s="272">
        <f>Volume!J140</f>
        <v>55.5</v>
      </c>
      <c r="C139" s="70">
        <v>55.85</v>
      </c>
      <c r="D139" s="264">
        <f t="shared" si="6"/>
        <v>0.3500000000000014</v>
      </c>
      <c r="E139" s="331">
        <f t="shared" si="7"/>
        <v>0.006306306306306332</v>
      </c>
      <c r="F139" s="264">
        <v>0.5</v>
      </c>
      <c r="G139" s="159">
        <f t="shared" si="5"/>
        <v>-0.14999999999999858</v>
      </c>
    </row>
    <row r="140" spans="1:7" s="69" customFormat="1" ht="13.5">
      <c r="A140" s="193" t="s">
        <v>393</v>
      </c>
      <c r="B140" s="272">
        <f>Volume!J141</f>
        <v>154.25</v>
      </c>
      <c r="C140" s="70">
        <v>155.3</v>
      </c>
      <c r="D140" s="264">
        <f t="shared" si="6"/>
        <v>1.0500000000000114</v>
      </c>
      <c r="E140" s="331">
        <f t="shared" si="7"/>
        <v>0.006807131280389052</v>
      </c>
      <c r="F140" s="264">
        <v>1.4000000000000057</v>
      </c>
      <c r="G140" s="159">
        <f t="shared" si="5"/>
        <v>-0.3499999999999943</v>
      </c>
    </row>
    <row r="141" spans="1:7" s="69" customFormat="1" ht="13.5">
      <c r="A141" s="193" t="s">
        <v>81</v>
      </c>
      <c r="B141" s="272">
        <f>Volume!J142</f>
        <v>509.8</v>
      </c>
      <c r="C141" s="70">
        <v>507.65</v>
      </c>
      <c r="D141" s="264">
        <f t="shared" si="6"/>
        <v>-2.150000000000034</v>
      </c>
      <c r="E141" s="331">
        <f t="shared" si="7"/>
        <v>-0.004217340133385708</v>
      </c>
      <c r="F141" s="264">
        <v>-1</v>
      </c>
      <c r="G141" s="159">
        <f t="shared" si="5"/>
        <v>-1.150000000000034</v>
      </c>
    </row>
    <row r="142" spans="1:7" s="69" customFormat="1" ht="13.5">
      <c r="A142" s="193" t="s">
        <v>225</v>
      </c>
      <c r="B142" s="272">
        <f>Volume!J143</f>
        <v>160.6</v>
      </c>
      <c r="C142" s="70">
        <v>161.9</v>
      </c>
      <c r="D142" s="264">
        <f t="shared" si="6"/>
        <v>1.3000000000000114</v>
      </c>
      <c r="E142" s="331">
        <f t="shared" si="7"/>
        <v>0.008094645080946521</v>
      </c>
      <c r="F142" s="264">
        <v>1.5</v>
      </c>
      <c r="G142" s="159">
        <f t="shared" si="5"/>
        <v>-0.19999999999998863</v>
      </c>
    </row>
    <row r="143" spans="1:7" s="69" customFormat="1" ht="13.5">
      <c r="A143" s="193" t="s">
        <v>297</v>
      </c>
      <c r="B143" s="272">
        <f>Volume!J144</f>
        <v>499.85</v>
      </c>
      <c r="C143" s="70">
        <v>501.75</v>
      </c>
      <c r="D143" s="264">
        <f t="shared" si="6"/>
        <v>1.8999999999999773</v>
      </c>
      <c r="E143" s="331">
        <f t="shared" si="7"/>
        <v>0.003801140342102585</v>
      </c>
      <c r="F143" s="264">
        <v>3.9499999999999886</v>
      </c>
      <c r="G143" s="159">
        <f t="shared" si="5"/>
        <v>-2.0500000000000114</v>
      </c>
    </row>
    <row r="144" spans="1:7" s="69" customFormat="1" ht="13.5">
      <c r="A144" s="193" t="s">
        <v>226</v>
      </c>
      <c r="B144" s="272">
        <f>Volume!J145</f>
        <v>237.05</v>
      </c>
      <c r="C144" s="70">
        <v>236.8</v>
      </c>
      <c r="D144" s="264">
        <f t="shared" si="6"/>
        <v>-0.25</v>
      </c>
      <c r="E144" s="331">
        <f t="shared" si="7"/>
        <v>-0.001054629824931449</v>
      </c>
      <c r="F144" s="264">
        <v>0.5999999999999943</v>
      </c>
      <c r="G144" s="159">
        <f t="shared" si="5"/>
        <v>-0.8499999999999943</v>
      </c>
    </row>
    <row r="145" spans="1:7" s="69" customFormat="1" ht="13.5">
      <c r="A145" s="193" t="s">
        <v>425</v>
      </c>
      <c r="B145" s="272">
        <f>Volume!J146</f>
        <v>504.5</v>
      </c>
      <c r="C145" s="70">
        <v>509.05</v>
      </c>
      <c r="D145" s="264">
        <f t="shared" si="6"/>
        <v>4.550000000000011</v>
      </c>
      <c r="E145" s="331">
        <f t="shared" si="7"/>
        <v>0.009018830525272569</v>
      </c>
      <c r="F145" s="264">
        <v>4.850000000000023</v>
      </c>
      <c r="G145" s="159">
        <f t="shared" si="5"/>
        <v>-0.30000000000001137</v>
      </c>
    </row>
    <row r="146" spans="1:7" s="69" customFormat="1" ht="13.5">
      <c r="A146" s="193" t="s">
        <v>227</v>
      </c>
      <c r="B146" s="272">
        <f>Volume!J147</f>
        <v>380.95</v>
      </c>
      <c r="C146" s="70">
        <v>379.65</v>
      </c>
      <c r="D146" s="264">
        <f t="shared" si="6"/>
        <v>-1.3000000000000114</v>
      </c>
      <c r="E146" s="331">
        <f t="shared" si="7"/>
        <v>-0.0034125213282583315</v>
      </c>
      <c r="F146" s="264">
        <v>1.1999999999999886</v>
      </c>
      <c r="G146" s="159">
        <f t="shared" si="5"/>
        <v>-2.5</v>
      </c>
    </row>
    <row r="147" spans="1:7" s="69" customFormat="1" ht="13.5">
      <c r="A147" s="193" t="s">
        <v>234</v>
      </c>
      <c r="B147" s="272">
        <f>Volume!J148</f>
        <v>515.9</v>
      </c>
      <c r="C147" s="70">
        <v>517.35</v>
      </c>
      <c r="D147" s="264">
        <f t="shared" si="6"/>
        <v>1.4500000000000455</v>
      </c>
      <c r="E147" s="331">
        <f t="shared" si="7"/>
        <v>0.0028106222136073766</v>
      </c>
      <c r="F147" s="264">
        <v>3.3500000000000227</v>
      </c>
      <c r="G147" s="159">
        <f t="shared" si="5"/>
        <v>-1.8999999999999773</v>
      </c>
    </row>
    <row r="148" spans="1:7" s="69" customFormat="1" ht="13.5">
      <c r="A148" s="193" t="s">
        <v>98</v>
      </c>
      <c r="B148" s="272">
        <f>Volume!J149</f>
        <v>536.05</v>
      </c>
      <c r="C148" s="70">
        <v>532.15</v>
      </c>
      <c r="D148" s="264">
        <f t="shared" si="6"/>
        <v>-3.8999999999999773</v>
      </c>
      <c r="E148" s="331">
        <f t="shared" si="7"/>
        <v>-0.007275440723813036</v>
      </c>
      <c r="F148" s="264">
        <v>-0.9500000000000455</v>
      </c>
      <c r="G148" s="159">
        <f t="shared" si="5"/>
        <v>-2.949999999999932</v>
      </c>
    </row>
    <row r="149" spans="1:7" s="69" customFormat="1" ht="13.5">
      <c r="A149" s="193" t="s">
        <v>149</v>
      </c>
      <c r="B149" s="272">
        <f>Volume!J150</f>
        <v>977.55</v>
      </c>
      <c r="C149" s="70">
        <v>982.15</v>
      </c>
      <c r="D149" s="264">
        <f t="shared" si="6"/>
        <v>4.600000000000023</v>
      </c>
      <c r="E149" s="331">
        <f t="shared" si="7"/>
        <v>0.004705641655158328</v>
      </c>
      <c r="F149" s="264">
        <v>6.75</v>
      </c>
      <c r="G149" s="159">
        <f t="shared" si="5"/>
        <v>-2.1499999999999773</v>
      </c>
    </row>
    <row r="150" spans="1:7" s="69" customFormat="1" ht="13.5">
      <c r="A150" s="193" t="s">
        <v>203</v>
      </c>
      <c r="B150" s="272">
        <f>Volume!J151</f>
        <v>1691.3</v>
      </c>
      <c r="C150" s="70">
        <v>1695.75</v>
      </c>
      <c r="D150" s="264">
        <f t="shared" si="6"/>
        <v>4.4500000000000455</v>
      </c>
      <c r="E150" s="331">
        <f t="shared" si="7"/>
        <v>0.0026311121622420892</v>
      </c>
      <c r="F150" s="264">
        <v>12.25</v>
      </c>
      <c r="G150" s="159">
        <f aca="true" t="shared" si="8" ref="G150:G193">D150-F150</f>
        <v>-7.7999999999999545</v>
      </c>
    </row>
    <row r="151" spans="1:7" s="69" customFormat="1" ht="13.5">
      <c r="A151" s="193" t="s">
        <v>298</v>
      </c>
      <c r="B151" s="272">
        <f>Volume!J152</f>
        <v>634.1</v>
      </c>
      <c r="C151" s="70">
        <v>639.1</v>
      </c>
      <c r="D151" s="264">
        <f t="shared" si="6"/>
        <v>5</v>
      </c>
      <c r="E151" s="331">
        <f t="shared" si="7"/>
        <v>0.007885191610156127</v>
      </c>
      <c r="F151" s="264">
        <v>5.449999999999932</v>
      </c>
      <c r="G151" s="159">
        <f t="shared" si="8"/>
        <v>-0.4499999999999318</v>
      </c>
    </row>
    <row r="152" spans="1:7" s="69" customFormat="1" ht="13.5">
      <c r="A152" s="193" t="s">
        <v>426</v>
      </c>
      <c r="B152" s="272">
        <f>Volume!J153</f>
        <v>34.4</v>
      </c>
      <c r="C152" s="70">
        <v>34.65</v>
      </c>
      <c r="D152" s="264">
        <f t="shared" si="6"/>
        <v>0.25</v>
      </c>
      <c r="E152" s="331">
        <f t="shared" si="7"/>
        <v>0.007267441860465116</v>
      </c>
      <c r="F152" s="264">
        <v>0.3499999999999943</v>
      </c>
      <c r="G152" s="159">
        <f t="shared" si="8"/>
        <v>-0.09999999999999432</v>
      </c>
    </row>
    <row r="153" spans="1:7" s="69" customFormat="1" ht="13.5">
      <c r="A153" s="193" t="s">
        <v>427</v>
      </c>
      <c r="B153" s="272">
        <f>Volume!J154</f>
        <v>446.95</v>
      </c>
      <c r="C153" s="70">
        <v>448.85</v>
      </c>
      <c r="D153" s="264">
        <f t="shared" si="6"/>
        <v>1.900000000000034</v>
      </c>
      <c r="E153" s="331">
        <f t="shared" si="7"/>
        <v>0.0042510347913637635</v>
      </c>
      <c r="F153" s="264">
        <v>4.449999999999989</v>
      </c>
      <c r="G153" s="159">
        <f t="shared" si="8"/>
        <v>-2.5499999999999545</v>
      </c>
    </row>
    <row r="154" spans="1:7" s="69" customFormat="1" ht="13.5">
      <c r="A154" s="193" t="s">
        <v>216</v>
      </c>
      <c r="B154" s="272">
        <f>Volume!J155</f>
        <v>98.45</v>
      </c>
      <c r="C154" s="70">
        <v>98.95</v>
      </c>
      <c r="D154" s="264">
        <f t="shared" si="6"/>
        <v>0.5</v>
      </c>
      <c r="E154" s="331">
        <f t="shared" si="7"/>
        <v>0.005078720162519045</v>
      </c>
      <c r="F154" s="264">
        <v>0.8500000000000085</v>
      </c>
      <c r="G154" s="159">
        <f t="shared" si="8"/>
        <v>-0.3500000000000085</v>
      </c>
    </row>
    <row r="155" spans="1:7" s="69" customFormat="1" ht="13.5">
      <c r="A155" s="193" t="s">
        <v>235</v>
      </c>
      <c r="B155" s="272">
        <f>Volume!J156</f>
        <v>132.45</v>
      </c>
      <c r="C155" s="70">
        <v>133.25</v>
      </c>
      <c r="D155" s="264">
        <f t="shared" si="6"/>
        <v>0.8000000000000114</v>
      </c>
      <c r="E155" s="331">
        <f t="shared" si="7"/>
        <v>0.006040015100037837</v>
      </c>
      <c r="F155" s="264">
        <v>0.5500000000000114</v>
      </c>
      <c r="G155" s="159">
        <f t="shared" si="8"/>
        <v>0.25</v>
      </c>
    </row>
    <row r="156" spans="1:7" s="69" customFormat="1" ht="13.5">
      <c r="A156" s="193" t="s">
        <v>204</v>
      </c>
      <c r="B156" s="272">
        <f>Volume!J157</f>
        <v>464.1</v>
      </c>
      <c r="C156" s="70">
        <v>463.45</v>
      </c>
      <c r="D156" s="264">
        <f t="shared" si="6"/>
        <v>-0.6500000000000341</v>
      </c>
      <c r="E156" s="331">
        <f t="shared" si="7"/>
        <v>-0.0014005602240897094</v>
      </c>
      <c r="F156" s="264">
        <v>3</v>
      </c>
      <c r="G156" s="159">
        <f t="shared" si="8"/>
        <v>-3.650000000000034</v>
      </c>
    </row>
    <row r="157" spans="1:7" s="69" customFormat="1" ht="13.5">
      <c r="A157" s="193" t="s">
        <v>205</v>
      </c>
      <c r="B157" s="272">
        <f>Volume!J158</f>
        <v>1389.5</v>
      </c>
      <c r="C157" s="70">
        <v>1386.4</v>
      </c>
      <c r="D157" s="264">
        <f t="shared" si="6"/>
        <v>-3.099999999999909</v>
      </c>
      <c r="E157" s="331">
        <f t="shared" si="7"/>
        <v>-0.0022310183519250876</v>
      </c>
      <c r="F157" s="264">
        <v>-3.5</v>
      </c>
      <c r="G157" s="159">
        <f t="shared" si="8"/>
        <v>0.40000000000009095</v>
      </c>
    </row>
    <row r="158" spans="1:7" s="69" customFormat="1" ht="13.5">
      <c r="A158" s="193" t="s">
        <v>37</v>
      </c>
      <c r="B158" s="272">
        <f>Volume!J159</f>
        <v>197.6</v>
      </c>
      <c r="C158" s="70">
        <v>198.8</v>
      </c>
      <c r="D158" s="264">
        <f t="shared" si="6"/>
        <v>1.200000000000017</v>
      </c>
      <c r="E158" s="331">
        <f t="shared" si="7"/>
        <v>0.006072874493927212</v>
      </c>
      <c r="F158" s="264">
        <v>2</v>
      </c>
      <c r="G158" s="159">
        <f t="shared" si="8"/>
        <v>-0.799999999999983</v>
      </c>
    </row>
    <row r="159" spans="1:12" s="69" customFormat="1" ht="13.5">
      <c r="A159" s="193" t="s">
        <v>299</v>
      </c>
      <c r="B159" s="272">
        <f>Volume!J160</f>
        <v>1647.5</v>
      </c>
      <c r="C159" s="70">
        <v>1651.9</v>
      </c>
      <c r="D159" s="264">
        <f t="shared" si="6"/>
        <v>4.400000000000091</v>
      </c>
      <c r="E159" s="331">
        <f t="shared" si="7"/>
        <v>0.002670713201820996</v>
      </c>
      <c r="F159" s="264">
        <v>10.45</v>
      </c>
      <c r="G159" s="159">
        <f t="shared" si="8"/>
        <v>-6.049999999999908</v>
      </c>
      <c r="L159" s="267"/>
    </row>
    <row r="160" spans="1:12" s="69" customFormat="1" ht="13.5">
      <c r="A160" s="193" t="s">
        <v>428</v>
      </c>
      <c r="B160" s="272">
        <f>Volume!J161</f>
        <v>1160.85</v>
      </c>
      <c r="C160" s="70">
        <v>1163</v>
      </c>
      <c r="D160" s="264">
        <f t="shared" si="6"/>
        <v>2.150000000000091</v>
      </c>
      <c r="E160" s="331">
        <f t="shared" si="7"/>
        <v>0.0018520911401129268</v>
      </c>
      <c r="F160" s="264">
        <v>9.700000000000045</v>
      </c>
      <c r="G160" s="159">
        <f t="shared" si="8"/>
        <v>-7.5499999999999545</v>
      </c>
      <c r="L160" s="267"/>
    </row>
    <row r="161" spans="1:12" s="69" customFormat="1" ht="13.5">
      <c r="A161" s="193" t="s">
        <v>228</v>
      </c>
      <c r="B161" s="272">
        <f>Volume!J162</f>
        <v>1310.6</v>
      </c>
      <c r="C161" s="70">
        <v>1301.7</v>
      </c>
      <c r="D161" s="264">
        <f t="shared" si="6"/>
        <v>-8.899999999999864</v>
      </c>
      <c r="E161" s="331">
        <f t="shared" si="7"/>
        <v>-0.006790782847550637</v>
      </c>
      <c r="F161" s="264">
        <v>8.099999999999909</v>
      </c>
      <c r="G161" s="159">
        <f t="shared" si="8"/>
        <v>-16.999999999999773</v>
      </c>
      <c r="L161" s="267"/>
    </row>
    <row r="162" spans="1:12" s="69" customFormat="1" ht="13.5">
      <c r="A162" s="193" t="s">
        <v>429</v>
      </c>
      <c r="B162" s="272">
        <f>Volume!J163</f>
        <v>85.55</v>
      </c>
      <c r="C162" s="70">
        <v>86.1</v>
      </c>
      <c r="D162" s="264">
        <f t="shared" si="6"/>
        <v>0.5499999999999972</v>
      </c>
      <c r="E162" s="331">
        <f t="shared" si="7"/>
        <v>0.0064289888953827845</v>
      </c>
      <c r="F162" s="264">
        <v>0.7000000000000028</v>
      </c>
      <c r="G162" s="159">
        <f t="shared" si="8"/>
        <v>-0.15000000000000568</v>
      </c>
      <c r="L162" s="267"/>
    </row>
    <row r="163" spans="1:12" s="69" customFormat="1" ht="13.5">
      <c r="A163" s="193" t="s">
        <v>276</v>
      </c>
      <c r="B163" s="272">
        <f>Volume!J164</f>
        <v>917.75</v>
      </c>
      <c r="C163" s="70">
        <v>925.4</v>
      </c>
      <c r="D163" s="264">
        <f t="shared" si="6"/>
        <v>7.649999999999977</v>
      </c>
      <c r="E163" s="331">
        <f t="shared" si="7"/>
        <v>0.00833560337782618</v>
      </c>
      <c r="F163" s="264">
        <v>8.399999999999977</v>
      </c>
      <c r="G163" s="159">
        <f t="shared" si="8"/>
        <v>-0.75</v>
      </c>
      <c r="L163" s="267"/>
    </row>
    <row r="164" spans="1:12" s="69" customFormat="1" ht="13.5">
      <c r="A164" s="193" t="s">
        <v>180</v>
      </c>
      <c r="B164" s="272">
        <f>Volume!J165</f>
        <v>170.75</v>
      </c>
      <c r="C164" s="70">
        <v>172.75</v>
      </c>
      <c r="D164" s="264">
        <f t="shared" si="6"/>
        <v>2</v>
      </c>
      <c r="E164" s="331">
        <f t="shared" si="7"/>
        <v>0.01171303074670571</v>
      </c>
      <c r="F164" s="264">
        <v>1.450000000000017</v>
      </c>
      <c r="G164" s="159">
        <f t="shared" si="8"/>
        <v>0.549999999999983</v>
      </c>
      <c r="L164" s="267"/>
    </row>
    <row r="165" spans="1:12" s="69" customFormat="1" ht="13.5">
      <c r="A165" s="193" t="s">
        <v>181</v>
      </c>
      <c r="B165" s="272">
        <f>Volume!J166</f>
        <v>353.5</v>
      </c>
      <c r="C165" s="70">
        <v>355.75</v>
      </c>
      <c r="D165" s="264">
        <f t="shared" si="6"/>
        <v>2.25</v>
      </c>
      <c r="E165" s="331">
        <f t="shared" si="7"/>
        <v>0.006364922206506365</v>
      </c>
      <c r="F165" s="264">
        <v>1.400000000000034</v>
      </c>
      <c r="G165" s="159">
        <f t="shared" si="8"/>
        <v>0.8499999999999659</v>
      </c>
      <c r="L165" s="267"/>
    </row>
    <row r="166" spans="1:12" s="69" customFormat="1" ht="13.5">
      <c r="A166" s="193" t="s">
        <v>150</v>
      </c>
      <c r="B166" s="272">
        <f>Volume!J167</f>
        <v>542.35</v>
      </c>
      <c r="C166" s="70">
        <v>544.85</v>
      </c>
      <c r="D166" s="264">
        <f t="shared" si="6"/>
        <v>2.5</v>
      </c>
      <c r="E166" s="331">
        <f t="shared" si="7"/>
        <v>0.004609569466211856</v>
      </c>
      <c r="F166" s="264">
        <v>4.5</v>
      </c>
      <c r="G166" s="159">
        <f t="shared" si="8"/>
        <v>-2</v>
      </c>
      <c r="L166" s="267"/>
    </row>
    <row r="167" spans="1:12" s="69" customFormat="1" ht="13.5">
      <c r="A167" s="193" t="s">
        <v>430</v>
      </c>
      <c r="B167" s="272">
        <f>Volume!J168</f>
        <v>162.2</v>
      </c>
      <c r="C167" s="70">
        <v>161.85</v>
      </c>
      <c r="D167" s="264">
        <f t="shared" si="6"/>
        <v>-0.3499999999999943</v>
      </c>
      <c r="E167" s="331">
        <f t="shared" si="7"/>
        <v>-0.002157829839704034</v>
      </c>
      <c r="F167" s="264">
        <v>0.4000000000000057</v>
      </c>
      <c r="G167" s="159">
        <f t="shared" si="8"/>
        <v>-0.75</v>
      </c>
      <c r="L167" s="267"/>
    </row>
    <row r="168" spans="1:12" s="69" customFormat="1" ht="13.5">
      <c r="A168" s="193" t="s">
        <v>431</v>
      </c>
      <c r="B168" s="272">
        <f>Volume!J169</f>
        <v>212.5</v>
      </c>
      <c r="C168" s="70">
        <v>214</v>
      </c>
      <c r="D168" s="264">
        <f t="shared" si="6"/>
        <v>1.5</v>
      </c>
      <c r="E168" s="331">
        <f t="shared" si="7"/>
        <v>0.007058823529411765</v>
      </c>
      <c r="F168" s="264">
        <v>2.1500000000000057</v>
      </c>
      <c r="G168" s="159">
        <f t="shared" si="8"/>
        <v>-0.6500000000000057</v>
      </c>
      <c r="L168" s="267"/>
    </row>
    <row r="169" spans="1:12" s="69" customFormat="1" ht="13.5">
      <c r="A169" s="193" t="s">
        <v>151</v>
      </c>
      <c r="B169" s="272">
        <f>Volume!J170</f>
        <v>1075.1</v>
      </c>
      <c r="C169" s="70">
        <v>1064.4</v>
      </c>
      <c r="D169" s="264">
        <f t="shared" si="6"/>
        <v>-10.699999999999818</v>
      </c>
      <c r="E169" s="331">
        <f t="shared" si="7"/>
        <v>-0.009952562552320547</v>
      </c>
      <c r="F169" s="264">
        <v>-9.599999999999909</v>
      </c>
      <c r="G169" s="159">
        <f t="shared" si="8"/>
        <v>-1.099999999999909</v>
      </c>
      <c r="L169" s="267"/>
    </row>
    <row r="170" spans="1:12" s="69" customFormat="1" ht="13.5">
      <c r="A170" s="193" t="s">
        <v>214</v>
      </c>
      <c r="B170" s="272">
        <f>Volume!J171</f>
        <v>1371.9</v>
      </c>
      <c r="C170" s="70">
        <v>1382.85</v>
      </c>
      <c r="D170" s="264">
        <f t="shared" si="6"/>
        <v>10.949999999999818</v>
      </c>
      <c r="E170" s="331">
        <f t="shared" si="7"/>
        <v>0.007981631314235599</v>
      </c>
      <c r="F170" s="264">
        <v>11.350000000000136</v>
      </c>
      <c r="G170" s="159">
        <f t="shared" si="8"/>
        <v>-0.4000000000003183</v>
      </c>
      <c r="L170" s="267"/>
    </row>
    <row r="171" spans="1:12" s="69" customFormat="1" ht="13.5">
      <c r="A171" s="193" t="s">
        <v>229</v>
      </c>
      <c r="B171" s="272">
        <f>Volume!J172</f>
        <v>1310.9</v>
      </c>
      <c r="C171" s="70">
        <v>1306.7</v>
      </c>
      <c r="D171" s="264">
        <f t="shared" si="6"/>
        <v>-4.2000000000000455</v>
      </c>
      <c r="E171" s="331">
        <f t="shared" si="7"/>
        <v>-0.0032039057136318905</v>
      </c>
      <c r="F171" s="264">
        <v>-2.4500000000000455</v>
      </c>
      <c r="G171" s="159">
        <f t="shared" si="8"/>
        <v>-1.75</v>
      </c>
      <c r="L171" s="267"/>
    </row>
    <row r="172" spans="1:12" s="69" customFormat="1" ht="13.5">
      <c r="A172" s="193" t="s">
        <v>91</v>
      </c>
      <c r="B172" s="272">
        <f>Volume!J173</f>
        <v>77.1</v>
      </c>
      <c r="C172" s="70">
        <v>76.15</v>
      </c>
      <c r="D172" s="264">
        <f t="shared" si="6"/>
        <v>-0.9499999999999886</v>
      </c>
      <c r="E172" s="331">
        <f t="shared" si="7"/>
        <v>-0.012321660181582214</v>
      </c>
      <c r="F172" s="264">
        <v>-0.5</v>
      </c>
      <c r="G172" s="159">
        <f t="shared" si="8"/>
        <v>-0.44999999999998863</v>
      </c>
      <c r="L172" s="267"/>
    </row>
    <row r="173" spans="1:12" s="69" customFormat="1" ht="13.5">
      <c r="A173" s="193" t="s">
        <v>152</v>
      </c>
      <c r="B173" s="272">
        <f>Volume!J174</f>
        <v>240.2</v>
      </c>
      <c r="C173" s="70">
        <v>239.1</v>
      </c>
      <c r="D173" s="264">
        <f t="shared" si="6"/>
        <v>-1.0999999999999943</v>
      </c>
      <c r="E173" s="331">
        <f t="shared" si="7"/>
        <v>-0.004579517069109053</v>
      </c>
      <c r="F173" s="264">
        <v>0</v>
      </c>
      <c r="G173" s="159">
        <f t="shared" si="8"/>
        <v>-1.0999999999999943</v>
      </c>
      <c r="L173" s="267"/>
    </row>
    <row r="174" spans="1:12" s="69" customFormat="1" ht="13.5">
      <c r="A174" s="193" t="s">
        <v>208</v>
      </c>
      <c r="B174" s="272">
        <f>Volume!J175</f>
        <v>688</v>
      </c>
      <c r="C174" s="70">
        <v>691.75</v>
      </c>
      <c r="D174" s="264">
        <f t="shared" si="6"/>
        <v>3.75</v>
      </c>
      <c r="E174" s="331">
        <f t="shared" si="7"/>
        <v>0.005450581395348837</v>
      </c>
      <c r="F174" s="264">
        <v>5.5499999999999545</v>
      </c>
      <c r="G174" s="159">
        <f t="shared" si="8"/>
        <v>-1.7999999999999545</v>
      </c>
      <c r="L174" s="267"/>
    </row>
    <row r="175" spans="1:12" s="69" customFormat="1" ht="13.5">
      <c r="A175" s="193" t="s">
        <v>230</v>
      </c>
      <c r="B175" s="272">
        <f>Volume!J176</f>
        <v>592.2</v>
      </c>
      <c r="C175" s="70">
        <v>582.7</v>
      </c>
      <c r="D175" s="264">
        <f t="shared" si="6"/>
        <v>-9.5</v>
      </c>
      <c r="E175" s="331">
        <f t="shared" si="7"/>
        <v>-0.016041877744005402</v>
      </c>
      <c r="F175" s="264">
        <v>-1.3000000000000682</v>
      </c>
      <c r="G175" s="159">
        <f t="shared" si="8"/>
        <v>-8.199999999999932</v>
      </c>
      <c r="L175" s="267"/>
    </row>
    <row r="176" spans="1:12" s="69" customFormat="1" ht="13.5">
      <c r="A176" s="193" t="s">
        <v>185</v>
      </c>
      <c r="B176" s="272">
        <f>Volume!J177</f>
        <v>618.3</v>
      </c>
      <c r="C176" s="70">
        <v>607.05</v>
      </c>
      <c r="D176" s="264">
        <f t="shared" si="6"/>
        <v>-11.25</v>
      </c>
      <c r="E176" s="331">
        <f t="shared" si="7"/>
        <v>-0.01819505094614265</v>
      </c>
      <c r="F176" s="264">
        <v>-9.600000000000023</v>
      </c>
      <c r="G176" s="159">
        <f t="shared" si="8"/>
        <v>-1.6499999999999773</v>
      </c>
      <c r="L176" s="267"/>
    </row>
    <row r="177" spans="1:12" s="69" customFormat="1" ht="13.5">
      <c r="A177" s="193" t="s">
        <v>206</v>
      </c>
      <c r="B177" s="272">
        <f>Volume!J178</f>
        <v>851.55</v>
      </c>
      <c r="C177" s="70">
        <v>859.5</v>
      </c>
      <c r="D177" s="264">
        <f t="shared" si="6"/>
        <v>7.9500000000000455</v>
      </c>
      <c r="E177" s="331">
        <f t="shared" si="7"/>
        <v>0.00933591685749521</v>
      </c>
      <c r="F177" s="264">
        <v>7.800000000000068</v>
      </c>
      <c r="G177" s="159">
        <f t="shared" si="8"/>
        <v>0.14999999999997726</v>
      </c>
      <c r="L177" s="267"/>
    </row>
    <row r="178" spans="1:12" s="69" customFormat="1" ht="13.5">
      <c r="A178" s="193" t="s">
        <v>118</v>
      </c>
      <c r="B178" s="272">
        <f>Volume!J179</f>
        <v>1200.35</v>
      </c>
      <c r="C178" s="70">
        <v>1200.05</v>
      </c>
      <c r="D178" s="264">
        <f t="shared" si="6"/>
        <v>-0.2999999999999545</v>
      </c>
      <c r="E178" s="331">
        <f t="shared" si="7"/>
        <v>-0.00024992710459445543</v>
      </c>
      <c r="F178" s="264">
        <v>5.350000000000136</v>
      </c>
      <c r="G178" s="159">
        <f t="shared" si="8"/>
        <v>-5.650000000000091</v>
      </c>
      <c r="L178" s="267"/>
    </row>
    <row r="179" spans="1:12" s="69" customFormat="1" ht="13.5">
      <c r="A179" s="193" t="s">
        <v>231</v>
      </c>
      <c r="B179" s="272">
        <f>Volume!J180</f>
        <v>1094.25</v>
      </c>
      <c r="C179" s="70">
        <v>1094.15</v>
      </c>
      <c r="D179" s="264">
        <f t="shared" si="6"/>
        <v>-0.09999999999990905</v>
      </c>
      <c r="E179" s="331">
        <f t="shared" si="7"/>
        <v>-9.1386794608096E-05</v>
      </c>
      <c r="F179" s="264">
        <v>2</v>
      </c>
      <c r="G179" s="159">
        <f t="shared" si="8"/>
        <v>-2.099999999999909</v>
      </c>
      <c r="L179" s="267"/>
    </row>
    <row r="180" spans="1:12" s="69" customFormat="1" ht="13.5">
      <c r="A180" s="193" t="s">
        <v>300</v>
      </c>
      <c r="B180" s="272">
        <f>Volume!J181</f>
        <v>52.9</v>
      </c>
      <c r="C180" s="70">
        <v>53.2</v>
      </c>
      <c r="D180" s="264">
        <f t="shared" si="6"/>
        <v>0.30000000000000426</v>
      </c>
      <c r="E180" s="331">
        <f t="shared" si="7"/>
        <v>0.005671077504725979</v>
      </c>
      <c r="F180" s="264">
        <v>0.5499999999999972</v>
      </c>
      <c r="G180" s="159">
        <f t="shared" si="8"/>
        <v>-0.2499999999999929</v>
      </c>
      <c r="L180" s="267"/>
    </row>
    <row r="181" spans="1:12" s="69" customFormat="1" ht="13.5">
      <c r="A181" s="193" t="s">
        <v>301</v>
      </c>
      <c r="B181" s="272">
        <f>Volume!J182</f>
        <v>27.4</v>
      </c>
      <c r="C181" s="70">
        <v>27.6</v>
      </c>
      <c r="D181" s="264">
        <f t="shared" si="6"/>
        <v>0.20000000000000284</v>
      </c>
      <c r="E181" s="331">
        <f t="shared" si="7"/>
        <v>0.007299270072992805</v>
      </c>
      <c r="F181" s="264">
        <v>0.3000000000000007</v>
      </c>
      <c r="G181" s="159">
        <f t="shared" si="8"/>
        <v>-0.09999999999999787</v>
      </c>
      <c r="L181" s="267"/>
    </row>
    <row r="182" spans="1:12" s="69" customFormat="1" ht="13.5">
      <c r="A182" s="193" t="s">
        <v>173</v>
      </c>
      <c r="B182" s="272">
        <f>Volume!J183</f>
        <v>68.25</v>
      </c>
      <c r="C182" s="70">
        <v>68.05</v>
      </c>
      <c r="D182" s="264">
        <f t="shared" si="6"/>
        <v>-0.20000000000000284</v>
      </c>
      <c r="E182" s="331">
        <f t="shared" si="7"/>
        <v>-0.002930402930402972</v>
      </c>
      <c r="F182" s="264">
        <v>0</v>
      </c>
      <c r="G182" s="159">
        <f t="shared" si="8"/>
        <v>-0.20000000000000284</v>
      </c>
      <c r="L182" s="267"/>
    </row>
    <row r="183" spans="1:12" s="69" customFormat="1" ht="13.5">
      <c r="A183" s="193" t="s">
        <v>302</v>
      </c>
      <c r="B183" s="272">
        <f>Volume!J184</f>
        <v>820.35</v>
      </c>
      <c r="C183" s="70">
        <v>823</v>
      </c>
      <c r="D183" s="264">
        <f t="shared" si="6"/>
        <v>2.6499999999999773</v>
      </c>
      <c r="E183" s="331">
        <f t="shared" si="7"/>
        <v>0.0032303285183153253</v>
      </c>
      <c r="F183" s="264">
        <v>5.9500000000000455</v>
      </c>
      <c r="G183" s="159">
        <f t="shared" si="8"/>
        <v>-3.300000000000068</v>
      </c>
      <c r="L183" s="267"/>
    </row>
    <row r="184" spans="1:12" s="69" customFormat="1" ht="13.5">
      <c r="A184" s="193" t="s">
        <v>82</v>
      </c>
      <c r="B184" s="272">
        <f>Volume!J185</f>
        <v>121.5</v>
      </c>
      <c r="C184" s="70">
        <v>120.55</v>
      </c>
      <c r="D184" s="264">
        <f t="shared" si="6"/>
        <v>-0.9500000000000028</v>
      </c>
      <c r="E184" s="331">
        <f t="shared" si="7"/>
        <v>-0.007818930041152286</v>
      </c>
      <c r="F184" s="264">
        <v>-1</v>
      </c>
      <c r="G184" s="159">
        <f t="shared" si="8"/>
        <v>0.04999999999999716</v>
      </c>
      <c r="L184" s="267"/>
    </row>
    <row r="185" spans="1:12" s="69" customFormat="1" ht="13.5">
      <c r="A185" s="193" t="s">
        <v>432</v>
      </c>
      <c r="B185" s="272">
        <f>Volume!J186</f>
        <v>275.8</v>
      </c>
      <c r="C185" s="70">
        <v>277.95</v>
      </c>
      <c r="D185" s="264">
        <f t="shared" si="6"/>
        <v>2.1499999999999773</v>
      </c>
      <c r="E185" s="331">
        <f t="shared" si="7"/>
        <v>0.007795503988397306</v>
      </c>
      <c r="F185" s="264">
        <v>3.25</v>
      </c>
      <c r="G185" s="159">
        <f t="shared" si="8"/>
        <v>-1.1000000000000227</v>
      </c>
      <c r="L185" s="267"/>
    </row>
    <row r="186" spans="1:12" s="69" customFormat="1" ht="13.5">
      <c r="A186" s="193" t="s">
        <v>433</v>
      </c>
      <c r="B186" s="272">
        <f>Volume!J187</f>
        <v>545.55</v>
      </c>
      <c r="C186" s="70">
        <v>547.75</v>
      </c>
      <c r="D186" s="264">
        <f t="shared" si="6"/>
        <v>2.2000000000000455</v>
      </c>
      <c r="E186" s="331">
        <f t="shared" si="7"/>
        <v>0.004032627623499305</v>
      </c>
      <c r="F186" s="264">
        <v>4.5</v>
      </c>
      <c r="G186" s="159">
        <f t="shared" si="8"/>
        <v>-2.2999999999999545</v>
      </c>
      <c r="L186" s="267"/>
    </row>
    <row r="187" spans="1:12" s="69" customFormat="1" ht="13.5">
      <c r="A187" s="193" t="s">
        <v>153</v>
      </c>
      <c r="B187" s="272">
        <f>Volume!J188</f>
        <v>575.55</v>
      </c>
      <c r="C187" s="70">
        <v>577.15</v>
      </c>
      <c r="D187" s="264">
        <f t="shared" si="6"/>
        <v>1.6000000000000227</v>
      </c>
      <c r="E187" s="331">
        <f t="shared" si="7"/>
        <v>0.0027799496134132966</v>
      </c>
      <c r="F187" s="264">
        <v>5.099999999999909</v>
      </c>
      <c r="G187" s="159">
        <f t="shared" si="8"/>
        <v>-3.4999999999998863</v>
      </c>
      <c r="L187" s="267"/>
    </row>
    <row r="188" spans="1:12" s="69" customFormat="1" ht="13.5">
      <c r="A188" s="193" t="s">
        <v>154</v>
      </c>
      <c r="B188" s="272">
        <f>Volume!J189</f>
        <v>48.25</v>
      </c>
      <c r="C188" s="70">
        <v>47.6</v>
      </c>
      <c r="D188" s="264">
        <f t="shared" si="6"/>
        <v>-0.6499999999999986</v>
      </c>
      <c r="E188" s="331">
        <f t="shared" si="7"/>
        <v>-0.013471502590673546</v>
      </c>
      <c r="F188" s="264">
        <v>-0.5499999999999972</v>
      </c>
      <c r="G188" s="159">
        <f t="shared" si="8"/>
        <v>-0.10000000000000142</v>
      </c>
      <c r="L188" s="267"/>
    </row>
    <row r="189" spans="1:12" s="69" customFormat="1" ht="13.5">
      <c r="A189" s="193" t="s">
        <v>303</v>
      </c>
      <c r="B189" s="272">
        <f>Volume!J190</f>
        <v>94.05</v>
      </c>
      <c r="C189" s="70">
        <v>94.3</v>
      </c>
      <c r="D189" s="264">
        <f t="shared" si="6"/>
        <v>0.25</v>
      </c>
      <c r="E189" s="331">
        <f t="shared" si="7"/>
        <v>0.002658160552897395</v>
      </c>
      <c r="F189" s="264">
        <v>0.9500000000000028</v>
      </c>
      <c r="G189" s="159">
        <f t="shared" si="8"/>
        <v>-0.7000000000000028</v>
      </c>
      <c r="L189" s="267"/>
    </row>
    <row r="190" spans="1:12" s="69" customFormat="1" ht="13.5">
      <c r="A190" s="193" t="s">
        <v>155</v>
      </c>
      <c r="B190" s="272">
        <f>Volume!J191</f>
        <v>480</v>
      </c>
      <c r="C190" s="70">
        <v>478.4</v>
      </c>
      <c r="D190" s="264">
        <f t="shared" si="6"/>
        <v>-1.6000000000000227</v>
      </c>
      <c r="E190" s="331">
        <f t="shared" si="7"/>
        <v>-0.003333333333333381</v>
      </c>
      <c r="F190" s="264">
        <v>3.1000000000000227</v>
      </c>
      <c r="G190" s="159">
        <f t="shared" si="8"/>
        <v>-4.7000000000000455</v>
      </c>
      <c r="L190" s="267"/>
    </row>
    <row r="191" spans="1:12" s="69" customFormat="1" ht="13.5">
      <c r="A191" s="193" t="s">
        <v>38</v>
      </c>
      <c r="B191" s="272">
        <f>Volume!J192</f>
        <v>532.25</v>
      </c>
      <c r="C191" s="70">
        <v>533.4</v>
      </c>
      <c r="D191" s="264">
        <f t="shared" si="6"/>
        <v>1.1499999999999773</v>
      </c>
      <c r="E191" s="331">
        <f t="shared" si="7"/>
        <v>0.002160638797557496</v>
      </c>
      <c r="F191" s="264">
        <v>3.3999999999999773</v>
      </c>
      <c r="G191" s="159">
        <f t="shared" si="8"/>
        <v>-2.25</v>
      </c>
      <c r="L191" s="267"/>
    </row>
    <row r="192" spans="1:7" ht="13.5">
      <c r="A192" s="193" t="s">
        <v>156</v>
      </c>
      <c r="B192" s="272">
        <f>Volume!J193</f>
        <v>421.15</v>
      </c>
      <c r="C192" s="70">
        <v>421.05</v>
      </c>
      <c r="D192" s="264">
        <f t="shared" si="6"/>
        <v>-0.0999999999999659</v>
      </c>
      <c r="E192" s="331">
        <f t="shared" si="7"/>
        <v>-0.00023744509082266626</v>
      </c>
      <c r="F192" s="264">
        <v>4.5</v>
      </c>
      <c r="G192" s="159">
        <f t="shared" si="8"/>
        <v>-4.599999999999966</v>
      </c>
    </row>
    <row r="193" spans="1:7" ht="14.25" thickBot="1">
      <c r="A193" s="194" t="s">
        <v>395</v>
      </c>
      <c r="B193" s="272">
        <f>Volume!J194</f>
        <v>291.6</v>
      </c>
      <c r="C193" s="70">
        <v>293.55</v>
      </c>
      <c r="D193" s="264">
        <f t="shared" si="6"/>
        <v>1.9499999999999886</v>
      </c>
      <c r="E193" s="331">
        <f t="shared" si="7"/>
        <v>0.00668724279835387</v>
      </c>
      <c r="F193" s="264">
        <v>2.25</v>
      </c>
      <c r="G193" s="159">
        <f t="shared" si="8"/>
        <v>-0.30000000000001137</v>
      </c>
    </row>
    <row r="194" ht="11.25" customHeight="1" hidden="1">
      <c r="C194"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F127" sqref="F127"/>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VLOOKUP(A3,Margins!$A$2:$M$194,2,FALSE)</f>
        <v>50</v>
      </c>
      <c r="C3" s="270">
        <f>VLOOKUP(A3,Basis!$A$3:$G$193,2,FALSE)</f>
        <v>4198.25</v>
      </c>
      <c r="D3" s="270">
        <f>VLOOKUP(A3,Basis!$A$3:$G$193,3,FALSE)</f>
        <v>4178.35</v>
      </c>
      <c r="E3" s="179">
        <f>VLOOKUP(A3,Margins!$A$2:$M$194,7,FALSE)</f>
        <v>21517.375</v>
      </c>
    </row>
    <row r="4" spans="1:5" s="69" customFormat="1" ht="13.5">
      <c r="A4" s="201" t="s">
        <v>134</v>
      </c>
      <c r="B4" s="179">
        <f>VLOOKUP(A4,Margins!$A$2:$M$194,2,FALSE)</f>
        <v>100</v>
      </c>
      <c r="C4" s="272">
        <f>VLOOKUP(A4,Basis!$A$3:$G$193,2,FALSE)</f>
        <v>4579.35</v>
      </c>
      <c r="D4" s="273">
        <f>VLOOKUP(A4,Basis!$A$3:$G$193,3,FALSE)</f>
        <v>4591.9</v>
      </c>
      <c r="E4" s="374">
        <f>VLOOKUP(A4,Margins!$A$2:$M$194,7,FALSE)</f>
        <v>72759.75</v>
      </c>
    </row>
    <row r="5" spans="1:5" s="69" customFormat="1" ht="13.5">
      <c r="A5" s="201" t="s">
        <v>0</v>
      </c>
      <c r="B5" s="179">
        <f>VLOOKUP(A5,Margins!$A$2:$M$194,2,FALSE)</f>
        <v>375</v>
      </c>
      <c r="C5" s="272">
        <f>VLOOKUP(A5,Basis!$A$3:$G$193,2,FALSE)</f>
        <v>822.05</v>
      </c>
      <c r="D5" s="273">
        <f>VLOOKUP(A5,Basis!$A$3:$G$193,3,FALSE)</f>
        <v>820.8</v>
      </c>
      <c r="E5" s="374">
        <f>VLOOKUP(A5,Margins!$A$2:$M$194,7,FALSE)</f>
        <v>49212.1875</v>
      </c>
    </row>
    <row r="6" spans="1:5" s="69" customFormat="1" ht="13.5">
      <c r="A6" s="193" t="s">
        <v>193</v>
      </c>
      <c r="B6" s="179">
        <f>VLOOKUP(A6,Margins!$A$2:$M$194,2,FALSE)</f>
        <v>100</v>
      </c>
      <c r="C6" s="272">
        <f>VLOOKUP(A6,Basis!$A$3:$G$193,2,FALSE)</f>
        <v>2218.75</v>
      </c>
      <c r="D6" s="273">
        <f>VLOOKUP(A6,Basis!$A$3:$G$193,3,FALSE)</f>
        <v>2180.25</v>
      </c>
      <c r="E6" s="374">
        <f>VLOOKUP(A6,Margins!$A$2:$M$194,7,FALSE)</f>
        <v>39259</v>
      </c>
    </row>
    <row r="7" spans="1:5" s="14" customFormat="1" ht="13.5">
      <c r="A7" s="201" t="s">
        <v>232</v>
      </c>
      <c r="B7" s="179">
        <f>VLOOKUP(A7,Margins!$A$2:$M$194,2,FALSE)</f>
        <v>500</v>
      </c>
      <c r="C7" s="272">
        <f>VLOOKUP(A7,Basis!$A$3:$G$193,2,FALSE)</f>
        <v>824.3</v>
      </c>
      <c r="D7" s="273">
        <f>VLOOKUP(A7,Basis!$A$3:$G$193,3,FALSE)</f>
        <v>817.55</v>
      </c>
      <c r="E7" s="374">
        <f>VLOOKUP(A7,Margins!$A$2:$M$194,7,FALSE)</f>
        <v>65722.5</v>
      </c>
    </row>
    <row r="8" spans="1:5" s="69" customFormat="1" ht="13.5">
      <c r="A8" s="201" t="s">
        <v>1</v>
      </c>
      <c r="B8" s="179">
        <f>VLOOKUP(A8,Margins!$A$2:$M$194,2,FALSE)</f>
        <v>300</v>
      </c>
      <c r="C8" s="272">
        <f>VLOOKUP(A8,Basis!$A$3:$G$193,2,FALSE)</f>
        <v>1339.45</v>
      </c>
      <c r="D8" s="273">
        <f>VLOOKUP(A8,Basis!$A$3:$G$193,3,FALSE)</f>
        <v>1344.45</v>
      </c>
      <c r="E8" s="374">
        <f>VLOOKUP(A8,Margins!$A$2:$M$194,7,FALSE)</f>
        <v>64863.75</v>
      </c>
    </row>
    <row r="9" spans="1:5" s="69" customFormat="1" ht="13.5">
      <c r="A9" s="201" t="s">
        <v>2</v>
      </c>
      <c r="B9" s="179">
        <f>VLOOKUP(A9,Margins!$A$2:$M$194,2,FALSE)</f>
        <v>1100</v>
      </c>
      <c r="C9" s="272">
        <f>VLOOKUP(A9,Basis!$A$3:$G$193,2,FALSE)</f>
        <v>340.95</v>
      </c>
      <c r="D9" s="273">
        <f>VLOOKUP(A9,Basis!$A$3:$G$193,3,FALSE)</f>
        <v>342.3</v>
      </c>
      <c r="E9" s="374">
        <f>VLOOKUP(A9,Margins!$A$2:$M$194,7,FALSE)</f>
        <v>60761.25</v>
      </c>
    </row>
    <row r="10" spans="1:5" s="69" customFormat="1" ht="13.5">
      <c r="A10" s="201" t="s">
        <v>3</v>
      </c>
      <c r="B10" s="179">
        <f>VLOOKUP(A10,Margins!$A$2:$M$194,2,FALSE)</f>
        <v>1250</v>
      </c>
      <c r="C10" s="272">
        <f>VLOOKUP(A10,Basis!$A$3:$G$193,2,FALSE)</f>
        <v>213.45</v>
      </c>
      <c r="D10" s="273">
        <f>VLOOKUP(A10,Basis!$A$3:$G$193,3,FALSE)</f>
        <v>214.3</v>
      </c>
      <c r="E10" s="374">
        <f>VLOOKUP(A10,Margins!$A$2:$M$194,7,FALSE)</f>
        <v>48803.125</v>
      </c>
    </row>
    <row r="11" spans="1:5" s="69" customFormat="1" ht="13.5">
      <c r="A11" s="201" t="s">
        <v>139</v>
      </c>
      <c r="B11" s="179">
        <f>VLOOKUP(A11,Margins!$A$2:$M$194,2,FALSE)</f>
        <v>2700</v>
      </c>
      <c r="C11" s="272">
        <f>VLOOKUP(A11,Basis!$A$3:$G$193,2,FALSE)</f>
        <v>100.8</v>
      </c>
      <c r="D11" s="273">
        <f>VLOOKUP(A11,Basis!$A$3:$G$193,3,FALSE)</f>
        <v>95.5</v>
      </c>
      <c r="E11" s="374">
        <f>VLOOKUP(A11,Margins!$A$2:$M$194,7,FALSE)</f>
        <v>43065</v>
      </c>
    </row>
    <row r="12" spans="1:5" s="69" customFormat="1" ht="13.5">
      <c r="A12" s="201" t="s">
        <v>304</v>
      </c>
      <c r="B12" s="179">
        <f>VLOOKUP(A12,Margins!$A$2:$M$194,2,FALSE)</f>
        <v>400</v>
      </c>
      <c r="C12" s="272">
        <f>VLOOKUP(A12,Basis!$A$3:$G$193,2,FALSE)</f>
        <v>649.5</v>
      </c>
      <c r="D12" s="273">
        <f>VLOOKUP(A12,Basis!$A$3:$G$193,3,FALSE)</f>
        <v>652.15</v>
      </c>
      <c r="E12" s="374">
        <f>VLOOKUP(A12,Margins!$A$2:$M$194,7,FALSE)</f>
        <v>41815.62</v>
      </c>
    </row>
    <row r="13" spans="1:5" s="69" customFormat="1" ht="13.5">
      <c r="A13" s="201" t="s">
        <v>89</v>
      </c>
      <c r="B13" s="179">
        <f>VLOOKUP(A13,Margins!$A$2:$M$194,2,FALSE)</f>
        <v>750</v>
      </c>
      <c r="C13" s="272">
        <f>VLOOKUP(A13,Basis!$A$3:$G$193,2,FALSE)</f>
        <v>293.5</v>
      </c>
      <c r="D13" s="273">
        <f>VLOOKUP(A13,Basis!$A$3:$G$193,3,FALSE)</f>
        <v>288.5</v>
      </c>
      <c r="E13" s="374">
        <f>VLOOKUP(A13,Margins!$A$2:$M$194,7,FALSE)</f>
        <v>38509.425</v>
      </c>
    </row>
    <row r="14" spans="1:5" s="69" customFormat="1" ht="13.5">
      <c r="A14" s="201" t="s">
        <v>140</v>
      </c>
      <c r="B14" s="179">
        <f>VLOOKUP(A14,Margins!$A$2:$M$194,2,FALSE)</f>
        <v>300</v>
      </c>
      <c r="C14" s="272">
        <f>VLOOKUP(A14,Basis!$A$3:$G$193,2,FALSE)</f>
        <v>1281.65</v>
      </c>
      <c r="D14" s="273">
        <f>VLOOKUP(A14,Basis!$A$3:$G$193,3,FALSE)</f>
        <v>1252.75</v>
      </c>
      <c r="E14" s="374">
        <f>VLOOKUP(A14,Margins!$A$2:$M$194,7,FALSE)</f>
        <v>61206.75</v>
      </c>
    </row>
    <row r="15" spans="1:5" s="69" customFormat="1" ht="13.5">
      <c r="A15" s="201" t="s">
        <v>24</v>
      </c>
      <c r="B15" s="179">
        <f>VLOOKUP(A15,Margins!$A$2:$M$194,2,FALSE)</f>
        <v>88</v>
      </c>
      <c r="C15" s="272">
        <f>VLOOKUP(A15,Basis!$A$3:$G$193,2,FALSE)</f>
        <v>2450.85</v>
      </c>
      <c r="D15" s="273">
        <f>VLOOKUP(A15,Basis!$A$3:$G$193,3,FALSE)</f>
        <v>2435.4</v>
      </c>
      <c r="E15" s="374">
        <f>VLOOKUP(A15,Margins!$A$2:$M$194,7,FALSE)</f>
        <v>33999.02</v>
      </c>
    </row>
    <row r="16" spans="1:5" s="69" customFormat="1" ht="13.5">
      <c r="A16" s="193" t="s">
        <v>195</v>
      </c>
      <c r="B16" s="179">
        <f>VLOOKUP(A16,Margins!$A$2:$M$194,2,FALSE)</f>
        <v>2062</v>
      </c>
      <c r="C16" s="272">
        <f>VLOOKUP(A16,Basis!$A$3:$G$193,2,FALSE)</f>
        <v>110.7</v>
      </c>
      <c r="D16" s="273">
        <f>VLOOKUP(A16,Basis!$A$3:$G$193,3,FALSE)</f>
        <v>110.9</v>
      </c>
      <c r="E16" s="374">
        <f>VLOOKUP(A16,Margins!$A$2:$M$194,7,FALSE)</f>
        <v>36404.61</v>
      </c>
    </row>
    <row r="17" spans="1:5" s="69" customFormat="1" ht="13.5">
      <c r="A17" s="201" t="s">
        <v>197</v>
      </c>
      <c r="B17" s="179">
        <f>VLOOKUP(A17,Margins!$A$2:$M$194,2,FALSE)</f>
        <v>650</v>
      </c>
      <c r="C17" s="272">
        <f>VLOOKUP(A17,Basis!$A$3:$G$193,2,FALSE)</f>
        <v>338.1</v>
      </c>
      <c r="D17" s="273">
        <f>VLOOKUP(A17,Basis!$A$3:$G$193,3,FALSE)</f>
        <v>336.8</v>
      </c>
      <c r="E17" s="374">
        <f>VLOOKUP(A17,Margins!$A$2:$M$194,7,FALSE)</f>
        <v>34960.25</v>
      </c>
    </row>
    <row r="18" spans="1:5" s="69" customFormat="1" ht="13.5">
      <c r="A18" s="201" t="s">
        <v>4</v>
      </c>
      <c r="B18" s="179">
        <f>VLOOKUP(A18,Margins!$A$2:$M$194,2,FALSE)</f>
        <v>150</v>
      </c>
      <c r="C18" s="272">
        <f>VLOOKUP(A18,Basis!$A$3:$G$193,2,FALSE)</f>
        <v>1833.1</v>
      </c>
      <c r="D18" s="273">
        <f>VLOOKUP(A18,Basis!$A$3:$G$193,3,FALSE)</f>
        <v>1816.45</v>
      </c>
      <c r="E18" s="374">
        <f>VLOOKUP(A18,Margins!$A$2:$M$194,7,FALSE)</f>
        <v>44393.25</v>
      </c>
    </row>
    <row r="19" spans="1:5" s="69" customFormat="1" ht="13.5">
      <c r="A19" s="201" t="s">
        <v>79</v>
      </c>
      <c r="B19" s="179">
        <f>VLOOKUP(A19,Margins!$A$2:$M$194,2,FALSE)</f>
        <v>200</v>
      </c>
      <c r="C19" s="272">
        <f>VLOOKUP(A19,Basis!$A$3:$G$193,2,FALSE)</f>
        <v>1127.2</v>
      </c>
      <c r="D19" s="273">
        <f>VLOOKUP(A19,Basis!$A$3:$G$193,3,FALSE)</f>
        <v>1122.45</v>
      </c>
      <c r="E19" s="374">
        <f>VLOOKUP(A19,Margins!$A$2:$M$194,7,FALSE)</f>
        <v>37536</v>
      </c>
    </row>
    <row r="20" spans="1:5" s="69" customFormat="1" ht="13.5">
      <c r="A20" s="201" t="s">
        <v>196</v>
      </c>
      <c r="B20" s="179">
        <f>VLOOKUP(A20,Margins!$A$2:$M$194,2,FALSE)</f>
        <v>400</v>
      </c>
      <c r="C20" s="272">
        <f>VLOOKUP(A20,Basis!$A$3:$G$193,2,FALSE)</f>
        <v>716.35</v>
      </c>
      <c r="D20" s="273">
        <f>VLOOKUP(A20,Basis!$A$3:$G$193,3,FALSE)</f>
        <v>707.15</v>
      </c>
      <c r="E20" s="374">
        <f>VLOOKUP(A20,Margins!$A$2:$M$194,7,FALSE)</f>
        <v>45163</v>
      </c>
    </row>
    <row r="21" spans="1:5" s="69" customFormat="1" ht="13.5">
      <c r="A21" s="201" t="s">
        <v>5</v>
      </c>
      <c r="B21" s="179">
        <f>VLOOKUP(A21,Margins!$A$2:$M$194,2,FALSE)</f>
        <v>1595</v>
      </c>
      <c r="C21" s="272">
        <f>VLOOKUP(A21,Basis!$A$3:$G$193,2,FALSE)</f>
        <v>148.85</v>
      </c>
      <c r="D21" s="273">
        <f>VLOOKUP(A21,Basis!$A$3:$G$193,3,FALSE)</f>
        <v>148.8</v>
      </c>
      <c r="E21" s="374">
        <f>VLOOKUP(A21,Margins!$A$2:$M$194,7,FALSE)</f>
        <v>37007.9875</v>
      </c>
    </row>
    <row r="22" spans="1:5" s="69" customFormat="1" ht="13.5">
      <c r="A22" s="201" t="s">
        <v>198</v>
      </c>
      <c r="B22" s="179">
        <f>VLOOKUP(A22,Margins!$A$2:$M$194,2,FALSE)</f>
        <v>1000</v>
      </c>
      <c r="C22" s="272">
        <f>VLOOKUP(A22,Basis!$A$3:$G$193,2,FALSE)</f>
        <v>195.6</v>
      </c>
      <c r="D22" s="273">
        <f>VLOOKUP(A22,Basis!$A$3:$G$193,3,FALSE)</f>
        <v>194.7</v>
      </c>
      <c r="E22" s="374">
        <f>VLOOKUP(A22,Margins!$A$2:$M$194,7,FALSE)</f>
        <v>30900</v>
      </c>
    </row>
    <row r="23" spans="1:5" s="69" customFormat="1" ht="13.5">
      <c r="A23" s="201" t="s">
        <v>199</v>
      </c>
      <c r="B23" s="179">
        <f>VLOOKUP(A23,Margins!$A$2:$M$194,2,FALSE)</f>
        <v>1300</v>
      </c>
      <c r="C23" s="272">
        <f>VLOOKUP(A23,Basis!$A$3:$G$193,2,FALSE)</f>
        <v>277</v>
      </c>
      <c r="D23" s="273">
        <f>VLOOKUP(A23,Basis!$A$3:$G$193,3,FALSE)</f>
        <v>276.25</v>
      </c>
      <c r="E23" s="374">
        <f>VLOOKUP(A23,Margins!$A$2:$M$194,7,FALSE)</f>
        <v>64077</v>
      </c>
    </row>
    <row r="24" spans="1:5" s="69" customFormat="1" ht="13.5">
      <c r="A24" s="201" t="s">
        <v>305</v>
      </c>
      <c r="B24" s="179">
        <f>VLOOKUP(A24,Margins!$A$2:$M$194,2,FALSE)</f>
        <v>350</v>
      </c>
      <c r="C24" s="272">
        <f>VLOOKUP(A24,Basis!$A$3:$G$193,2,FALSE)</f>
        <v>911.2</v>
      </c>
      <c r="D24" s="273">
        <f>VLOOKUP(A24,Basis!$A$3:$G$193,3,FALSE)</f>
        <v>908.9</v>
      </c>
      <c r="E24" s="374">
        <f>VLOOKUP(A24,Margins!$A$2:$M$194,7,FALSE)</f>
        <v>21385</v>
      </c>
    </row>
    <row r="25" spans="1:5" s="69" customFormat="1" ht="13.5">
      <c r="A25" s="193" t="s">
        <v>201</v>
      </c>
      <c r="B25" s="179">
        <f>VLOOKUP(A25,Margins!$A$2:$M$194,2,FALSE)</f>
        <v>100</v>
      </c>
      <c r="C25" s="272">
        <f>VLOOKUP(A25,Basis!$A$3:$G$193,2,FALSE)</f>
        <v>1938.35</v>
      </c>
      <c r="D25" s="273">
        <f>VLOOKUP(A25,Basis!$A$3:$G$193,3,FALSE)</f>
        <v>1935.25</v>
      </c>
      <c r="E25" s="374">
        <f>VLOOKUP(A25,Margins!$A$2:$M$194,7,FALSE)</f>
        <v>30616.75</v>
      </c>
    </row>
    <row r="26" spans="1:5" s="69" customFormat="1" ht="13.5">
      <c r="A26" s="201" t="s">
        <v>35</v>
      </c>
      <c r="B26" s="179">
        <f>VLOOKUP(A26,Margins!$A$2:$M$194,2,FALSE)</f>
        <v>1100</v>
      </c>
      <c r="C26" s="272">
        <f>VLOOKUP(A26,Basis!$A$3:$G$193,2,FALSE)</f>
        <v>338.9</v>
      </c>
      <c r="D26" s="273">
        <f>VLOOKUP(A26,Basis!$A$3:$G$193,3,FALSE)</f>
        <v>338.05</v>
      </c>
      <c r="E26" s="374">
        <f>VLOOKUP(A26,Margins!$A$2:$M$194,7,FALSE)</f>
        <v>59878.5</v>
      </c>
    </row>
    <row r="27" spans="1:5" s="69" customFormat="1" ht="13.5">
      <c r="A27" s="201" t="s">
        <v>6</v>
      </c>
      <c r="B27" s="179">
        <f>VLOOKUP(A27,Margins!$A$2:$M$194,2,FALSE)</f>
        <v>2250</v>
      </c>
      <c r="C27" s="272">
        <f>VLOOKUP(A27,Basis!$A$3:$G$193,2,FALSE)</f>
        <v>157.85</v>
      </c>
      <c r="D27" s="273">
        <f>VLOOKUP(A27,Basis!$A$3:$G$193,3,FALSE)</f>
        <v>158.55</v>
      </c>
      <c r="E27" s="374">
        <f>VLOOKUP(A27,Margins!$A$2:$M$194,7,FALSE)</f>
        <v>57088.125</v>
      </c>
    </row>
    <row r="28" spans="1:5" s="69" customFormat="1" ht="13.5">
      <c r="A28" s="201" t="s">
        <v>210</v>
      </c>
      <c r="B28" s="179">
        <f>VLOOKUP(A28,Margins!$A$2:$M$194,2,FALSE)</f>
        <v>200</v>
      </c>
      <c r="C28" s="272">
        <f>VLOOKUP(A28,Basis!$A$3:$G$193,2,FALSE)</f>
        <v>1921.15</v>
      </c>
      <c r="D28" s="273">
        <f>VLOOKUP(A28,Basis!$A$3:$G$193,3,FALSE)</f>
        <v>1928.2</v>
      </c>
      <c r="E28" s="374">
        <f>VLOOKUP(A28,Margins!$A$2:$M$194,7,FALSE)</f>
        <v>63897.5</v>
      </c>
    </row>
    <row r="29" spans="1:5" s="69" customFormat="1" ht="13.5">
      <c r="A29" s="201" t="s">
        <v>7</v>
      </c>
      <c r="B29" s="179">
        <f>VLOOKUP(A29,Margins!$A$2:$M$194,2,FALSE)</f>
        <v>312</v>
      </c>
      <c r="C29" s="272">
        <f>VLOOKUP(A29,Basis!$A$3:$G$193,2,FALSE)</f>
        <v>745.9</v>
      </c>
      <c r="D29" s="273">
        <f>VLOOKUP(A29,Basis!$A$3:$G$193,3,FALSE)</f>
        <v>746.95</v>
      </c>
      <c r="E29" s="374">
        <f>VLOOKUP(A29,Margins!$A$2:$M$194,7,FALSE)</f>
        <v>36979.8</v>
      </c>
    </row>
    <row r="30" spans="1:5" s="69" customFormat="1" ht="13.5">
      <c r="A30" s="201" t="s">
        <v>44</v>
      </c>
      <c r="B30" s="179">
        <f>VLOOKUP(A30,Margins!$A$2:$M$194,2,FALSE)</f>
        <v>400</v>
      </c>
      <c r="C30" s="272">
        <f>VLOOKUP(A30,Basis!$A$3:$G$193,2,FALSE)</f>
        <v>776.6</v>
      </c>
      <c r="D30" s="273">
        <f>VLOOKUP(A30,Basis!$A$3:$G$193,3,FALSE)</f>
        <v>779.75</v>
      </c>
      <c r="E30" s="374">
        <f>VLOOKUP(A30,Margins!$A$2:$M$194,7,FALSE)</f>
        <v>50048</v>
      </c>
    </row>
    <row r="31" spans="1:5" s="69" customFormat="1" ht="13.5">
      <c r="A31" s="201" t="s">
        <v>8</v>
      </c>
      <c r="B31" s="179">
        <f>VLOOKUP(A31,Margins!$A$2:$M$194,2,FALSE)</f>
        <v>1600</v>
      </c>
      <c r="C31" s="272">
        <f>VLOOKUP(A31,Basis!$A$3:$G$193,2,FALSE)</f>
        <v>160.05</v>
      </c>
      <c r="D31" s="273">
        <f>VLOOKUP(A31,Basis!$A$3:$G$193,3,FALSE)</f>
        <v>161</v>
      </c>
      <c r="E31" s="374">
        <f>VLOOKUP(A31,Margins!$A$2:$M$194,7,FALSE)</f>
        <v>43348</v>
      </c>
    </row>
    <row r="32" spans="1:5" s="69" customFormat="1" ht="13.5">
      <c r="A32" s="193" t="s">
        <v>202</v>
      </c>
      <c r="B32" s="179">
        <f>VLOOKUP(A32,Margins!$A$2:$M$194,2,FALSE)</f>
        <v>1150</v>
      </c>
      <c r="C32" s="272">
        <f>VLOOKUP(A32,Basis!$A$3:$G$193,2,FALSE)</f>
        <v>258.2</v>
      </c>
      <c r="D32" s="273">
        <f>VLOOKUP(A32,Basis!$A$3:$G$193,3,FALSE)</f>
        <v>244.95</v>
      </c>
      <c r="E32" s="374">
        <f>VLOOKUP(A32,Margins!$A$2:$M$194,7,FALSE)</f>
        <v>46805</v>
      </c>
    </row>
    <row r="33" spans="1:5" s="69" customFormat="1" ht="13.5">
      <c r="A33" s="201" t="s">
        <v>36</v>
      </c>
      <c r="B33" s="179">
        <f>VLOOKUP(A33,Margins!$A$2:$M$194,2,FALSE)</f>
        <v>225</v>
      </c>
      <c r="C33" s="272">
        <f>VLOOKUP(A33,Basis!$A$3:$G$193,2,FALSE)</f>
        <v>864.1</v>
      </c>
      <c r="D33" s="273">
        <f>VLOOKUP(A33,Basis!$A$3:$G$193,3,FALSE)</f>
        <v>857</v>
      </c>
      <c r="E33" s="374">
        <f>VLOOKUP(A33,Margins!$A$2:$M$194,7,FALSE)</f>
        <v>31386.375</v>
      </c>
    </row>
    <row r="34" spans="1:5" s="69" customFormat="1" ht="13.5">
      <c r="A34" s="201" t="s">
        <v>81</v>
      </c>
      <c r="B34" s="179">
        <f>VLOOKUP(A34,Margins!$A$2:$M$194,2,FALSE)</f>
        <v>600</v>
      </c>
      <c r="C34" s="272">
        <f>VLOOKUP(A34,Basis!$A$3:$G$193,2,FALSE)</f>
        <v>509.8</v>
      </c>
      <c r="D34" s="273">
        <f>VLOOKUP(A34,Basis!$A$3:$G$193,3,FALSE)</f>
        <v>507.65</v>
      </c>
      <c r="E34" s="374">
        <f>VLOOKUP(A34,Margins!$A$2:$M$194,7,FALSE)</f>
        <v>50034</v>
      </c>
    </row>
    <row r="35" spans="1:5" s="69" customFormat="1" ht="13.5">
      <c r="A35" s="201" t="s">
        <v>23</v>
      </c>
      <c r="B35" s="179">
        <f>VLOOKUP(A35,Margins!$A$2:$M$194,2,FALSE)</f>
        <v>800</v>
      </c>
      <c r="C35" s="272">
        <f>VLOOKUP(A35,Basis!$A$3:$G$193,2,FALSE)</f>
        <v>380.95</v>
      </c>
      <c r="D35" s="273">
        <f>VLOOKUP(A35,Basis!$A$3:$G$193,3,FALSE)</f>
        <v>379.65</v>
      </c>
      <c r="E35" s="374">
        <f>VLOOKUP(A35,Margins!$A$2:$M$194,7,FALSE)</f>
        <v>49022</v>
      </c>
    </row>
    <row r="36" spans="1:5" s="69" customFormat="1" ht="13.5">
      <c r="A36" s="201" t="s">
        <v>234</v>
      </c>
      <c r="B36" s="179">
        <f>VLOOKUP(A36,Margins!$A$2:$M$194,2,FALSE)</f>
        <v>700</v>
      </c>
      <c r="C36" s="272">
        <f>VLOOKUP(A36,Basis!$A$3:$G$193,2,FALSE)</f>
        <v>515.9</v>
      </c>
      <c r="D36" s="273">
        <f>VLOOKUP(A36,Basis!$A$3:$G$193,3,FALSE)</f>
        <v>517.35</v>
      </c>
      <c r="E36" s="374">
        <f>VLOOKUP(A36,Margins!$A$2:$M$194,7,FALSE)</f>
        <v>56675.5</v>
      </c>
    </row>
    <row r="37" spans="1:5" s="69" customFormat="1" ht="13.5">
      <c r="A37" s="201" t="s">
        <v>98</v>
      </c>
      <c r="B37" s="179">
        <f>VLOOKUP(A37,Margins!$A$2:$M$194,2,FALSE)</f>
        <v>550</v>
      </c>
      <c r="C37" s="272">
        <f>VLOOKUP(A37,Basis!$A$3:$G$193,2,FALSE)</f>
        <v>536.05</v>
      </c>
      <c r="D37" s="273">
        <f>VLOOKUP(A37,Basis!$A$3:$G$193,3,FALSE)</f>
        <v>532.15</v>
      </c>
      <c r="E37" s="374">
        <f>VLOOKUP(A37,Margins!$A$2:$M$194,7,FALSE)</f>
        <v>47972.375</v>
      </c>
    </row>
    <row r="38" spans="1:5" s="69" customFormat="1" ht="13.5">
      <c r="A38" s="193" t="s">
        <v>203</v>
      </c>
      <c r="B38" s="179">
        <f>VLOOKUP(A38,Margins!$A$2:$M$194,2,FALSE)</f>
        <v>150</v>
      </c>
      <c r="C38" s="272">
        <f>VLOOKUP(A38,Basis!$A$3:$G$193,2,FALSE)</f>
        <v>1691.3</v>
      </c>
      <c r="D38" s="273">
        <f>VLOOKUP(A38,Basis!$A$3:$G$193,3,FALSE)</f>
        <v>1695.75</v>
      </c>
      <c r="E38" s="374">
        <f>VLOOKUP(A38,Margins!$A$2:$M$194,7,FALSE)</f>
        <v>40904.25</v>
      </c>
    </row>
    <row r="39" spans="1:5" s="69" customFormat="1" ht="13.5">
      <c r="A39" s="201" t="s">
        <v>216</v>
      </c>
      <c r="B39" s="179">
        <f>VLOOKUP(A39,Margins!$A$2:$M$194,2,FALSE)</f>
        <v>3350</v>
      </c>
      <c r="C39" s="272">
        <f>VLOOKUP(A39,Basis!$A$3:$G$193,2,FALSE)</f>
        <v>98.45</v>
      </c>
      <c r="D39" s="273">
        <f>VLOOKUP(A39,Basis!$A$3:$G$193,3,FALSE)</f>
        <v>98.95</v>
      </c>
      <c r="E39" s="374">
        <f>VLOOKUP(A39,Margins!$A$2:$M$194,7,FALSE)</f>
        <v>61145.875</v>
      </c>
    </row>
    <row r="40" spans="1:5" s="69" customFormat="1" ht="13.5">
      <c r="A40" s="201" t="s">
        <v>211</v>
      </c>
      <c r="B40" s="179">
        <f>VLOOKUP(A40,Margins!$A$2:$M$194,2,FALSE)</f>
        <v>2700</v>
      </c>
      <c r="C40" s="272">
        <f>VLOOKUP(A40,Basis!$A$3:$G$193,2,FALSE)</f>
        <v>132.45</v>
      </c>
      <c r="D40" s="273">
        <f>VLOOKUP(A40,Basis!$A$3:$G$193,3,FALSE)</f>
        <v>133.25</v>
      </c>
      <c r="E40" s="374">
        <f>VLOOKUP(A40,Margins!$A$2:$M$194,7,FALSE)</f>
        <v>58515.75</v>
      </c>
    </row>
    <row r="41" spans="1:5" s="69" customFormat="1" ht="13.5">
      <c r="A41" s="201" t="s">
        <v>204</v>
      </c>
      <c r="B41" s="179">
        <f>VLOOKUP(A41,Margins!$A$2:$M$194,2,FALSE)</f>
        <v>600</v>
      </c>
      <c r="C41" s="272">
        <f>VLOOKUP(A41,Basis!$A$3:$G$193,2,FALSE)</f>
        <v>464.1</v>
      </c>
      <c r="D41" s="273">
        <f>VLOOKUP(A41,Basis!$A$3:$G$193,3,FALSE)</f>
        <v>463.45</v>
      </c>
      <c r="E41" s="374">
        <f>VLOOKUP(A41,Margins!$A$2:$M$194,7,FALSE)</f>
        <v>43929</v>
      </c>
    </row>
    <row r="42" spans="1:5" s="69" customFormat="1" ht="13.5">
      <c r="A42" s="193" t="s">
        <v>205</v>
      </c>
      <c r="B42" s="179">
        <f>VLOOKUP(A42,Margins!$A$2:$M$194,2,FALSE)</f>
        <v>250</v>
      </c>
      <c r="C42" s="272">
        <f>VLOOKUP(A42,Basis!$A$3:$G$193,2,FALSE)</f>
        <v>1389.5</v>
      </c>
      <c r="D42" s="273">
        <f>VLOOKUP(A42,Basis!$A$3:$G$193,3,FALSE)</f>
        <v>1386.4</v>
      </c>
      <c r="E42" s="374">
        <f>VLOOKUP(A42,Margins!$A$2:$M$194,7,FALSE)</f>
        <v>57298.75</v>
      </c>
    </row>
    <row r="43" spans="1:5" s="69" customFormat="1" ht="13.5">
      <c r="A43" s="201" t="s">
        <v>228</v>
      </c>
      <c r="B43" s="179">
        <f>VLOOKUP(A43,Margins!$A$2:$M$194,2,FALSE)</f>
        <v>188</v>
      </c>
      <c r="C43" s="272">
        <f>VLOOKUP(A43,Basis!$A$3:$G$193,2,FALSE)</f>
        <v>1310.6</v>
      </c>
      <c r="D43" s="273">
        <f>VLOOKUP(A43,Basis!$A$3:$G$193,3,FALSE)</f>
        <v>1301.7</v>
      </c>
      <c r="E43" s="374">
        <f>VLOOKUP(A43,Margins!$A$2:$M$194,7,FALSE)</f>
        <v>47010.15952</v>
      </c>
    </row>
    <row r="44" spans="1:5" s="69" customFormat="1" ht="13.5">
      <c r="A44" s="201" t="s">
        <v>150</v>
      </c>
      <c r="B44" s="179">
        <f>VLOOKUP(A44,Margins!$A$2:$M$194,2,FALSE)</f>
        <v>438</v>
      </c>
      <c r="C44" s="272">
        <f>VLOOKUP(A44,Basis!$A$3:$G$193,2,FALSE)</f>
        <v>542.35</v>
      </c>
      <c r="D44" s="273">
        <f>VLOOKUP(A44,Basis!$A$3:$G$193,3,FALSE)</f>
        <v>544.85</v>
      </c>
      <c r="E44" s="374">
        <f>VLOOKUP(A44,Margins!$A$2:$M$194,7,FALSE)</f>
        <v>38210.025</v>
      </c>
    </row>
    <row r="45" spans="1:5" s="69" customFormat="1" ht="13.5">
      <c r="A45" s="201" t="s">
        <v>151</v>
      </c>
      <c r="B45" s="179">
        <f>VLOOKUP(A45,Margins!$A$2:$M$194,2,FALSE)</f>
        <v>225</v>
      </c>
      <c r="C45" s="272">
        <f>VLOOKUP(A45,Basis!$A$3:$G$193,2,FALSE)</f>
        <v>1075.1</v>
      </c>
      <c r="D45" s="273">
        <f>VLOOKUP(A45,Basis!$A$3:$G$193,3,FALSE)</f>
        <v>1064.4</v>
      </c>
      <c r="E45" s="374">
        <f>VLOOKUP(A45,Margins!$A$2:$M$194,7,FALSE)</f>
        <v>38579.625</v>
      </c>
    </row>
    <row r="46" spans="1:5" s="69" customFormat="1" ht="13.5">
      <c r="A46" s="201" t="s">
        <v>229</v>
      </c>
      <c r="B46" s="179">
        <f>VLOOKUP(A46,Margins!$A$2:$M$194,2,FALSE)</f>
        <v>200</v>
      </c>
      <c r="C46" s="272">
        <f>VLOOKUP(A46,Basis!$A$3:$G$193,2,FALSE)</f>
        <v>1310.9</v>
      </c>
      <c r="D46" s="273">
        <f>VLOOKUP(A46,Basis!$A$3:$G$193,3,FALSE)</f>
        <v>1306.7</v>
      </c>
      <c r="E46" s="374">
        <f>VLOOKUP(A46,Margins!$A$2:$M$194,7,FALSE)</f>
        <v>73881</v>
      </c>
    </row>
    <row r="47" spans="1:5" s="69" customFormat="1" ht="13.5">
      <c r="A47" s="201" t="s">
        <v>306</v>
      </c>
      <c r="B47" s="179">
        <f>VLOOKUP(A47,Margins!$A$2:$M$194,2,FALSE)</f>
        <v>412</v>
      </c>
      <c r="C47" s="272">
        <f>VLOOKUP(A47,Basis!$A$3:$G$193,2,FALSE)</f>
        <v>688</v>
      </c>
      <c r="D47" s="273">
        <f>VLOOKUP(A47,Basis!$A$3:$G$193,3,FALSE)</f>
        <v>691.75</v>
      </c>
      <c r="E47" s="374">
        <f>VLOOKUP(A47,Margins!$A$2:$M$194,7,FALSE)</f>
        <v>45769.08</v>
      </c>
    </row>
    <row r="48" spans="1:5" s="69" customFormat="1" ht="13.5">
      <c r="A48" s="201" t="s">
        <v>307</v>
      </c>
      <c r="B48" s="179">
        <f>VLOOKUP(A48,Margins!$A$2:$M$194,2,FALSE)</f>
        <v>400</v>
      </c>
      <c r="C48" s="272">
        <f>VLOOKUP(A48,Basis!$A$3:$G$193,2,FALSE)</f>
        <v>592.2</v>
      </c>
      <c r="D48" s="273">
        <f>VLOOKUP(A48,Basis!$A$3:$G$193,3,FALSE)</f>
        <v>582.7</v>
      </c>
      <c r="E48" s="374">
        <f>VLOOKUP(A48,Margins!$A$2:$M$194,7,FALSE)</f>
        <v>37872</v>
      </c>
    </row>
    <row r="49" spans="1:5" s="69" customFormat="1" ht="13.5">
      <c r="A49" s="201" t="s">
        <v>185</v>
      </c>
      <c r="B49" s="179">
        <f>VLOOKUP(A49,Margins!$A$2:$M$194,2,FALSE)</f>
        <v>675</v>
      </c>
      <c r="C49" s="272">
        <f>VLOOKUP(A49,Basis!$A$3:$G$193,2,FALSE)</f>
        <v>618.3</v>
      </c>
      <c r="D49" s="273">
        <f>VLOOKUP(A49,Basis!$A$3:$G$193,3,FALSE)</f>
        <v>607.05</v>
      </c>
      <c r="E49" s="374">
        <f>VLOOKUP(A49,Margins!$A$2:$M$194,7,FALSE)</f>
        <v>71384.625</v>
      </c>
    </row>
    <row r="50" spans="1:5" ht="13.5">
      <c r="A50" s="201" t="s">
        <v>118</v>
      </c>
      <c r="B50" s="179">
        <f>VLOOKUP(A50,Margins!$A$2:$M$194,2,FALSE)</f>
        <v>250</v>
      </c>
      <c r="C50" s="272">
        <f>VLOOKUP(A50,Basis!$A$3:$G$193,2,FALSE)</f>
        <v>1200.35</v>
      </c>
      <c r="D50" s="273">
        <f>VLOOKUP(A50,Basis!$A$3:$G$193,3,FALSE)</f>
        <v>1200.05</v>
      </c>
      <c r="E50" s="374">
        <f>VLOOKUP(A50,Margins!$A$2:$M$194,7,FALSE)</f>
        <v>47539.375</v>
      </c>
    </row>
    <row r="51" spans="1:5" ht="13.5">
      <c r="A51" s="201" t="s">
        <v>155</v>
      </c>
      <c r="B51" s="179">
        <f>VLOOKUP(A51,Margins!$A$2:$M$194,2,FALSE)</f>
        <v>525</v>
      </c>
      <c r="C51" s="272">
        <f>VLOOKUP(A51,Basis!$A$3:$G$193,2,FALSE)</f>
        <v>480</v>
      </c>
      <c r="D51" s="273">
        <f>VLOOKUP(A51,Basis!$A$3:$G$193,3,FALSE)</f>
        <v>478.4</v>
      </c>
      <c r="E51" s="374">
        <f>VLOOKUP(A51,Margins!$A$2:$M$194,7,FALSE)</f>
        <v>41023.5</v>
      </c>
    </row>
    <row r="52" spans="1:5" ht="13.5">
      <c r="A52" s="201" t="s">
        <v>38</v>
      </c>
      <c r="B52" s="179">
        <f>VLOOKUP(A52,Margins!$A$2:$M$194,2,FALSE)</f>
        <v>600</v>
      </c>
      <c r="C52" s="272">
        <f>VLOOKUP(A52,Basis!$A$3:$G$193,2,FALSE)</f>
        <v>532.25</v>
      </c>
      <c r="D52" s="273">
        <f>VLOOKUP(A52,Basis!$A$3:$G$193,3,FALSE)</f>
        <v>533.4</v>
      </c>
      <c r="E52" s="374">
        <f>VLOOKUP(A52,Margins!$A$2:$M$194,7,FALSE)</f>
        <v>50581.5</v>
      </c>
    </row>
    <row r="53" spans="1:5" ht="14.25" thickBot="1">
      <c r="A53" s="201" t="s">
        <v>395</v>
      </c>
      <c r="B53" s="179">
        <f>VLOOKUP(A53,Margins!$A$2:$M$194,2,FALSE)</f>
        <v>700</v>
      </c>
      <c r="C53" s="166">
        <f>VLOOKUP(A53,Basis!$A$3:$G$193,2,FALSE)</f>
        <v>291.6</v>
      </c>
      <c r="D53" s="273">
        <f>VLOOKUP(A53,Basis!$A$3:$G$193,3,FALSE)</f>
        <v>293.55</v>
      </c>
      <c r="E53" s="374">
        <f>VLOOKUP(A53,Margins!$A$2:$M$194,7,FALSE)</f>
        <v>40866</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8"/>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J253" sqref="J253"/>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599600</v>
      </c>
      <c r="C3" s="236">
        <f>'Open Int.'!R9</f>
        <v>163.972612</v>
      </c>
      <c r="D3" s="239">
        <f>B3/H3</f>
        <v>0.2155542757469804</v>
      </c>
      <c r="E3" s="240">
        <f>'Open Int.'!B9/'Open Int.'!K9</f>
        <v>0.9963308872581721</v>
      </c>
      <c r="F3" s="241">
        <f>'Open Int.'!E9/'Open Int.'!K9</f>
        <v>0.00333555703802535</v>
      </c>
      <c r="G3" s="242">
        <f>'Open Int.'!H9/'Open Int.'!K9</f>
        <v>0.000333555703802535</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Int.'!K10</f>
        <v>271400</v>
      </c>
      <c r="C4" s="237">
        <f>'Open Int.'!R10</f>
        <v>124.283559</v>
      </c>
      <c r="D4" s="161">
        <f aca="true" t="shared" si="0" ref="D4:D67">B4/H4</f>
        <v>0.06685514529662721</v>
      </c>
      <c r="E4" s="243">
        <f>'Open Int.'!B10/'Open Int.'!K10</f>
        <v>0.9882092851879145</v>
      </c>
      <c r="F4" s="228">
        <f>'Open Int.'!E10/'Open Int.'!K10</f>
        <v>0.008106116433308769</v>
      </c>
      <c r="G4" s="244">
        <f>'Open Int.'!H10/'Open Int.'!K10</f>
        <v>0.0036845983787767134</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403</v>
      </c>
      <c r="B5" s="235">
        <f>'Open Int.'!K11</f>
        <v>466800</v>
      </c>
      <c r="C5" s="237">
        <f>'Open Int.'!R11</f>
        <v>61.54758</v>
      </c>
      <c r="D5" s="161">
        <f t="shared" si="0"/>
        <v>0.04360060685917499</v>
      </c>
      <c r="E5" s="243">
        <f>'Open Int.'!B11/'Open Int.'!K11</f>
        <v>0.9991431019708654</v>
      </c>
      <c r="F5" s="228">
        <f>'Open Int.'!E11/'Open Int.'!K11</f>
        <v>0.000856898029134533</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1846875</v>
      </c>
      <c r="C6" s="237">
        <f>'Open Int.'!R12</f>
        <v>151.822359375</v>
      </c>
      <c r="D6" s="161">
        <f t="shared" si="0"/>
        <v>0.07965940388563206</v>
      </c>
      <c r="E6" s="243">
        <f>'Open Int.'!B12/'Open Int.'!K12</f>
        <v>0.9888324873096447</v>
      </c>
      <c r="F6" s="228">
        <f>'Open Int.'!E12/'Open Int.'!K12</f>
        <v>0.009949238578680204</v>
      </c>
      <c r="G6" s="244">
        <f>'Open Int.'!H12/'Open Int.'!K12</f>
        <v>0.001218274111675127</v>
      </c>
      <c r="H6" s="165">
        <v>23184645</v>
      </c>
      <c r="I6" s="230">
        <v>3574500</v>
      </c>
      <c r="J6" s="355">
        <v>1787250</v>
      </c>
      <c r="K6" s="117" t="str">
        <f t="shared" si="1"/>
        <v>Gross Exposure is less then 30%</v>
      </c>
      <c r="M6"/>
      <c r="N6"/>
    </row>
    <row r="7" spans="1:14" s="7" customFormat="1" ht="15">
      <c r="A7" s="201" t="s">
        <v>404</v>
      </c>
      <c r="B7" s="235">
        <f>'Open Int.'!K13</f>
        <v>1131300</v>
      </c>
      <c r="C7" s="237">
        <f>'Open Int.'!R13</f>
        <v>61.0053525</v>
      </c>
      <c r="D7" s="161">
        <f t="shared" si="0"/>
        <v>0.3151999777106</v>
      </c>
      <c r="E7" s="243">
        <f>'Open Int.'!B13/'Open Int.'!K13</f>
        <v>0.9988066825775657</v>
      </c>
      <c r="F7" s="228">
        <f>'Open Int.'!E13/'Open Int.'!K13</f>
        <v>0.0011933174224343676</v>
      </c>
      <c r="G7" s="244">
        <f>'Open Int.'!H13/'Open Int.'!K13</f>
        <v>0</v>
      </c>
      <c r="H7" s="165">
        <v>3589150</v>
      </c>
      <c r="I7" s="230">
        <v>717750</v>
      </c>
      <c r="J7" s="355">
        <v>717750</v>
      </c>
      <c r="K7" s="117" t="str">
        <f t="shared" si="1"/>
        <v>Some sign of build up Gross exposure crosses 30%</v>
      </c>
      <c r="M7"/>
      <c r="N7"/>
    </row>
    <row r="8" spans="1:14" s="7" customFormat="1" ht="15">
      <c r="A8" s="201" t="s">
        <v>405</v>
      </c>
      <c r="B8" s="235">
        <f>'Open Int.'!K14</f>
        <v>397200</v>
      </c>
      <c r="C8" s="237">
        <f>'Open Int.'!R14</f>
        <v>63.43284</v>
      </c>
      <c r="D8" s="161">
        <f t="shared" si="0"/>
        <v>0.3477207308788615</v>
      </c>
      <c r="E8" s="243">
        <f>'Open Int.'!B14/'Open Int.'!K14</f>
        <v>1</v>
      </c>
      <c r="F8" s="228">
        <f>'Open Int.'!E14/'Open Int.'!K14</f>
        <v>0</v>
      </c>
      <c r="G8" s="244">
        <f>'Open Int.'!H14/'Open Int.'!K14</f>
        <v>0</v>
      </c>
      <c r="H8" s="165">
        <v>1142296</v>
      </c>
      <c r="I8" s="230">
        <v>228400</v>
      </c>
      <c r="J8" s="355">
        <v>228400</v>
      </c>
      <c r="K8" s="117" t="str">
        <f t="shared" si="1"/>
        <v>Some sign of build up Gross exposure crosses 30%</v>
      </c>
      <c r="M8"/>
      <c r="N8"/>
    </row>
    <row r="9" spans="1:14" s="7" customFormat="1" ht="15">
      <c r="A9" s="201" t="s">
        <v>406</v>
      </c>
      <c r="B9" s="235">
        <f>'Open Int.'!K15</f>
        <v>5190100</v>
      </c>
      <c r="C9" s="237">
        <f>'Open Int.'!R15</f>
        <v>74.21843</v>
      </c>
      <c r="D9" s="161">
        <f t="shared" si="0"/>
        <v>0.3327706262680224</v>
      </c>
      <c r="E9" s="243">
        <f>'Open Int.'!B15/'Open Int.'!K15</f>
        <v>0.9400589584015723</v>
      </c>
      <c r="F9" s="228">
        <f>'Open Int.'!E15/'Open Int.'!K15</f>
        <v>0.05470029479200786</v>
      </c>
      <c r="G9" s="244">
        <f>'Open Int.'!H15/'Open Int.'!K15</f>
        <v>0.0052407468064199145</v>
      </c>
      <c r="H9" s="165">
        <v>15596629</v>
      </c>
      <c r="I9" s="230">
        <v>3117800</v>
      </c>
      <c r="J9" s="355">
        <v>3117800</v>
      </c>
      <c r="K9" s="117" t="str">
        <f t="shared" si="1"/>
        <v>Some sign of build up Gross exposure crosses 30%</v>
      </c>
      <c r="M9"/>
      <c r="N9"/>
    </row>
    <row r="10" spans="1:14" s="7" customFormat="1" ht="15">
      <c r="A10" s="201" t="s">
        <v>135</v>
      </c>
      <c r="B10" s="235">
        <f>'Open Int.'!K16</f>
        <v>2993900</v>
      </c>
      <c r="C10" s="237">
        <f>'Open Int.'!R16</f>
        <v>25.567906000000004</v>
      </c>
      <c r="D10" s="161">
        <f t="shared" si="0"/>
        <v>0.0748475</v>
      </c>
      <c r="E10" s="243">
        <f>'Open Int.'!B16/'Open Int.'!K16</f>
        <v>0.8625204582651391</v>
      </c>
      <c r="F10" s="228">
        <f>'Open Int.'!E16/'Open Int.'!K16</f>
        <v>0.13747954173486088</v>
      </c>
      <c r="G10" s="244">
        <f>'Open Int.'!H16/'Open Int.'!K16</f>
        <v>0</v>
      </c>
      <c r="H10" s="188">
        <v>40000000</v>
      </c>
      <c r="I10" s="168">
        <v>7999250</v>
      </c>
      <c r="J10" s="356">
        <v>6323450</v>
      </c>
      <c r="K10" s="367" t="str">
        <f t="shared" si="1"/>
        <v>Gross Exposure is less then 30%</v>
      </c>
      <c r="M10"/>
      <c r="N10"/>
    </row>
    <row r="11" spans="1:14" s="7" customFormat="1" ht="15">
      <c r="A11" s="201" t="s">
        <v>174</v>
      </c>
      <c r="B11" s="235">
        <f>'Open Int.'!K17</f>
        <v>7875850</v>
      </c>
      <c r="C11" s="237">
        <f>'Open Int.'!R17</f>
        <v>45.24675825</v>
      </c>
      <c r="D11" s="161">
        <f t="shared" si="0"/>
        <v>0.3299075382585468</v>
      </c>
      <c r="E11" s="243">
        <f>'Open Int.'!B17/'Open Int.'!K17</f>
        <v>0.9723521905572097</v>
      </c>
      <c r="F11" s="228">
        <f>'Open Int.'!E17/'Open Int.'!K17</f>
        <v>0.027647809442790303</v>
      </c>
      <c r="G11" s="244">
        <f>'Open Int.'!H17/'Open Int.'!K17</f>
        <v>0</v>
      </c>
      <c r="H11" s="247">
        <v>23872901</v>
      </c>
      <c r="I11" s="231">
        <v>4773750</v>
      </c>
      <c r="J11" s="354">
        <v>4773750</v>
      </c>
      <c r="K11" s="117" t="str">
        <f t="shared" si="1"/>
        <v>Some sign of build up Gross exposure crosses 30%</v>
      </c>
      <c r="M11"/>
      <c r="N11"/>
    </row>
    <row r="12" spans="1:14" s="7" customFormat="1" ht="15">
      <c r="A12" s="201" t="s">
        <v>280</v>
      </c>
      <c r="B12" s="235">
        <f>'Open Int.'!K18</f>
        <v>1497600</v>
      </c>
      <c r="C12" s="237">
        <f>'Open Int.'!R18</f>
        <v>62.097984</v>
      </c>
      <c r="D12" s="161">
        <f t="shared" si="0"/>
        <v>0.0868782715679254</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3475300</v>
      </c>
      <c r="C13" s="237">
        <f>'Open Int.'!R19</f>
        <v>29.505297</v>
      </c>
      <c r="D13" s="161">
        <f t="shared" si="0"/>
        <v>0.07394255319148936</v>
      </c>
      <c r="E13" s="243">
        <f>'Open Int.'!B19/'Open Int.'!K19</f>
        <v>0.9821310390469887</v>
      </c>
      <c r="F13" s="228">
        <f>'Open Int.'!E19/'Open Int.'!K19</f>
        <v>0.01786896095301125</v>
      </c>
      <c r="G13" s="244">
        <f>'Open Int.'!H19/'Open Int.'!K19</f>
        <v>0</v>
      </c>
      <c r="H13" s="165">
        <v>47000000</v>
      </c>
      <c r="I13" s="230">
        <v>9397800</v>
      </c>
      <c r="J13" s="355">
        <v>6129500</v>
      </c>
      <c r="K13" s="117" t="str">
        <f t="shared" si="1"/>
        <v>Gross Exposure is less then 30%</v>
      </c>
      <c r="M13"/>
      <c r="N13"/>
    </row>
    <row r="14" spans="1:14" s="7" customFormat="1" ht="15">
      <c r="A14" s="201" t="s">
        <v>407</v>
      </c>
      <c r="B14" s="235">
        <f>'Open Int.'!K20</f>
        <v>944450</v>
      </c>
      <c r="C14" s="237">
        <f>'Open Int.'!R20</f>
        <v>30.40656775</v>
      </c>
      <c r="D14" s="161">
        <f t="shared" si="0"/>
        <v>0.2455856598465041</v>
      </c>
      <c r="E14" s="243">
        <f>'Open Int.'!B20/'Open Int.'!K20</f>
        <v>1</v>
      </c>
      <c r="F14" s="228">
        <f>'Open Int.'!E20/'Open Int.'!K20</f>
        <v>0</v>
      </c>
      <c r="G14" s="244">
        <f>'Open Int.'!H20/'Open Int.'!K20</f>
        <v>0</v>
      </c>
      <c r="H14" s="165">
        <v>3845705</v>
      </c>
      <c r="I14" s="230">
        <v>768950</v>
      </c>
      <c r="J14" s="355">
        <v>768950</v>
      </c>
      <c r="K14" s="117" t="str">
        <f t="shared" si="1"/>
        <v>Gross Exposure is less then 30%</v>
      </c>
      <c r="M14"/>
      <c r="N14"/>
    </row>
    <row r="15" spans="1:14" s="7" customFormat="1" ht="15">
      <c r="A15" s="201" t="s">
        <v>408</v>
      </c>
      <c r="B15" s="235">
        <f>'Open Int.'!K21</f>
        <v>785200</v>
      </c>
      <c r="C15" s="237">
        <f>'Open Int.'!R21</f>
        <v>44.71321400000001</v>
      </c>
      <c r="D15" s="161">
        <f t="shared" si="0"/>
        <v>0.17475918309207128</v>
      </c>
      <c r="E15" s="243">
        <f>'Open Int.'!B21/'Open Int.'!K21</f>
        <v>0.9989811512990321</v>
      </c>
      <c r="F15" s="228">
        <f>'Open Int.'!E21/'Open Int.'!K21</f>
        <v>0.0010188487009679063</v>
      </c>
      <c r="G15" s="244">
        <f>'Open Int.'!H21/'Open Int.'!K21</f>
        <v>0</v>
      </c>
      <c r="H15" s="165">
        <v>4493040</v>
      </c>
      <c r="I15" s="230">
        <v>898400</v>
      </c>
      <c r="J15" s="355">
        <v>898400</v>
      </c>
      <c r="K15" s="117" t="str">
        <f t="shared" si="1"/>
        <v>Gross Exposure is less then 30%</v>
      </c>
      <c r="M15"/>
      <c r="N15"/>
    </row>
    <row r="16" spans="1:14" s="7" customFormat="1" ht="15">
      <c r="A16" s="201" t="s">
        <v>88</v>
      </c>
      <c r="B16" s="235">
        <f>'Open Int.'!K22</f>
        <v>21371000</v>
      </c>
      <c r="C16" s="237">
        <f>'Open Int.'!R22</f>
        <v>95.635225</v>
      </c>
      <c r="D16" s="161">
        <f t="shared" si="0"/>
        <v>0.776301964936477</v>
      </c>
      <c r="E16" s="243">
        <f>'Open Int.'!B22/'Open Int.'!K22</f>
        <v>0.9249496981891349</v>
      </c>
      <c r="F16" s="228">
        <f>'Open Int.'!E22/'Open Int.'!K22</f>
        <v>0.06961770623742455</v>
      </c>
      <c r="G16" s="244">
        <f>'Open Int.'!H22/'Open Int.'!K22</f>
        <v>0.005432595573440644</v>
      </c>
      <c r="H16" s="165">
        <v>27529236</v>
      </c>
      <c r="I16" s="230">
        <v>5504000</v>
      </c>
      <c r="J16" s="355">
        <v>5504000</v>
      </c>
      <c r="K16" s="367" t="str">
        <f t="shared" si="1"/>
        <v>Gross exposure is Substantial as Open interest has crossed 60%</v>
      </c>
      <c r="M16"/>
      <c r="N16"/>
    </row>
    <row r="17" spans="1:14" s="7" customFormat="1" ht="15">
      <c r="A17" s="201" t="s">
        <v>136</v>
      </c>
      <c r="B17" s="235">
        <f>'Open Int.'!K23</f>
        <v>33577800</v>
      </c>
      <c r="C17" s="237">
        <f>'Open Int.'!R23</f>
        <v>126.084639</v>
      </c>
      <c r="D17" s="161">
        <f t="shared" si="0"/>
        <v>0.2658427334914206</v>
      </c>
      <c r="E17" s="243">
        <f>'Open Int.'!B23/'Open Int.'!K23</f>
        <v>0.8201080773606371</v>
      </c>
      <c r="F17" s="228">
        <f>'Open Int.'!E23/'Open Int.'!K23</f>
        <v>0.1520193401592719</v>
      </c>
      <c r="G17" s="244">
        <f>'Open Int.'!H23/'Open Int.'!K23</f>
        <v>0.027872582480091012</v>
      </c>
      <c r="H17" s="247">
        <v>126307007</v>
      </c>
      <c r="I17" s="231">
        <v>25259750</v>
      </c>
      <c r="J17" s="354">
        <v>12835200</v>
      </c>
      <c r="K17" s="117" t="str">
        <f t="shared" si="1"/>
        <v>Gross Exposure is less then 30%</v>
      </c>
      <c r="M17"/>
      <c r="N17"/>
    </row>
    <row r="18" spans="1:14" s="7" customFormat="1" ht="15">
      <c r="A18" s="201" t="s">
        <v>157</v>
      </c>
      <c r="B18" s="235">
        <f>'Open Int.'!K24</f>
        <v>1081850</v>
      </c>
      <c r="C18" s="237">
        <f>'Open Int.'!R24</f>
        <v>77.633556</v>
      </c>
      <c r="D18" s="161">
        <f t="shared" si="0"/>
        <v>0.2288524841235374</v>
      </c>
      <c r="E18" s="243">
        <f>'Open Int.'!B24/'Open Int.'!K24</f>
        <v>0.9935296020705273</v>
      </c>
      <c r="F18" s="228">
        <f>'Open Int.'!E24/'Open Int.'!K24</f>
        <v>0.006470397929472662</v>
      </c>
      <c r="G18" s="244">
        <f>'Open Int.'!H24/'Open Int.'!K24</f>
        <v>0</v>
      </c>
      <c r="H18" s="247">
        <v>4727281</v>
      </c>
      <c r="I18" s="231">
        <v>945350</v>
      </c>
      <c r="J18" s="354">
        <v>729750</v>
      </c>
      <c r="K18" s="117" t="str">
        <f t="shared" si="1"/>
        <v>Gross Exposure is less then 30%</v>
      </c>
      <c r="M18"/>
      <c r="N18"/>
    </row>
    <row r="19" spans="1:14" s="7" customFormat="1" ht="15">
      <c r="A19" s="201" t="s">
        <v>193</v>
      </c>
      <c r="B19" s="235">
        <f>'Open Int.'!K25</f>
        <v>2002600</v>
      </c>
      <c r="C19" s="237">
        <f>'Open Int.'!R25</f>
        <v>444.326875</v>
      </c>
      <c r="D19" s="161">
        <f t="shared" si="0"/>
        <v>0.1451439821635107</v>
      </c>
      <c r="E19" s="243">
        <f>'Open Int.'!B25/'Open Int.'!K25</f>
        <v>0.9687406371716768</v>
      </c>
      <c r="F19" s="228">
        <f>'Open Int.'!E25/'Open Int.'!K25</f>
        <v>0.02786377708978328</v>
      </c>
      <c r="G19" s="244">
        <f>'Open Int.'!H25/'Open Int.'!K25</f>
        <v>0.003395585738539898</v>
      </c>
      <c r="H19" s="247">
        <v>13797334</v>
      </c>
      <c r="I19" s="231">
        <v>1225700</v>
      </c>
      <c r="J19" s="354">
        <v>612800</v>
      </c>
      <c r="K19" s="117" t="str">
        <f t="shared" si="1"/>
        <v>Gross Exposure is less then 30%</v>
      </c>
      <c r="M19"/>
      <c r="N19"/>
    </row>
    <row r="20" spans="1:14" s="7" customFormat="1" ht="15">
      <c r="A20" s="201" t="s">
        <v>281</v>
      </c>
      <c r="B20" s="235">
        <f>'Open Int.'!K26</f>
        <v>9030700</v>
      </c>
      <c r="C20" s="237">
        <f>'Open Int.'!R26</f>
        <v>147.1552565</v>
      </c>
      <c r="D20" s="161">
        <f t="shared" si="0"/>
        <v>0.5511590348348232</v>
      </c>
      <c r="E20" s="243">
        <f>'Open Int.'!B26/'Open Int.'!K26</f>
        <v>0.9387755102040817</v>
      </c>
      <c r="F20" s="228">
        <f>'Open Int.'!E26/'Open Int.'!K26</f>
        <v>0.05575426046707343</v>
      </c>
      <c r="G20" s="244">
        <f>'Open Int.'!H26/'Open Int.'!K26</f>
        <v>0.00547022932884494</v>
      </c>
      <c r="H20" s="247">
        <v>16384926</v>
      </c>
      <c r="I20" s="231">
        <v>3275600</v>
      </c>
      <c r="J20" s="354">
        <v>3091300</v>
      </c>
      <c r="K20" s="117" t="str">
        <f t="shared" si="1"/>
        <v>Gross exposure is building up andcrpsses 40% mark</v>
      </c>
      <c r="M20"/>
      <c r="N20"/>
    </row>
    <row r="21" spans="1:14" s="8" customFormat="1" ht="15">
      <c r="A21" s="201" t="s">
        <v>282</v>
      </c>
      <c r="B21" s="235">
        <f>'Open Int.'!K27</f>
        <v>8347200</v>
      </c>
      <c r="C21" s="237">
        <f>'Open Int.'!R27</f>
        <v>61.101504</v>
      </c>
      <c r="D21" s="161">
        <f t="shared" si="0"/>
        <v>0.24668712186950253</v>
      </c>
      <c r="E21" s="243">
        <f>'Open Int.'!B27/'Open Int.'!K27</f>
        <v>0.8717653824036803</v>
      </c>
      <c r="F21" s="228">
        <f>'Open Int.'!E27/'Open Int.'!K27</f>
        <v>0.11328349626221966</v>
      </c>
      <c r="G21" s="244">
        <f>'Open Int.'!H27/'Open Int.'!K27</f>
        <v>0.014951121334100058</v>
      </c>
      <c r="H21" s="248">
        <v>33837194</v>
      </c>
      <c r="I21" s="232">
        <v>6763200</v>
      </c>
      <c r="J21" s="355">
        <v>6763200</v>
      </c>
      <c r="K21" s="117" t="str">
        <f t="shared" si="1"/>
        <v>Gross Exposure is less then 30%</v>
      </c>
      <c r="M21"/>
      <c r="N21"/>
    </row>
    <row r="22" spans="1:14" s="8" customFormat="1" ht="15">
      <c r="A22" s="201" t="s">
        <v>76</v>
      </c>
      <c r="B22" s="235">
        <f>'Open Int.'!K28</f>
        <v>6015800</v>
      </c>
      <c r="C22" s="237">
        <f>'Open Int.'!R28</f>
        <v>163.960629</v>
      </c>
      <c r="D22" s="161">
        <f t="shared" si="0"/>
        <v>0.1787586321657376</v>
      </c>
      <c r="E22" s="243">
        <f>'Open Int.'!B28/'Open Int.'!K28</f>
        <v>0.9993018384919712</v>
      </c>
      <c r="F22" s="228">
        <f>'Open Int.'!E28/'Open Int.'!K28</f>
        <v>0.0006981615080288574</v>
      </c>
      <c r="G22" s="244">
        <f>'Open Int.'!H28/'Open Int.'!K28</f>
        <v>0</v>
      </c>
      <c r="H22" s="248">
        <v>33653200</v>
      </c>
      <c r="I22" s="232">
        <v>6729800</v>
      </c>
      <c r="J22" s="355">
        <v>3364200</v>
      </c>
      <c r="K22" s="117" t="str">
        <f t="shared" si="1"/>
        <v>Gross Exposure is less then 30%</v>
      </c>
      <c r="M22"/>
      <c r="N22"/>
    </row>
    <row r="23" spans="1:14" s="7" customFormat="1" ht="15">
      <c r="A23" s="201" t="s">
        <v>77</v>
      </c>
      <c r="B23" s="235">
        <f>'Open Int.'!K29</f>
        <v>4007100</v>
      </c>
      <c r="C23" s="237">
        <f>'Open Int.'!R29</f>
        <v>83.1673605</v>
      </c>
      <c r="D23" s="161">
        <f t="shared" si="0"/>
        <v>0.1346274537735735</v>
      </c>
      <c r="E23" s="243">
        <f>'Open Int.'!B29/'Open Int.'!K29</f>
        <v>0.9710763394973921</v>
      </c>
      <c r="F23" s="228">
        <f>'Open Int.'!E29/'Open Int.'!K29</f>
        <v>0.021811284969179705</v>
      </c>
      <c r="G23" s="244">
        <f>'Open Int.'!H29/'Open Int.'!K29</f>
        <v>0.007112375533428165</v>
      </c>
      <c r="H23" s="247">
        <v>29764360</v>
      </c>
      <c r="I23" s="231">
        <v>5952700</v>
      </c>
      <c r="J23" s="354">
        <v>2975400</v>
      </c>
      <c r="K23" s="117" t="str">
        <f t="shared" si="1"/>
        <v>Gross Exposure is less then 30%</v>
      </c>
      <c r="M23"/>
      <c r="N23"/>
    </row>
    <row r="24" spans="1:14" s="7" customFormat="1" ht="15">
      <c r="A24" s="201" t="s">
        <v>283</v>
      </c>
      <c r="B24" s="235">
        <f>'Open Int.'!K30</f>
        <v>1796550</v>
      </c>
      <c r="C24" s="237">
        <f>'Open Int.'!R30</f>
        <v>31.55640075</v>
      </c>
      <c r="D24" s="161">
        <f t="shared" si="0"/>
        <v>0.28535898956661904</v>
      </c>
      <c r="E24" s="243">
        <f>'Open Int.'!B30/'Open Int.'!K30</f>
        <v>0.9953243717124488</v>
      </c>
      <c r="F24" s="228">
        <f>'Open Int.'!E30/'Open Int.'!K30</f>
        <v>0.004091174751607247</v>
      </c>
      <c r="G24" s="244">
        <f>'Open Int.'!H30/'Open Int.'!K30</f>
        <v>0.0005844535359438924</v>
      </c>
      <c r="H24" s="165">
        <v>6295754</v>
      </c>
      <c r="I24" s="229">
        <v>1258950</v>
      </c>
      <c r="J24" s="355">
        <v>1258950</v>
      </c>
      <c r="K24" s="367" t="str">
        <f t="shared" si="1"/>
        <v>Gross Exposure is less then 30%</v>
      </c>
      <c r="M24"/>
      <c r="N24"/>
    </row>
    <row r="25" spans="1:14" s="7" customFormat="1" ht="15">
      <c r="A25" s="201" t="s">
        <v>34</v>
      </c>
      <c r="B25" s="235">
        <f>'Open Int.'!K31</f>
        <v>814000</v>
      </c>
      <c r="C25" s="237">
        <f>'Open Int.'!R31</f>
        <v>146.39383</v>
      </c>
      <c r="D25" s="161">
        <f t="shared" si="0"/>
        <v>0.21076725495070014</v>
      </c>
      <c r="E25" s="243">
        <f>'Open Int.'!B31/'Open Int.'!K31</f>
        <v>0.9986486486486487</v>
      </c>
      <c r="F25" s="228">
        <f>'Open Int.'!E31/'Open Int.'!K31</f>
        <v>0.0010135135135135136</v>
      </c>
      <c r="G25" s="244">
        <f>'Open Int.'!H31/'Open Int.'!K31</f>
        <v>0.00033783783783783786</v>
      </c>
      <c r="H25" s="165">
        <v>3862080</v>
      </c>
      <c r="I25" s="229">
        <v>772200</v>
      </c>
      <c r="J25" s="355">
        <v>386100</v>
      </c>
      <c r="K25" s="367" t="str">
        <f t="shared" si="1"/>
        <v>Gross Exposure is less then 30%</v>
      </c>
      <c r="M25"/>
      <c r="N25"/>
    </row>
    <row r="26" spans="1:14" s="7" customFormat="1" ht="15">
      <c r="A26" s="201" t="s">
        <v>284</v>
      </c>
      <c r="B26" s="235">
        <f>'Open Int.'!K32</f>
        <v>483750</v>
      </c>
      <c r="C26" s="237">
        <f>'Open Int.'!R32</f>
        <v>51.82171875</v>
      </c>
      <c r="D26" s="161">
        <f t="shared" si="0"/>
        <v>0.16980237986591315</v>
      </c>
      <c r="E26" s="243">
        <f>'Open Int.'!B32/'Open Int.'!K32</f>
        <v>0.9984496124031008</v>
      </c>
      <c r="F26" s="228">
        <f>'Open Int.'!E32/'Open Int.'!K32</f>
        <v>0.0015503875968992248</v>
      </c>
      <c r="G26" s="244">
        <f>'Open Int.'!H32/'Open Int.'!K32</f>
        <v>0</v>
      </c>
      <c r="H26" s="247">
        <v>2848900</v>
      </c>
      <c r="I26" s="231">
        <v>569750</v>
      </c>
      <c r="J26" s="354">
        <v>505750</v>
      </c>
      <c r="K26" s="117" t="str">
        <f t="shared" si="1"/>
        <v>Gross Exposure is less then 30%</v>
      </c>
      <c r="M26"/>
      <c r="N26"/>
    </row>
    <row r="27" spans="1:14" s="7" customFormat="1" ht="15">
      <c r="A27" s="201" t="s">
        <v>137</v>
      </c>
      <c r="B27" s="235">
        <f>'Open Int.'!K33</f>
        <v>8503000</v>
      </c>
      <c r="C27" s="237">
        <f>'Open Int.'!R33</f>
        <v>271.67085</v>
      </c>
      <c r="D27" s="161">
        <f t="shared" si="0"/>
        <v>0.31492360482232</v>
      </c>
      <c r="E27" s="243">
        <f>'Open Int.'!B33/'Open Int.'!K33</f>
        <v>0.9914147947783135</v>
      </c>
      <c r="F27" s="228">
        <f>'Open Int.'!E33/'Open Int.'!K33</f>
        <v>0.008232388568740444</v>
      </c>
      <c r="G27" s="244">
        <f>'Open Int.'!H33/'Open Int.'!K33</f>
        <v>0.0003528166529460191</v>
      </c>
      <c r="H27" s="247">
        <v>27000199</v>
      </c>
      <c r="I27" s="231">
        <v>5400000</v>
      </c>
      <c r="J27" s="354">
        <v>2700000</v>
      </c>
      <c r="K27" s="117" t="str">
        <f t="shared" si="1"/>
        <v>Some sign of build up Gross exposure crosses 30%</v>
      </c>
      <c r="M27"/>
      <c r="N27"/>
    </row>
    <row r="28" spans="1:11" s="7" customFormat="1" ht="15">
      <c r="A28" s="201" t="s">
        <v>232</v>
      </c>
      <c r="B28" s="235">
        <f>'Open Int.'!K34</f>
        <v>7835000</v>
      </c>
      <c r="C28" s="237">
        <f>'Open Int.'!R34</f>
        <v>645.83905</v>
      </c>
      <c r="D28" s="161">
        <f t="shared" si="0"/>
        <v>0.0529185598897781</v>
      </c>
      <c r="E28" s="243">
        <f>'Open Int.'!B34/'Open Int.'!K34</f>
        <v>0.9895341416719847</v>
      </c>
      <c r="F28" s="228">
        <f>'Open Int.'!E34/'Open Int.'!K34</f>
        <v>0.009572431397574984</v>
      </c>
      <c r="G28" s="244">
        <f>'Open Int.'!H34/'Open Int.'!K34</f>
        <v>0.0008934269304403319</v>
      </c>
      <c r="H28" s="165">
        <v>148057695</v>
      </c>
      <c r="I28" s="230">
        <v>3697500</v>
      </c>
      <c r="J28" s="355">
        <v>1848500</v>
      </c>
      <c r="K28" s="117" t="str">
        <f t="shared" si="1"/>
        <v>Gross Exposure is less then 30%</v>
      </c>
    </row>
    <row r="29" spans="1:11" s="7" customFormat="1" ht="15">
      <c r="A29" s="201" t="s">
        <v>1</v>
      </c>
      <c r="B29" s="235">
        <f>'Open Int.'!K35</f>
        <v>2740800</v>
      </c>
      <c r="C29" s="237">
        <f>'Open Int.'!R35</f>
        <v>367.116456</v>
      </c>
      <c r="D29" s="161">
        <f t="shared" si="0"/>
        <v>0.08673055429330168</v>
      </c>
      <c r="E29" s="243">
        <f>'Open Int.'!B35/'Open Int.'!K35</f>
        <v>0.9940893169877408</v>
      </c>
      <c r="F29" s="228">
        <f>'Open Int.'!E35/'Open Int.'!K35</f>
        <v>0.005472854640980736</v>
      </c>
      <c r="G29" s="244">
        <f>'Open Int.'!H35/'Open Int.'!K35</f>
        <v>0.00043782837127845885</v>
      </c>
      <c r="H29" s="249">
        <v>31601320</v>
      </c>
      <c r="I29" s="233">
        <v>2411700</v>
      </c>
      <c r="J29" s="355">
        <v>1205700</v>
      </c>
      <c r="K29" s="367" t="str">
        <f t="shared" si="1"/>
        <v>Gross Exposure is less then 30%</v>
      </c>
    </row>
    <row r="30" spans="1:11" s="7" customFormat="1" ht="15">
      <c r="A30" s="201" t="s">
        <v>158</v>
      </c>
      <c r="B30" s="235">
        <f>'Open Int.'!K36</f>
        <v>2671400</v>
      </c>
      <c r="C30" s="237">
        <f>'Open Int.'!R36</f>
        <v>31.055025</v>
      </c>
      <c r="D30" s="161">
        <f t="shared" si="0"/>
        <v>0.1349537823457275</v>
      </c>
      <c r="E30" s="243">
        <f>'Open Int.'!B36/'Open Int.'!K36</f>
        <v>0.9658605974395448</v>
      </c>
      <c r="F30" s="228">
        <f>'Open Int.'!E36/'Open Int.'!K36</f>
        <v>0.034139402560455195</v>
      </c>
      <c r="G30" s="244">
        <f>'Open Int.'!H36/'Open Int.'!K36</f>
        <v>0</v>
      </c>
      <c r="H30" s="249">
        <v>19794925</v>
      </c>
      <c r="I30" s="233">
        <v>3957700</v>
      </c>
      <c r="J30" s="355">
        <v>3957700</v>
      </c>
      <c r="K30" s="367" t="str">
        <f t="shared" si="1"/>
        <v>Gross Exposure is less then 30%</v>
      </c>
    </row>
    <row r="31" spans="1:14" s="7" customFormat="1" ht="15">
      <c r="A31" s="201" t="s">
        <v>409</v>
      </c>
      <c r="B31" s="235">
        <f>'Open Int.'!K37</f>
        <v>16285500</v>
      </c>
      <c r="C31" s="237">
        <f>'Open Int.'!R37</f>
        <v>66.933405</v>
      </c>
      <c r="D31" s="161">
        <f t="shared" si="0"/>
        <v>0.643901191542407</v>
      </c>
      <c r="E31" s="243">
        <f>'Open Int.'!B37/'Open Int.'!K37</f>
        <v>0.9729483282674772</v>
      </c>
      <c r="F31" s="228">
        <f>'Open Int.'!E37/'Open Int.'!K37</f>
        <v>0.027051671732522795</v>
      </c>
      <c r="G31" s="244">
        <f>'Open Int.'!H37/'Open Int.'!K37</f>
        <v>0</v>
      </c>
      <c r="H31" s="249">
        <v>25291924</v>
      </c>
      <c r="I31" s="233">
        <v>5053950</v>
      </c>
      <c r="J31" s="355">
        <v>5053950</v>
      </c>
      <c r="K31" s="367" t="str">
        <f t="shared" si="1"/>
        <v>Gross exposure is Substantial as Open interest has crossed 60%</v>
      </c>
      <c r="M31"/>
      <c r="N31"/>
    </row>
    <row r="32" spans="1:14" s="7" customFormat="1" ht="15">
      <c r="A32" s="201" t="s">
        <v>410</v>
      </c>
      <c r="B32" s="235">
        <f>'Open Int.'!K38</f>
        <v>742050</v>
      </c>
      <c r="C32" s="237">
        <f>'Open Int.'!R38</f>
        <v>16.8816375</v>
      </c>
      <c r="D32" s="161">
        <f t="shared" si="0"/>
        <v>0.1298599934094369</v>
      </c>
      <c r="E32" s="243">
        <f>'Open Int.'!B38/'Open Int.'!K38</f>
        <v>1</v>
      </c>
      <c r="F32" s="228">
        <f>'Open Int.'!E38/'Open Int.'!K38</f>
        <v>0</v>
      </c>
      <c r="G32" s="244">
        <f>'Open Int.'!H38/'Open Int.'!K38</f>
        <v>0</v>
      </c>
      <c r="H32" s="249">
        <v>5714231</v>
      </c>
      <c r="I32" s="233">
        <v>1142400</v>
      </c>
      <c r="J32" s="355">
        <v>1142400</v>
      </c>
      <c r="K32" s="367" t="str">
        <f t="shared" si="1"/>
        <v>Gross Exposure is less then 30%</v>
      </c>
      <c r="M32"/>
      <c r="N32"/>
    </row>
    <row r="33" spans="1:14" s="7" customFormat="1" ht="15">
      <c r="A33" s="201" t="s">
        <v>285</v>
      </c>
      <c r="B33" s="235">
        <f>'Open Int.'!K39</f>
        <v>748500</v>
      </c>
      <c r="C33" s="237">
        <f>'Open Int.'!R39</f>
        <v>42.8853075</v>
      </c>
      <c r="D33" s="161">
        <f t="shared" si="0"/>
        <v>0.1747493799723903</v>
      </c>
      <c r="E33" s="243">
        <f>'Open Int.'!B39/'Open Int.'!K39</f>
        <v>0.9995991983967936</v>
      </c>
      <c r="F33" s="228">
        <f>'Open Int.'!E39/'Open Int.'!K39</f>
        <v>0.0004008016032064128</v>
      </c>
      <c r="G33" s="244">
        <f>'Open Int.'!H39/'Open Int.'!K39</f>
        <v>0</v>
      </c>
      <c r="H33" s="247">
        <v>4283277</v>
      </c>
      <c r="I33" s="231">
        <v>856500</v>
      </c>
      <c r="J33" s="354">
        <v>856500</v>
      </c>
      <c r="K33" s="117" t="str">
        <f t="shared" si="1"/>
        <v>Gross Exposure is less then 30%</v>
      </c>
      <c r="M33"/>
      <c r="N33"/>
    </row>
    <row r="34" spans="1:14" s="7" customFormat="1" ht="15">
      <c r="A34" s="201" t="s">
        <v>159</v>
      </c>
      <c r="B34" s="235">
        <f>'Open Int.'!K40</f>
        <v>2281500</v>
      </c>
      <c r="C34" s="237">
        <f>'Open Int.'!R40</f>
        <v>11.110905</v>
      </c>
      <c r="D34" s="161">
        <f t="shared" si="0"/>
        <v>0.22357095386549916</v>
      </c>
      <c r="E34" s="243">
        <f>'Open Int.'!B40/'Open Int.'!K40</f>
        <v>0.9566074950690335</v>
      </c>
      <c r="F34" s="228">
        <f>'Open Int.'!E40/'Open Int.'!K40</f>
        <v>0.03550295857988166</v>
      </c>
      <c r="G34" s="244">
        <f>'Open Int.'!H40/'Open Int.'!K40</f>
        <v>0.007889546351084813</v>
      </c>
      <c r="H34" s="165">
        <v>10204814</v>
      </c>
      <c r="I34" s="230">
        <v>2038500</v>
      </c>
      <c r="J34" s="355">
        <v>2038500</v>
      </c>
      <c r="K34" s="117" t="str">
        <f t="shared" si="1"/>
        <v>Gross Exposure is less then 30%</v>
      </c>
      <c r="M34"/>
      <c r="N34"/>
    </row>
    <row r="35" spans="1:14" s="7" customFormat="1" ht="15">
      <c r="A35" s="201" t="s">
        <v>2</v>
      </c>
      <c r="B35" s="235">
        <f>'Open Int.'!K41</f>
        <v>2266000</v>
      </c>
      <c r="C35" s="237">
        <f>'Open Int.'!R41</f>
        <v>77.25927</v>
      </c>
      <c r="D35" s="161">
        <f t="shared" si="0"/>
        <v>0.08768445514423531</v>
      </c>
      <c r="E35" s="243">
        <f>'Open Int.'!B41/'Open Int.'!K41</f>
        <v>0.9966019417475728</v>
      </c>
      <c r="F35" s="228">
        <f>'Open Int.'!E41/'Open Int.'!K41</f>
        <v>0.002912621359223301</v>
      </c>
      <c r="G35" s="244">
        <f>'Open Int.'!H41/'Open Int.'!K41</f>
        <v>0.0004854368932038835</v>
      </c>
      <c r="H35" s="249">
        <v>25842665</v>
      </c>
      <c r="I35" s="233">
        <v>5167800</v>
      </c>
      <c r="J35" s="355">
        <v>2583900</v>
      </c>
      <c r="K35" s="367" t="str">
        <f t="shared" si="1"/>
        <v>Gross Exposure is less then 30%</v>
      </c>
      <c r="M35"/>
      <c r="N35"/>
    </row>
    <row r="36" spans="1:14" s="7" customFormat="1" ht="15">
      <c r="A36" s="201" t="s">
        <v>411</v>
      </c>
      <c r="B36" s="235">
        <f>'Open Int.'!K42</f>
        <v>6280150</v>
      </c>
      <c r="C36" s="237">
        <f>'Open Int.'!R42</f>
        <v>144.945862</v>
      </c>
      <c r="D36" s="161">
        <f t="shared" si="0"/>
        <v>0.8810328263868079</v>
      </c>
      <c r="E36" s="243">
        <f>'Open Int.'!B42/'Open Int.'!K42</f>
        <v>0.9996337667093939</v>
      </c>
      <c r="F36" s="228">
        <f>'Open Int.'!E42/'Open Int.'!K42</f>
        <v>0.0003662332906061161</v>
      </c>
      <c r="G36" s="244">
        <f>'Open Int.'!H42/'Open Int.'!K42</f>
        <v>0</v>
      </c>
      <c r="H36" s="249">
        <v>7128168</v>
      </c>
      <c r="I36" s="233">
        <v>1424850</v>
      </c>
      <c r="J36" s="355">
        <v>1424850</v>
      </c>
      <c r="K36" s="367" t="str">
        <f t="shared" si="1"/>
        <v>Gross exposure has crossed 80%,Margin double</v>
      </c>
      <c r="M36"/>
      <c r="N36"/>
    </row>
    <row r="37" spans="1:14" s="7" customFormat="1" ht="15">
      <c r="A37" s="201" t="s">
        <v>391</v>
      </c>
      <c r="B37" s="235">
        <f>'Open Int.'!K43</f>
        <v>13282500</v>
      </c>
      <c r="C37" s="237">
        <f>'Open Int.'!R43</f>
        <v>187.01760000000002</v>
      </c>
      <c r="D37" s="161">
        <f t="shared" si="0"/>
        <v>0.12040943286545215</v>
      </c>
      <c r="E37" s="243">
        <f>'Open Int.'!B43/'Open Int.'!K43</f>
        <v>0.9493694711086016</v>
      </c>
      <c r="F37" s="228">
        <f>'Open Int.'!E43/'Open Int.'!K43</f>
        <v>0.044607566346696784</v>
      </c>
      <c r="G37" s="244">
        <f>'Open Int.'!H43/'Open Int.'!K43</f>
        <v>0.006022962544701675</v>
      </c>
      <c r="H37" s="249">
        <v>110311125</v>
      </c>
      <c r="I37" s="233">
        <v>22060000</v>
      </c>
      <c r="J37" s="355">
        <v>11030000</v>
      </c>
      <c r="K37" s="367" t="str">
        <f t="shared" si="1"/>
        <v>Gross Exposure is less then 30%</v>
      </c>
      <c r="M37"/>
      <c r="N37"/>
    </row>
    <row r="38" spans="1:14" s="7" customFormat="1" ht="15">
      <c r="A38" s="201" t="s">
        <v>78</v>
      </c>
      <c r="B38" s="235">
        <f>'Open Int.'!K44</f>
        <v>1820800</v>
      </c>
      <c r="C38" s="237">
        <f>'Open Int.'!R44</f>
        <v>44.218128</v>
      </c>
      <c r="D38" s="161">
        <f t="shared" si="0"/>
        <v>0.08276363636363636</v>
      </c>
      <c r="E38" s="243">
        <f>'Open Int.'!B44/'Open Int.'!K44</f>
        <v>0.9956063268892794</v>
      </c>
      <c r="F38" s="228">
        <f>'Open Int.'!E44/'Open Int.'!K44</f>
        <v>0.0017574692442882249</v>
      </c>
      <c r="G38" s="244">
        <f>'Open Int.'!H44/'Open Int.'!K44</f>
        <v>0.0026362038664323375</v>
      </c>
      <c r="H38" s="165">
        <v>22000000</v>
      </c>
      <c r="I38" s="230">
        <v>4400000</v>
      </c>
      <c r="J38" s="355">
        <v>2304000</v>
      </c>
      <c r="K38" s="117" t="str">
        <f t="shared" si="1"/>
        <v>Gross Exposure is less then 30%</v>
      </c>
      <c r="M38"/>
      <c r="N38"/>
    </row>
    <row r="39" spans="1:14" s="7" customFormat="1" ht="15">
      <c r="A39" s="201" t="s">
        <v>138</v>
      </c>
      <c r="B39" s="235">
        <f>'Open Int.'!K45</f>
        <v>5810600</v>
      </c>
      <c r="C39" s="237">
        <f>'Open Int.'!R45</f>
        <v>343.52267200000006</v>
      </c>
      <c r="D39" s="161">
        <f t="shared" si="0"/>
        <v>0.544030356193544</v>
      </c>
      <c r="E39" s="243">
        <f>'Open Int.'!B45/'Open Int.'!K45</f>
        <v>0.9920275014628438</v>
      </c>
      <c r="F39" s="228">
        <f>'Open Int.'!E45/'Open Int.'!K45</f>
        <v>0.00665593914569924</v>
      </c>
      <c r="G39" s="244">
        <f>'Open Int.'!H45/'Open Int.'!K45</f>
        <v>0.0013165593914569924</v>
      </c>
      <c r="H39" s="165">
        <v>10680654</v>
      </c>
      <c r="I39" s="230">
        <v>2136050</v>
      </c>
      <c r="J39" s="355">
        <v>1068025</v>
      </c>
      <c r="K39" s="117" t="str">
        <f t="shared" si="1"/>
        <v>Gross exposure is building up andcrpsses 40% mark</v>
      </c>
      <c r="M39"/>
      <c r="N39"/>
    </row>
    <row r="40" spans="1:14" s="7" customFormat="1" ht="15">
      <c r="A40" s="201" t="s">
        <v>160</v>
      </c>
      <c r="B40" s="235">
        <f>'Open Int.'!K46</f>
        <v>2011900</v>
      </c>
      <c r="C40" s="237">
        <f>'Open Int.'!R46</f>
        <v>71.442569</v>
      </c>
      <c r="D40" s="161">
        <f t="shared" si="0"/>
        <v>0.20256170736996795</v>
      </c>
      <c r="E40" s="243">
        <f>'Open Int.'!B46/'Open Int.'!K46</f>
        <v>0.9975396391470749</v>
      </c>
      <c r="F40" s="228">
        <f>'Open Int.'!E46/'Open Int.'!K46</f>
        <v>0.0024603608529250955</v>
      </c>
      <c r="G40" s="244">
        <f>'Open Int.'!H46/'Open Int.'!K46</f>
        <v>0</v>
      </c>
      <c r="H40" s="249">
        <v>9932282</v>
      </c>
      <c r="I40" s="233">
        <v>1986050</v>
      </c>
      <c r="J40" s="355">
        <v>1277100</v>
      </c>
      <c r="K40" s="367" t="str">
        <f t="shared" si="1"/>
        <v>Gross Exposure is less then 30%</v>
      </c>
      <c r="M40"/>
      <c r="N40"/>
    </row>
    <row r="41" spans="1:14" s="7" customFormat="1" ht="15">
      <c r="A41" s="201" t="s">
        <v>161</v>
      </c>
      <c r="B41" s="235">
        <f>'Open Int.'!K47</f>
        <v>8804400</v>
      </c>
      <c r="C41" s="237">
        <f>'Open Int.'!R47</f>
        <v>30.37518</v>
      </c>
      <c r="D41" s="161">
        <f t="shared" si="0"/>
        <v>0.20492564974644395</v>
      </c>
      <c r="E41" s="243">
        <f>'Open Int.'!B47/'Open Int.'!K47</f>
        <v>0.8526645768025078</v>
      </c>
      <c r="F41" s="228">
        <f>'Open Int.'!E47/'Open Int.'!K47</f>
        <v>0.14420062695924765</v>
      </c>
      <c r="G41" s="244">
        <f>'Open Int.'!H47/'Open Int.'!K47</f>
        <v>0.003134796238244514</v>
      </c>
      <c r="H41" s="247">
        <v>42963875</v>
      </c>
      <c r="I41" s="231">
        <v>8590500</v>
      </c>
      <c r="J41" s="354">
        <v>8590500</v>
      </c>
      <c r="K41" s="117" t="str">
        <f t="shared" si="1"/>
        <v>Gross Exposure is less then 30%</v>
      </c>
      <c r="M41"/>
      <c r="N41"/>
    </row>
    <row r="42" spans="1:14" s="7" customFormat="1" ht="15">
      <c r="A42" s="201" t="s">
        <v>392</v>
      </c>
      <c r="B42" s="235">
        <f>'Open Int.'!K48</f>
        <v>300600</v>
      </c>
      <c r="C42" s="237">
        <f>'Open Int.'!R48</f>
        <v>7.223418</v>
      </c>
      <c r="D42" s="161">
        <f t="shared" si="0"/>
        <v>0.030853996752426956</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10442500</v>
      </c>
      <c r="C43" s="237">
        <f>'Open Int.'!R49</f>
        <v>222.8951625</v>
      </c>
      <c r="D43" s="161">
        <f t="shared" si="0"/>
        <v>0.1129594709639316</v>
      </c>
      <c r="E43" s="243">
        <f>'Open Int.'!B49/'Open Int.'!K49</f>
        <v>0.9381134785731386</v>
      </c>
      <c r="F43" s="228">
        <f>'Open Int.'!E49/'Open Int.'!K49</f>
        <v>0.05590136461575293</v>
      </c>
      <c r="G43" s="244">
        <f>'Open Int.'!H49/'Open Int.'!K49</f>
        <v>0.005985156811108451</v>
      </c>
      <c r="H43" s="188">
        <v>92444661</v>
      </c>
      <c r="I43" s="168">
        <v>14221250</v>
      </c>
      <c r="J43" s="356">
        <v>7110000</v>
      </c>
      <c r="K43" s="367" t="str">
        <f t="shared" si="1"/>
        <v>Gross Exposure is less then 30%</v>
      </c>
      <c r="M43"/>
      <c r="N43"/>
    </row>
    <row r="44" spans="1:14" s="7" customFormat="1" ht="15">
      <c r="A44" s="201" t="s">
        <v>218</v>
      </c>
      <c r="B44" s="235">
        <f>'Open Int.'!K50</f>
        <v>936600</v>
      </c>
      <c r="C44" s="237">
        <f>'Open Int.'!R50</f>
        <v>33.57711</v>
      </c>
      <c r="D44" s="161">
        <f t="shared" si="0"/>
        <v>0.07027682134470488</v>
      </c>
      <c r="E44" s="243">
        <f>'Open Int.'!B50/'Open Int.'!K50</f>
        <v>0.9955156950672646</v>
      </c>
      <c r="F44" s="228">
        <f>'Open Int.'!E50/'Open Int.'!K50</f>
        <v>0.002242152466367713</v>
      </c>
      <c r="G44" s="244">
        <f>'Open Int.'!H50/'Open Int.'!K50</f>
        <v>0.002242152466367713</v>
      </c>
      <c r="H44" s="249">
        <v>13327296</v>
      </c>
      <c r="I44" s="233">
        <v>2664900</v>
      </c>
      <c r="J44" s="355">
        <v>1453200</v>
      </c>
      <c r="K44" s="367" t="str">
        <f t="shared" si="1"/>
        <v>Gross Exposure is less then 30%</v>
      </c>
      <c r="M44"/>
      <c r="N44"/>
    </row>
    <row r="45" spans="1:14" s="7" customFormat="1" ht="15">
      <c r="A45" s="201" t="s">
        <v>162</v>
      </c>
      <c r="B45" s="235">
        <f>'Open Int.'!K51</f>
        <v>534000</v>
      </c>
      <c r="C45" s="237">
        <f>'Open Int.'!R51</f>
        <v>17.2215</v>
      </c>
      <c r="D45" s="161">
        <f t="shared" si="0"/>
        <v>0.04345703125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574000</v>
      </c>
      <c r="C46" s="237">
        <f>'Open Int.'!R52</f>
        <v>14.53942</v>
      </c>
      <c r="D46" s="161">
        <f t="shared" si="0"/>
        <v>0.013010428992149837</v>
      </c>
      <c r="E46" s="243">
        <f>'Open Int.'!B52/'Open Int.'!K52</f>
        <v>0.9965156794425087</v>
      </c>
      <c r="F46" s="228">
        <f>'Open Int.'!E52/'Open Int.'!K52</f>
        <v>0.003484320557491289</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948100</v>
      </c>
      <c r="C47" s="237">
        <f>'Open Int.'!R53</f>
        <v>29.495391</v>
      </c>
      <c r="D47" s="161">
        <f t="shared" si="0"/>
        <v>0.048861306349619785</v>
      </c>
      <c r="E47" s="243">
        <f>'Open Int.'!B53/'Open Int.'!K53</f>
        <v>1</v>
      </c>
      <c r="F47" s="228">
        <f>'Open Int.'!E53/'Open Int.'!K53</f>
        <v>0</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5904900</v>
      </c>
      <c r="C48" s="237">
        <f>'Open Int.'!R54</f>
        <v>59.521392</v>
      </c>
      <c r="D48" s="161">
        <f t="shared" si="0"/>
        <v>0.13061520226996917</v>
      </c>
      <c r="E48" s="243">
        <f>'Open Int.'!B54/'Open Int.'!K54</f>
        <v>0.9620484682213077</v>
      </c>
      <c r="F48" s="228">
        <f>'Open Int.'!E54/'Open Int.'!K54</f>
        <v>0.037951531778692274</v>
      </c>
      <c r="G48" s="244">
        <f>'Open Int.'!H54/'Open Int.'!K54</f>
        <v>0</v>
      </c>
      <c r="H48" s="247">
        <v>45208367</v>
      </c>
      <c r="I48" s="231">
        <v>9039600</v>
      </c>
      <c r="J48" s="354">
        <v>5251500</v>
      </c>
      <c r="K48" s="117" t="str">
        <f t="shared" si="1"/>
        <v>Gross Exposure is less then 30%</v>
      </c>
      <c r="M48"/>
      <c r="N48"/>
    </row>
    <row r="49" spans="1:14" s="7" customFormat="1" ht="15">
      <c r="A49" s="201" t="s">
        <v>412</v>
      </c>
      <c r="B49" s="235">
        <f>'Open Int.'!K55</f>
        <v>12705000</v>
      </c>
      <c r="C49" s="237">
        <f>'Open Int.'!R55</f>
        <v>55.711425</v>
      </c>
      <c r="D49" s="161">
        <f t="shared" si="0"/>
        <v>0.4537396288084844</v>
      </c>
      <c r="E49" s="243">
        <f>'Open Int.'!B55/'Open Int.'!K55</f>
        <v>0.9533057851239669</v>
      </c>
      <c r="F49" s="228">
        <f>'Open Int.'!E55/'Open Int.'!K55</f>
        <v>0.04173553719008265</v>
      </c>
      <c r="G49" s="244">
        <f>'Open Int.'!H55/'Open Int.'!K55</f>
        <v>0.0049586776859504135</v>
      </c>
      <c r="H49" s="247">
        <v>28000640</v>
      </c>
      <c r="I49" s="231">
        <v>5596500</v>
      </c>
      <c r="J49" s="354">
        <v>5596500</v>
      </c>
      <c r="K49" s="117" t="str">
        <f t="shared" si="1"/>
        <v>Gross exposure is building up andcrpsses 40% mark</v>
      </c>
      <c r="M49"/>
      <c r="N49"/>
    </row>
    <row r="50" spans="1:14" s="7" customFormat="1" ht="15">
      <c r="A50" s="201" t="s">
        <v>163</v>
      </c>
      <c r="B50" s="235">
        <f>'Open Int.'!K56</f>
        <v>326058</v>
      </c>
      <c r="C50" s="237">
        <f>'Open Int.'!R56</f>
        <v>155.81007588000003</v>
      </c>
      <c r="D50" s="161">
        <f t="shared" si="0"/>
        <v>0.2717865704635554</v>
      </c>
      <c r="E50" s="243">
        <f>'Open Int.'!B56/'Open Int.'!K56</f>
        <v>0.9958166951891995</v>
      </c>
      <c r="F50" s="228">
        <f>'Open Int.'!E56/'Open Int.'!K56</f>
        <v>0.0034227039361095267</v>
      </c>
      <c r="G50" s="244">
        <f>'Open Int.'!H56/'Open Int.'!K56</f>
        <v>0.0007606008746910059</v>
      </c>
      <c r="H50" s="247">
        <v>1199684</v>
      </c>
      <c r="I50" s="231">
        <v>239878</v>
      </c>
      <c r="J50" s="354">
        <v>137020</v>
      </c>
      <c r="K50" s="117" t="str">
        <f t="shared" si="1"/>
        <v>Gross Exposure is less then 30%</v>
      </c>
      <c r="M50"/>
      <c r="N50"/>
    </row>
    <row r="51" spans="1:14" s="7" customFormat="1" ht="15">
      <c r="A51" s="201" t="s">
        <v>194</v>
      </c>
      <c r="B51" s="235">
        <f>'Open Int.'!K57</f>
        <v>5492000</v>
      </c>
      <c r="C51" s="237">
        <f>'Open Int.'!R57</f>
        <v>356.7054</v>
      </c>
      <c r="D51" s="161">
        <f t="shared" si="0"/>
        <v>0.2809147385917517</v>
      </c>
      <c r="E51" s="243">
        <f>'Open Int.'!B57/'Open Int.'!K57</f>
        <v>0.9773488710852148</v>
      </c>
      <c r="F51" s="228">
        <f>'Open Int.'!E57/'Open Int.'!K57</f>
        <v>0.020611798980335033</v>
      </c>
      <c r="G51" s="244">
        <f>'Open Int.'!H57/'Open Int.'!K57</f>
        <v>0.002039329934450109</v>
      </c>
      <c r="H51" s="247">
        <v>19550416</v>
      </c>
      <c r="I51" s="231">
        <v>3910000</v>
      </c>
      <c r="J51" s="354">
        <v>1954800</v>
      </c>
      <c r="K51" s="117" t="str">
        <f t="shared" si="1"/>
        <v>Gross Exposure is less then 30%</v>
      </c>
      <c r="M51"/>
      <c r="N51"/>
    </row>
    <row r="52" spans="1:14" s="7" customFormat="1" ht="15">
      <c r="A52" s="201" t="s">
        <v>413</v>
      </c>
      <c r="B52" s="235">
        <f>'Open Int.'!K58</f>
        <v>146100</v>
      </c>
      <c r="C52" s="237">
        <f>'Open Int.'!R58</f>
        <v>26.208879</v>
      </c>
      <c r="D52" s="161">
        <f t="shared" si="0"/>
        <v>0.12263141328297136</v>
      </c>
      <c r="E52" s="243">
        <f>'Open Int.'!B58/'Open Int.'!K58</f>
        <v>0.9989733059548255</v>
      </c>
      <c r="F52" s="228">
        <f>'Open Int.'!E58/'Open Int.'!K58</f>
        <v>0.001026694045174538</v>
      </c>
      <c r="G52" s="244">
        <f>'Open Int.'!H58/'Open Int.'!K58</f>
        <v>0</v>
      </c>
      <c r="H52" s="247">
        <v>1191375</v>
      </c>
      <c r="I52" s="231">
        <v>238200</v>
      </c>
      <c r="J52" s="354">
        <v>238200</v>
      </c>
      <c r="K52" s="117" t="str">
        <f t="shared" si="1"/>
        <v>Gross Exposure is less then 30%</v>
      </c>
      <c r="M52"/>
      <c r="N52"/>
    </row>
    <row r="53" spans="1:14" s="7" customFormat="1" ht="15">
      <c r="A53" s="201" t="s">
        <v>414</v>
      </c>
      <c r="B53" s="235">
        <f>'Open Int.'!K59</f>
        <v>577800</v>
      </c>
      <c r="C53" s="237">
        <f>'Open Int.'!R59</f>
        <v>63.107316</v>
      </c>
      <c r="D53" s="161">
        <f t="shared" si="0"/>
        <v>0.38752878967341076</v>
      </c>
      <c r="E53" s="243">
        <f>'Open Int.'!B59/'Open Int.'!K59</f>
        <v>0.9979231568016614</v>
      </c>
      <c r="F53" s="228">
        <f>'Open Int.'!E59/'Open Int.'!K59</f>
        <v>0.0020768431983385254</v>
      </c>
      <c r="G53" s="244">
        <f>'Open Int.'!H59/'Open Int.'!K59</f>
        <v>0</v>
      </c>
      <c r="H53" s="247">
        <v>1490986</v>
      </c>
      <c r="I53" s="231">
        <v>298000</v>
      </c>
      <c r="J53" s="354">
        <v>298000</v>
      </c>
      <c r="K53" s="117" t="str">
        <f t="shared" si="1"/>
        <v>Some sign of build up Gross exposure crosses 30%</v>
      </c>
      <c r="M53"/>
      <c r="N53"/>
    </row>
    <row r="54" spans="1:14" s="7" customFormat="1" ht="15">
      <c r="A54" s="201" t="s">
        <v>220</v>
      </c>
      <c r="B54" s="235">
        <f>'Open Int.'!K60</f>
        <v>5774400</v>
      </c>
      <c r="C54" s="237">
        <f>'Open Int.'!R60</f>
        <v>68.311152</v>
      </c>
      <c r="D54" s="161">
        <f t="shared" si="0"/>
        <v>0.5698129960663523</v>
      </c>
      <c r="E54" s="243">
        <f>'Open Int.'!B60/'Open Int.'!K60</f>
        <v>0.9746467165419784</v>
      </c>
      <c r="F54" s="228">
        <f>'Open Int.'!E60/'Open Int.'!K60</f>
        <v>0.022443890274314215</v>
      </c>
      <c r="G54" s="244">
        <f>'Open Int.'!H60/'Open Int.'!K60</f>
        <v>0.0029093931837073984</v>
      </c>
      <c r="H54" s="247">
        <v>10133851</v>
      </c>
      <c r="I54" s="231">
        <v>2025600</v>
      </c>
      <c r="J54" s="354">
        <v>2025600</v>
      </c>
      <c r="K54" s="117" t="str">
        <f t="shared" si="1"/>
        <v>Gross exposure is building up andcrpsses 40% mark</v>
      </c>
      <c r="M54"/>
      <c r="N54"/>
    </row>
    <row r="55" spans="1:14" s="7" customFormat="1" ht="15">
      <c r="A55" s="201" t="s">
        <v>164</v>
      </c>
      <c r="B55" s="235">
        <f>'Open Int.'!K61</f>
        <v>21594300</v>
      </c>
      <c r="C55" s="237">
        <f>'Open Int.'!R61</f>
        <v>117.3650205</v>
      </c>
      <c r="D55" s="161">
        <f t="shared" si="0"/>
        <v>0.787179784786564</v>
      </c>
      <c r="E55" s="243">
        <f>'Open Int.'!B61/'Open Int.'!K61</f>
        <v>0.9659863945578231</v>
      </c>
      <c r="F55" s="228">
        <f>'Open Int.'!E61/'Open Int.'!K61</f>
        <v>0.029304029304029304</v>
      </c>
      <c r="G55" s="244">
        <f>'Open Int.'!H61/'Open Int.'!K61</f>
        <v>0.004709576138147566</v>
      </c>
      <c r="H55" s="247">
        <v>27432488</v>
      </c>
      <c r="I55" s="231">
        <v>5486150</v>
      </c>
      <c r="J55" s="354">
        <v>5486150</v>
      </c>
      <c r="K55" s="117" t="str">
        <f t="shared" si="1"/>
        <v>Gross exposure is Substantial as Open interest has crossed 60%</v>
      </c>
      <c r="M55"/>
      <c r="N55"/>
    </row>
    <row r="56" spans="1:14" s="7" customFormat="1" ht="15">
      <c r="A56" s="201" t="s">
        <v>165</v>
      </c>
      <c r="B56" s="235">
        <f>'Open Int.'!K62</f>
        <v>292500</v>
      </c>
      <c r="C56" s="237">
        <f>'Open Int.'!R62</f>
        <v>8.19585</v>
      </c>
      <c r="D56" s="161">
        <f t="shared" si="0"/>
        <v>0.02019522604188552</v>
      </c>
      <c r="E56" s="243">
        <f>'Open Int.'!B62/'Open Int.'!K62</f>
        <v>0.9911111111111112</v>
      </c>
      <c r="F56" s="228">
        <f>'Open Int.'!E62/'Open Int.'!K62</f>
        <v>0.008888888888888889</v>
      </c>
      <c r="G56" s="244">
        <f>'Open Int.'!H62/'Open Int.'!K62</f>
        <v>0</v>
      </c>
      <c r="H56" s="247">
        <v>14483621</v>
      </c>
      <c r="I56" s="231">
        <v>2896400</v>
      </c>
      <c r="J56" s="354">
        <v>2048800</v>
      </c>
      <c r="K56" s="117" t="str">
        <f t="shared" si="1"/>
        <v>Gross Exposure is less then 30%</v>
      </c>
      <c r="M56"/>
      <c r="N56"/>
    </row>
    <row r="57" spans="1:14" s="7" customFormat="1" ht="15">
      <c r="A57" s="201" t="s">
        <v>415</v>
      </c>
      <c r="B57" s="235">
        <f>'Open Int.'!K63</f>
        <v>225900</v>
      </c>
      <c r="C57" s="237">
        <f>'Open Int.'!R63</f>
        <v>55.121859</v>
      </c>
      <c r="D57" s="161">
        <f t="shared" si="0"/>
        <v>0.04883910379920232</v>
      </c>
      <c r="E57" s="243">
        <f>'Open Int.'!B63/'Open Int.'!K63</f>
        <v>0.99734395750332</v>
      </c>
      <c r="F57" s="228">
        <f>'Open Int.'!E63/'Open Int.'!K63</f>
        <v>0.0026560424966799467</v>
      </c>
      <c r="G57" s="244">
        <f>'Open Int.'!H63/'Open Int.'!K63</f>
        <v>0</v>
      </c>
      <c r="H57" s="247">
        <v>4625392</v>
      </c>
      <c r="I57" s="231">
        <v>925050</v>
      </c>
      <c r="J57" s="354">
        <v>462450</v>
      </c>
      <c r="K57" s="117" t="str">
        <f t="shared" si="1"/>
        <v>Gross Exposure is less then 30%</v>
      </c>
      <c r="M57"/>
      <c r="N57"/>
    </row>
    <row r="58" spans="1:14" s="7" customFormat="1" ht="15">
      <c r="A58" s="201" t="s">
        <v>89</v>
      </c>
      <c r="B58" s="235">
        <f>'Open Int.'!K64</f>
        <v>3438750</v>
      </c>
      <c r="C58" s="237">
        <f>'Open Int.'!R64</f>
        <v>100.9273125</v>
      </c>
      <c r="D58" s="161">
        <f t="shared" si="0"/>
        <v>0.05487353244517386</v>
      </c>
      <c r="E58" s="243">
        <f>'Open Int.'!B64/'Open Int.'!K64</f>
        <v>0.972082878953108</v>
      </c>
      <c r="F58" s="228">
        <f>'Open Int.'!E64/'Open Int.'!K64</f>
        <v>0.025736095965103598</v>
      </c>
      <c r="G58" s="244">
        <f>'Open Int.'!H64/'Open Int.'!K64</f>
        <v>0.0021810250817884407</v>
      </c>
      <c r="H58" s="247">
        <v>62666824</v>
      </c>
      <c r="I58" s="231">
        <v>10121250</v>
      </c>
      <c r="J58" s="354">
        <v>5060250</v>
      </c>
      <c r="K58" s="117" t="str">
        <f t="shared" si="1"/>
        <v>Gross Exposure is less then 30%</v>
      </c>
      <c r="M58"/>
      <c r="N58"/>
    </row>
    <row r="59" spans="1:14" s="7" customFormat="1" ht="15">
      <c r="A59" s="201" t="s">
        <v>287</v>
      </c>
      <c r="B59" s="235">
        <f>'Open Int.'!K65</f>
        <v>2236000</v>
      </c>
      <c r="C59" s="237">
        <f>'Open Int.'!R65</f>
        <v>39.71136</v>
      </c>
      <c r="D59" s="161">
        <f t="shared" si="0"/>
        <v>0.20310339443360448</v>
      </c>
      <c r="E59" s="243">
        <f>'Open Int.'!B65/'Open Int.'!K65</f>
        <v>0.9973166368515206</v>
      </c>
      <c r="F59" s="228">
        <f>'Open Int.'!E65/'Open Int.'!K65</f>
        <v>0.0026833631484794273</v>
      </c>
      <c r="G59" s="244">
        <f>'Open Int.'!H65/'Open Int.'!K65</f>
        <v>0</v>
      </c>
      <c r="H59" s="247">
        <v>11009171</v>
      </c>
      <c r="I59" s="231">
        <v>2200000</v>
      </c>
      <c r="J59" s="354">
        <v>2200000</v>
      </c>
      <c r="K59" s="117" t="str">
        <f t="shared" si="1"/>
        <v>Gross Exposure is less then 30%</v>
      </c>
      <c r="M59"/>
      <c r="N59"/>
    </row>
    <row r="60" spans="1:14" s="7" customFormat="1" ht="15">
      <c r="A60" s="201" t="s">
        <v>416</v>
      </c>
      <c r="B60" s="235">
        <f>'Open Int.'!K66</f>
        <v>842450</v>
      </c>
      <c r="C60" s="237">
        <f>'Open Int.'!R66</f>
        <v>50.6228205</v>
      </c>
      <c r="D60" s="161">
        <f t="shared" si="0"/>
        <v>0.21230210631309274</v>
      </c>
      <c r="E60" s="243">
        <f>'Open Int.'!B66/'Open Int.'!K66</f>
        <v>1</v>
      </c>
      <c r="F60" s="228">
        <f>'Open Int.'!E66/'Open Int.'!K66</f>
        <v>0</v>
      </c>
      <c r="G60" s="244">
        <f>'Open Int.'!H66/'Open Int.'!K66</f>
        <v>0</v>
      </c>
      <c r="H60" s="247">
        <v>3968166</v>
      </c>
      <c r="I60" s="231">
        <v>793450</v>
      </c>
      <c r="J60" s="354">
        <v>793450</v>
      </c>
      <c r="K60" s="117" t="str">
        <f t="shared" si="1"/>
        <v>Gross Exposure is less then 30%</v>
      </c>
      <c r="M60"/>
      <c r="N60"/>
    </row>
    <row r="61" spans="1:14" s="7" customFormat="1" ht="15">
      <c r="A61" s="201" t="s">
        <v>271</v>
      </c>
      <c r="B61" s="235">
        <f>'Open Int.'!K67</f>
        <v>1695600</v>
      </c>
      <c r="C61" s="237">
        <f>'Open Int.'!R67</f>
        <v>49.51152</v>
      </c>
      <c r="D61" s="161">
        <f t="shared" si="0"/>
        <v>0.07894141774894144</v>
      </c>
      <c r="E61" s="243">
        <f>'Open Int.'!B67/'Open Int.'!K67</f>
        <v>0.9900920028308563</v>
      </c>
      <c r="F61" s="228">
        <f>'Open Int.'!E67/'Open Int.'!K67</f>
        <v>0.008492569002123142</v>
      </c>
      <c r="G61" s="244">
        <f>'Open Int.'!H67/'Open Int.'!K67</f>
        <v>0.0014154281670205238</v>
      </c>
      <c r="H61" s="247">
        <v>21479219</v>
      </c>
      <c r="I61" s="231">
        <v>4294800</v>
      </c>
      <c r="J61" s="354">
        <v>2146800</v>
      </c>
      <c r="K61" s="117" t="str">
        <f t="shared" si="1"/>
        <v>Gross Exposure is less then 30%</v>
      </c>
      <c r="M61"/>
      <c r="N61"/>
    </row>
    <row r="62" spans="1:14" s="7" customFormat="1" ht="15">
      <c r="A62" s="201" t="s">
        <v>221</v>
      </c>
      <c r="B62" s="235">
        <f>'Open Int.'!K68</f>
        <v>519900</v>
      </c>
      <c r="C62" s="237">
        <f>'Open Int.'!R68</f>
        <v>66.6329835</v>
      </c>
      <c r="D62" s="161">
        <f t="shared" si="0"/>
        <v>0.0622105382186774</v>
      </c>
      <c r="E62" s="243">
        <f>'Open Int.'!B68/'Open Int.'!K68</f>
        <v>0.9948066935949221</v>
      </c>
      <c r="F62" s="228">
        <f>'Open Int.'!E68/'Open Int.'!K68</f>
        <v>0.0051933064050779</v>
      </c>
      <c r="G62" s="244">
        <f>'Open Int.'!H68/'Open Int.'!K68</f>
        <v>0</v>
      </c>
      <c r="H62" s="247">
        <v>8357105</v>
      </c>
      <c r="I62" s="231">
        <v>1671300</v>
      </c>
      <c r="J62" s="354">
        <v>835500</v>
      </c>
      <c r="K62" s="117" t="str">
        <f t="shared" si="1"/>
        <v>Gross Exposure is less then 30%</v>
      </c>
      <c r="M62"/>
      <c r="N62"/>
    </row>
    <row r="63" spans="1:14" s="7" customFormat="1" ht="15">
      <c r="A63" s="201" t="s">
        <v>233</v>
      </c>
      <c r="B63" s="235">
        <f>'Open Int.'!K69</f>
        <v>3809000</v>
      </c>
      <c r="C63" s="237">
        <f>'Open Int.'!R69</f>
        <v>187.040945</v>
      </c>
      <c r="D63" s="161">
        <f t="shared" si="0"/>
        <v>0.29648816040032827</v>
      </c>
      <c r="E63" s="243">
        <f>'Open Int.'!B69/'Open Int.'!K69</f>
        <v>0.9782095038067734</v>
      </c>
      <c r="F63" s="228">
        <f>'Open Int.'!E69/'Open Int.'!K69</f>
        <v>0.018902599107377266</v>
      </c>
      <c r="G63" s="244">
        <f>'Open Int.'!H69/'Open Int.'!K69</f>
        <v>0.002887897085849304</v>
      </c>
      <c r="H63" s="247">
        <v>12847056</v>
      </c>
      <c r="I63" s="231">
        <v>2569000</v>
      </c>
      <c r="J63" s="354">
        <v>1284000</v>
      </c>
      <c r="K63" s="117" t="str">
        <f t="shared" si="1"/>
        <v>Gross Exposure is less then 30%</v>
      </c>
      <c r="M63"/>
      <c r="N63"/>
    </row>
    <row r="64" spans="1:14" s="7" customFormat="1" ht="15">
      <c r="A64" s="201" t="s">
        <v>166</v>
      </c>
      <c r="B64" s="235">
        <f>'Open Int.'!K70</f>
        <v>4085750</v>
      </c>
      <c r="C64" s="237">
        <f>'Open Int.'!R70</f>
        <v>44.45296</v>
      </c>
      <c r="D64" s="161">
        <f t="shared" si="0"/>
        <v>0.225006479107206</v>
      </c>
      <c r="E64" s="243">
        <f>'Open Int.'!B70/'Open Int.'!K70</f>
        <v>0.9602888086642599</v>
      </c>
      <c r="F64" s="228">
        <f>'Open Int.'!E70/'Open Int.'!K70</f>
        <v>0.034657039711191336</v>
      </c>
      <c r="G64" s="244">
        <f>'Open Int.'!H70/'Open Int.'!K70</f>
        <v>0.005054151624548736</v>
      </c>
      <c r="H64" s="247">
        <v>18158366</v>
      </c>
      <c r="I64" s="231">
        <v>3631450</v>
      </c>
      <c r="J64" s="354">
        <v>3631450</v>
      </c>
      <c r="K64" s="117" t="str">
        <f t="shared" si="1"/>
        <v>Gross Exposure is less then 30%</v>
      </c>
      <c r="M64"/>
      <c r="N64"/>
    </row>
    <row r="65" spans="1:14" s="7" customFormat="1" ht="15">
      <c r="A65" s="201" t="s">
        <v>222</v>
      </c>
      <c r="B65" s="235">
        <f>'Open Int.'!K71</f>
        <v>586520</v>
      </c>
      <c r="C65" s="237">
        <f>'Open Int.'!R71</f>
        <v>143.7472542</v>
      </c>
      <c r="D65" s="161">
        <f t="shared" si="0"/>
        <v>0.05012220770498622</v>
      </c>
      <c r="E65" s="243">
        <f>'Open Int.'!B71/'Open Int.'!K71</f>
        <v>0.9996999249812453</v>
      </c>
      <c r="F65" s="228">
        <f>'Open Int.'!E71/'Open Int.'!K71</f>
        <v>0.0003000750187546887</v>
      </c>
      <c r="G65" s="244">
        <f>'Open Int.'!H71/'Open Int.'!K71</f>
        <v>0</v>
      </c>
      <c r="H65" s="247">
        <v>11701799</v>
      </c>
      <c r="I65" s="231">
        <v>1225664</v>
      </c>
      <c r="J65" s="354">
        <v>612832</v>
      </c>
      <c r="K65" s="117" t="str">
        <f t="shared" si="1"/>
        <v>Gross Exposure is less then 30%</v>
      </c>
      <c r="M65"/>
      <c r="N65"/>
    </row>
    <row r="66" spans="1:14" s="7" customFormat="1" ht="15">
      <c r="A66" s="201" t="s">
        <v>288</v>
      </c>
      <c r="B66" s="235">
        <f>'Open Int.'!K72</f>
        <v>7155000</v>
      </c>
      <c r="C66" s="237">
        <f>'Open Int.'!R72</f>
        <v>151.9722</v>
      </c>
      <c r="D66" s="161">
        <f t="shared" si="0"/>
        <v>0.5522761612368516</v>
      </c>
      <c r="E66" s="243">
        <f>'Open Int.'!B72/'Open Int.'!K72</f>
        <v>0.929979035639413</v>
      </c>
      <c r="F66" s="228">
        <f>'Open Int.'!E72/'Open Int.'!K72</f>
        <v>0.06331236897274634</v>
      </c>
      <c r="G66" s="244">
        <f>'Open Int.'!H72/'Open Int.'!K72</f>
        <v>0.0067085953878406705</v>
      </c>
      <c r="H66" s="247">
        <v>12955475</v>
      </c>
      <c r="I66" s="231">
        <v>2590500</v>
      </c>
      <c r="J66" s="354">
        <v>2590500</v>
      </c>
      <c r="K66" s="117" t="str">
        <f t="shared" si="1"/>
        <v>Gross exposure is building up andcrpsses 40% mark</v>
      </c>
      <c r="M66"/>
      <c r="N66"/>
    </row>
    <row r="67" spans="1:14" s="7" customFormat="1" ht="15">
      <c r="A67" s="201" t="s">
        <v>289</v>
      </c>
      <c r="B67" s="235">
        <f>'Open Int.'!K73</f>
        <v>3064600</v>
      </c>
      <c r="C67" s="237">
        <f>'Open Int.'!R73</f>
        <v>45.294788000000004</v>
      </c>
      <c r="D67" s="161">
        <f t="shared" si="0"/>
        <v>0.32973351472298984</v>
      </c>
      <c r="E67" s="243">
        <f>'Open Int.'!B73/'Open Int.'!K73</f>
        <v>0.9949748743718593</v>
      </c>
      <c r="F67" s="228">
        <f>'Open Int.'!E73/'Open Int.'!K73</f>
        <v>0.005025125628140704</v>
      </c>
      <c r="G67" s="244">
        <f>'Open Int.'!H73/'Open Int.'!K73</f>
        <v>0</v>
      </c>
      <c r="H67" s="247">
        <v>9294172</v>
      </c>
      <c r="I67" s="231">
        <v>1857800</v>
      </c>
      <c r="J67" s="354">
        <v>1857800</v>
      </c>
      <c r="K67" s="117" t="str">
        <f t="shared" si="1"/>
        <v>Some sign of build up Gross exposure crosses 30%</v>
      </c>
      <c r="M67"/>
      <c r="N67"/>
    </row>
    <row r="68" spans="1:14" s="7" customFormat="1" ht="15">
      <c r="A68" s="201" t="s">
        <v>195</v>
      </c>
      <c r="B68" s="235">
        <f>'Open Int.'!K74</f>
        <v>18819874</v>
      </c>
      <c r="C68" s="237">
        <f>'Open Int.'!R74</f>
        <v>208.33600518</v>
      </c>
      <c r="D68" s="161">
        <f aca="true" t="shared" si="2" ref="D68:D131">B68/H68</f>
        <v>0.09695632232171578</v>
      </c>
      <c r="E68" s="243">
        <f>'Open Int.'!B74/'Open Int.'!K74</f>
        <v>0.9668017968664402</v>
      </c>
      <c r="F68" s="228">
        <f>'Open Int.'!E74/'Open Int.'!K74</f>
        <v>0.03133559767722143</v>
      </c>
      <c r="G68" s="244">
        <f>'Open Int.'!H74/'Open Int.'!K74</f>
        <v>0.0018626054563383367</v>
      </c>
      <c r="H68" s="247">
        <v>194106723</v>
      </c>
      <c r="I68" s="231">
        <v>25432708</v>
      </c>
      <c r="J68" s="354">
        <v>12716354</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Int.'!K75</f>
        <v>7308000</v>
      </c>
      <c r="C69" s="237">
        <f>'Open Int.'!R75</f>
        <v>72.78768</v>
      </c>
      <c r="D69" s="161">
        <f t="shared" si="2"/>
        <v>0.2784401590263647</v>
      </c>
      <c r="E69" s="243">
        <f>'Open Int.'!B75/'Open Int.'!K75</f>
        <v>0.9316091954022988</v>
      </c>
      <c r="F69" s="228">
        <f>'Open Int.'!E75/'Open Int.'!K75</f>
        <v>0.06628352490421456</v>
      </c>
      <c r="G69" s="244">
        <f>'Open Int.'!H75/'Open Int.'!K75</f>
        <v>0.00210727969348659</v>
      </c>
      <c r="H69" s="247">
        <v>26246214</v>
      </c>
      <c r="I69" s="231">
        <v>5248600</v>
      </c>
      <c r="J69" s="354">
        <v>5135200</v>
      </c>
      <c r="K69" s="117" t="str">
        <f t="shared" si="3"/>
        <v>Gross Exposure is less then 30%</v>
      </c>
      <c r="M69"/>
      <c r="N69"/>
    </row>
    <row r="70" spans="1:14" s="7" customFormat="1" ht="15">
      <c r="A70" s="201" t="s">
        <v>197</v>
      </c>
      <c r="B70" s="235">
        <f>'Open Int.'!K76</f>
        <v>2776800</v>
      </c>
      <c r="C70" s="237">
        <f>'Open Int.'!R76</f>
        <v>93.88360800000001</v>
      </c>
      <c r="D70" s="161">
        <f t="shared" si="2"/>
        <v>0.06445776265128093</v>
      </c>
      <c r="E70" s="243">
        <f>'Open Int.'!B76/'Open Int.'!K76</f>
        <v>0.9957865168539326</v>
      </c>
      <c r="F70" s="228">
        <f>'Open Int.'!E76/'Open Int.'!K76</f>
        <v>0.004213483146067416</v>
      </c>
      <c r="G70" s="244">
        <f>'Open Int.'!H76/'Open Int.'!K76</f>
        <v>0</v>
      </c>
      <c r="H70" s="247">
        <v>43079373</v>
      </c>
      <c r="I70" s="231">
        <v>8615750</v>
      </c>
      <c r="J70" s="354">
        <v>4307550</v>
      </c>
      <c r="K70" s="117" t="str">
        <f t="shared" si="3"/>
        <v>Gross Exposure is less then 30%</v>
      </c>
      <c r="M70"/>
      <c r="N70"/>
    </row>
    <row r="71" spans="1:14" s="7" customFormat="1" ht="15">
      <c r="A71" s="201" t="s">
        <v>4</v>
      </c>
      <c r="B71" s="235">
        <f>'Open Int.'!K77</f>
        <v>932100</v>
      </c>
      <c r="C71" s="237">
        <f>'Open Int.'!R77</f>
        <v>170.863251</v>
      </c>
      <c r="D71" s="161">
        <f t="shared" si="2"/>
        <v>0.01842046771861944</v>
      </c>
      <c r="E71" s="243">
        <f>'Open Int.'!B77/'Open Int.'!K77</f>
        <v>1</v>
      </c>
      <c r="F71" s="228">
        <f>'Open Int.'!E77/'Open Int.'!K77</f>
        <v>0</v>
      </c>
      <c r="G71" s="244">
        <f>'Open Int.'!H77/'Open Int.'!K77</f>
        <v>0</v>
      </c>
      <c r="H71" s="247">
        <v>50601321</v>
      </c>
      <c r="I71" s="231">
        <v>1800300</v>
      </c>
      <c r="J71" s="354">
        <v>900150</v>
      </c>
      <c r="K71" s="117" t="str">
        <f t="shared" si="3"/>
        <v>Gross Exposure is less then 30%</v>
      </c>
      <c r="M71"/>
      <c r="N71"/>
    </row>
    <row r="72" spans="1:14" s="7" customFormat="1" ht="15">
      <c r="A72" s="201" t="s">
        <v>79</v>
      </c>
      <c r="B72" s="235">
        <f>'Open Int.'!K78</f>
        <v>1462800</v>
      </c>
      <c r="C72" s="237">
        <f>'Open Int.'!R78</f>
        <v>164.886816</v>
      </c>
      <c r="D72" s="161">
        <f t="shared" si="2"/>
        <v>0.03845620776994165</v>
      </c>
      <c r="E72" s="243">
        <f>'Open Int.'!B78/'Open Int.'!K78</f>
        <v>0.9994531036368608</v>
      </c>
      <c r="F72" s="228">
        <f>'Open Int.'!E78/'Open Int.'!K78</f>
        <v>0.0005468963631391851</v>
      </c>
      <c r="G72" s="244">
        <f>'Open Int.'!H78/'Open Int.'!K78</f>
        <v>0</v>
      </c>
      <c r="H72" s="247">
        <v>38038072</v>
      </c>
      <c r="I72" s="231">
        <v>2929200</v>
      </c>
      <c r="J72" s="354">
        <v>1464600</v>
      </c>
      <c r="K72" s="117" t="str">
        <f t="shared" si="3"/>
        <v>Gross Exposure is less then 30%</v>
      </c>
      <c r="M72"/>
      <c r="N72"/>
    </row>
    <row r="73" spans="1:14" s="7" customFormat="1" ht="15">
      <c r="A73" s="201" t="s">
        <v>196</v>
      </c>
      <c r="B73" s="235">
        <f>'Open Int.'!K79</f>
        <v>1314800</v>
      </c>
      <c r="C73" s="237">
        <f>'Open Int.'!R79</f>
        <v>94.185698</v>
      </c>
      <c r="D73" s="161">
        <f t="shared" si="2"/>
        <v>0.07307930327210524</v>
      </c>
      <c r="E73" s="243">
        <f>'Open Int.'!B79/'Open Int.'!K79</f>
        <v>0.9987830848798296</v>
      </c>
      <c r="F73" s="228">
        <f>'Open Int.'!E79/'Open Int.'!K79</f>
        <v>0.000608457560085184</v>
      </c>
      <c r="G73" s="244">
        <f>'Open Int.'!H79/'Open Int.'!K79</f>
        <v>0.000608457560085184</v>
      </c>
      <c r="H73" s="247">
        <v>17991414</v>
      </c>
      <c r="I73" s="231">
        <v>3598000</v>
      </c>
      <c r="J73" s="354">
        <v>1798800</v>
      </c>
      <c r="K73" s="117" t="str">
        <f t="shared" si="3"/>
        <v>Gross Exposure is less then 30%</v>
      </c>
      <c r="M73"/>
      <c r="N73"/>
    </row>
    <row r="74" spans="1:14" s="7" customFormat="1" ht="15">
      <c r="A74" s="201" t="s">
        <v>5</v>
      </c>
      <c r="B74" s="235">
        <f>'Open Int.'!K80</f>
        <v>33617815</v>
      </c>
      <c r="C74" s="237">
        <f>'Open Int.'!R80</f>
        <v>500.401176275</v>
      </c>
      <c r="D74" s="161">
        <f t="shared" si="2"/>
        <v>0.2319724827148567</v>
      </c>
      <c r="E74" s="243">
        <f>'Open Int.'!B80/'Open Int.'!K80</f>
        <v>0.8890259524600275</v>
      </c>
      <c r="F74" s="228">
        <f>'Open Int.'!E80/'Open Int.'!K80</f>
        <v>0.09322958675333301</v>
      </c>
      <c r="G74" s="244">
        <f>'Open Int.'!H80/'Open Int.'!K80</f>
        <v>0.017744460786639465</v>
      </c>
      <c r="H74" s="247">
        <v>144921564</v>
      </c>
      <c r="I74" s="231">
        <v>20540410</v>
      </c>
      <c r="J74" s="354">
        <v>10270205</v>
      </c>
      <c r="K74" s="117" t="str">
        <f t="shared" si="3"/>
        <v>Gross Exposure is less then 30%</v>
      </c>
      <c r="M74"/>
      <c r="N74"/>
    </row>
    <row r="75" spans="1:14" s="7" customFormat="1" ht="15">
      <c r="A75" s="201" t="s">
        <v>198</v>
      </c>
      <c r="B75" s="235">
        <f>'Open Int.'!K81</f>
        <v>10019000</v>
      </c>
      <c r="C75" s="237">
        <f>'Open Int.'!R81</f>
        <v>195.97164</v>
      </c>
      <c r="D75" s="161">
        <f t="shared" si="2"/>
        <v>0.04673117266283023</v>
      </c>
      <c r="E75" s="243">
        <f>'Open Int.'!B81/'Open Int.'!K81</f>
        <v>0.8986924842798683</v>
      </c>
      <c r="F75" s="228">
        <f>'Open Int.'!E81/'Open Int.'!K81</f>
        <v>0.08573709951092924</v>
      </c>
      <c r="G75" s="244">
        <f>'Open Int.'!H81/'Open Int.'!K81</f>
        <v>0.015570416209202515</v>
      </c>
      <c r="H75" s="247">
        <v>214396503</v>
      </c>
      <c r="I75" s="231">
        <v>15052000</v>
      </c>
      <c r="J75" s="354">
        <v>7526000</v>
      </c>
      <c r="K75" s="117" t="str">
        <f t="shared" si="3"/>
        <v>Gross Exposure is less then 30%</v>
      </c>
      <c r="M75"/>
      <c r="N75"/>
    </row>
    <row r="76" spans="1:14" s="7" customFormat="1" ht="15">
      <c r="A76" s="201" t="s">
        <v>199</v>
      </c>
      <c r="B76" s="235">
        <f>'Open Int.'!K82</f>
        <v>3598400</v>
      </c>
      <c r="C76" s="237">
        <f>'Open Int.'!R82</f>
        <v>99.67568</v>
      </c>
      <c r="D76" s="161">
        <f t="shared" si="2"/>
        <v>0.10822044080341287</v>
      </c>
      <c r="E76" s="243">
        <f>'Open Int.'!B82/'Open Int.'!K82</f>
        <v>0.9721820809248555</v>
      </c>
      <c r="F76" s="228">
        <f>'Open Int.'!E82/'Open Int.'!K82</f>
        <v>0.02348265895953757</v>
      </c>
      <c r="G76" s="244">
        <f>'Open Int.'!H82/'Open Int.'!K82</f>
        <v>0.004335260115606936</v>
      </c>
      <c r="H76" s="247">
        <v>33250650</v>
      </c>
      <c r="I76" s="231">
        <v>6649500</v>
      </c>
      <c r="J76" s="354">
        <v>3324100</v>
      </c>
      <c r="K76" s="117" t="str">
        <f t="shared" si="3"/>
        <v>Gross Exposure is less then 30%</v>
      </c>
      <c r="M76"/>
      <c r="N76"/>
    </row>
    <row r="77" spans="1:14" s="7" customFormat="1" ht="15">
      <c r="A77" s="193" t="s">
        <v>401</v>
      </c>
      <c r="B77" s="235">
        <f>'Open Int.'!K83</f>
        <v>277750</v>
      </c>
      <c r="C77" s="237">
        <f>'Open Int.'!R83</f>
        <v>15.44706625</v>
      </c>
      <c r="D77" s="161">
        <f t="shared" si="2"/>
        <v>0.09906018543781392</v>
      </c>
      <c r="E77" s="243">
        <f>'Open Int.'!B83/'Open Int.'!K83</f>
        <v>1</v>
      </c>
      <c r="F77" s="228">
        <f>'Open Int.'!E83/'Open Int.'!K83</f>
        <v>0</v>
      </c>
      <c r="G77" s="244">
        <f>'Open Int.'!H83/'Open Int.'!K83</f>
        <v>0</v>
      </c>
      <c r="H77" s="247">
        <v>2803851</v>
      </c>
      <c r="I77" s="231">
        <v>560750</v>
      </c>
      <c r="J77" s="354">
        <v>560750</v>
      </c>
      <c r="K77" s="117" t="str">
        <f t="shared" si="3"/>
        <v>Gross Exposure is less then 30%</v>
      </c>
      <c r="M77"/>
      <c r="N77"/>
    </row>
    <row r="78" spans="1:14" s="7" customFormat="1" ht="15">
      <c r="A78" s="201" t="s">
        <v>417</v>
      </c>
      <c r="B78" s="235">
        <f>'Open Int.'!K84</f>
        <v>9971250</v>
      </c>
      <c r="C78" s="237">
        <f>'Open Int.'!R84</f>
        <v>55.98856875</v>
      </c>
      <c r="D78" s="161">
        <f t="shared" si="2"/>
        <v>0.2643532164598501</v>
      </c>
      <c r="E78" s="243">
        <f>'Open Int.'!B84/'Open Int.'!K84</f>
        <v>0.9563745769086123</v>
      </c>
      <c r="F78" s="228">
        <f>'Open Int.'!E84/'Open Int.'!K84</f>
        <v>0.04174501692365551</v>
      </c>
      <c r="G78" s="244">
        <f>'Open Int.'!H84/'Open Int.'!K84</f>
        <v>0.00188040616773223</v>
      </c>
      <c r="H78" s="247">
        <v>37719420</v>
      </c>
      <c r="I78" s="231">
        <v>7541250</v>
      </c>
      <c r="J78" s="354">
        <v>7541250</v>
      </c>
      <c r="K78" s="117" t="str">
        <f t="shared" si="3"/>
        <v>Gross Exposure is less then 30%</v>
      </c>
      <c r="M78"/>
      <c r="N78"/>
    </row>
    <row r="79" spans="1:14" s="7" customFormat="1" ht="15">
      <c r="A79" s="201" t="s">
        <v>43</v>
      </c>
      <c r="B79" s="235">
        <f>'Open Int.'!K85</f>
        <v>620850</v>
      </c>
      <c r="C79" s="237">
        <f>'Open Int.'!R85</f>
        <v>147.36806025</v>
      </c>
      <c r="D79" s="161">
        <f t="shared" si="2"/>
        <v>0.19638600406911422</v>
      </c>
      <c r="E79" s="243">
        <f>'Open Int.'!B85/'Open Int.'!K85</f>
        <v>0.9990335829910606</v>
      </c>
      <c r="F79" s="228">
        <f>'Open Int.'!E85/'Open Int.'!K85</f>
        <v>0.000724812756704518</v>
      </c>
      <c r="G79" s="244">
        <f>'Open Int.'!H85/'Open Int.'!K85</f>
        <v>0.00024160425223483932</v>
      </c>
      <c r="H79" s="247">
        <v>3161376</v>
      </c>
      <c r="I79" s="231">
        <v>632250</v>
      </c>
      <c r="J79" s="354">
        <v>316050</v>
      </c>
      <c r="K79" s="117" t="str">
        <f t="shared" si="3"/>
        <v>Gross Exposure is less then 30%</v>
      </c>
      <c r="M79"/>
      <c r="N79"/>
    </row>
    <row r="80" spans="1:14" s="7" customFormat="1" ht="15">
      <c r="A80" s="201" t="s">
        <v>200</v>
      </c>
      <c r="B80" s="235">
        <f>'Open Int.'!K86</f>
        <v>8143100</v>
      </c>
      <c r="C80" s="237">
        <f>'Open Int.'!R86</f>
        <v>741.999272</v>
      </c>
      <c r="D80" s="161">
        <f t="shared" si="2"/>
        <v>0.06162141655961058</v>
      </c>
      <c r="E80" s="243">
        <f>'Open Int.'!B86/'Open Int.'!K86</f>
        <v>0.9695263474598126</v>
      </c>
      <c r="F80" s="228">
        <f>'Open Int.'!E86/'Open Int.'!K86</f>
        <v>0.024413306971546464</v>
      </c>
      <c r="G80" s="244">
        <f>'Open Int.'!H86/'Open Int.'!K86</f>
        <v>0.0060603455686409355</v>
      </c>
      <c r="H80" s="247">
        <v>132147238</v>
      </c>
      <c r="I80" s="231">
        <v>3464650</v>
      </c>
      <c r="J80" s="354">
        <v>1732150</v>
      </c>
      <c r="K80" s="117" t="str">
        <f t="shared" si="3"/>
        <v>Gross Exposure is less then 30%</v>
      </c>
      <c r="M80"/>
      <c r="N80"/>
    </row>
    <row r="81" spans="1:14" s="7" customFormat="1" ht="15">
      <c r="A81" s="201" t="s">
        <v>141</v>
      </c>
      <c r="B81" s="235">
        <f>'Open Int.'!K87</f>
        <v>56277600</v>
      </c>
      <c r="C81" s="237">
        <f>'Open Int.'!R87</f>
        <v>567.278208</v>
      </c>
      <c r="D81" s="161">
        <f t="shared" si="2"/>
        <v>0.8213883347986769</v>
      </c>
      <c r="E81" s="243">
        <f>'Open Int.'!B87/'Open Int.'!K87</f>
        <v>0.8856667661733976</v>
      </c>
      <c r="F81" s="228">
        <f>'Open Int.'!E87/'Open Int.'!K87</f>
        <v>0.09369269478442578</v>
      </c>
      <c r="G81" s="244">
        <f>'Open Int.'!H87/'Open Int.'!K87</f>
        <v>0.02064053904217664</v>
      </c>
      <c r="H81" s="247">
        <v>68515217</v>
      </c>
      <c r="I81" s="231">
        <v>13701600</v>
      </c>
      <c r="J81" s="354">
        <v>6849600</v>
      </c>
      <c r="K81" s="117" t="str">
        <f t="shared" si="3"/>
        <v>Gross exposure has crossed 80%,Margin double</v>
      </c>
      <c r="M81"/>
      <c r="N81"/>
    </row>
    <row r="82" spans="1:14" s="7" customFormat="1" ht="15">
      <c r="A82" s="201" t="s">
        <v>398</v>
      </c>
      <c r="B82" s="235">
        <f>'Open Int.'!K88</f>
        <v>37638000</v>
      </c>
      <c r="C82" s="237">
        <f>'Open Int.'!R88</f>
        <v>458.99541</v>
      </c>
      <c r="D82" s="161">
        <f t="shared" si="2"/>
        <v>0.1687931631907397</v>
      </c>
      <c r="E82" s="243">
        <f>'Open Int.'!B88/'Open Int.'!K88</f>
        <v>0.8407460545193687</v>
      </c>
      <c r="F82" s="228">
        <f>'Open Int.'!E88/'Open Int.'!K88</f>
        <v>0.1475609756097561</v>
      </c>
      <c r="G82" s="244">
        <f>'Open Int.'!H88/'Open Int.'!K88</f>
        <v>0.011692969870875179</v>
      </c>
      <c r="H82" s="247">
        <v>222982965</v>
      </c>
      <c r="I82" s="231">
        <v>26268300</v>
      </c>
      <c r="J82" s="354">
        <v>13132800</v>
      </c>
      <c r="K82" s="117" t="str">
        <f t="shared" si="3"/>
        <v>Gross Exposure is less then 30%</v>
      </c>
      <c r="M82"/>
      <c r="N82"/>
    </row>
    <row r="83" spans="1:14" s="7" customFormat="1" ht="15">
      <c r="A83" s="201" t="s">
        <v>184</v>
      </c>
      <c r="B83" s="235">
        <f>'Open Int.'!K89</f>
        <v>12850200</v>
      </c>
      <c r="C83" s="237">
        <f>'Open Int.'!R89</f>
        <v>147.648798</v>
      </c>
      <c r="D83" s="161">
        <f t="shared" si="2"/>
        <v>0.05706492524100452</v>
      </c>
      <c r="E83" s="243">
        <f>'Open Int.'!B89/'Open Int.'!K89</f>
        <v>0.8535353535353535</v>
      </c>
      <c r="F83" s="228">
        <f>'Open Int.'!E89/'Open Int.'!K89</f>
        <v>0.12924701561065197</v>
      </c>
      <c r="G83" s="244">
        <f>'Open Int.'!H89/'Open Int.'!K89</f>
        <v>0.01721763085399449</v>
      </c>
      <c r="H83" s="247">
        <v>225185610</v>
      </c>
      <c r="I83" s="231">
        <v>31231650</v>
      </c>
      <c r="J83" s="354">
        <v>15614350</v>
      </c>
      <c r="K83" s="117" t="str">
        <f t="shared" si="3"/>
        <v>Gross Exposure is less then 30%</v>
      </c>
      <c r="M83"/>
      <c r="N83"/>
    </row>
    <row r="84" spans="1:14" s="7" customFormat="1" ht="15">
      <c r="A84" s="201" t="s">
        <v>175</v>
      </c>
      <c r="B84" s="235">
        <f>'Open Int.'!K90</f>
        <v>115762500</v>
      </c>
      <c r="C84" s="237">
        <f>'Open Int.'!R90</f>
        <v>551.6083125</v>
      </c>
      <c r="D84" s="161">
        <f t="shared" si="2"/>
        <v>0.906269716577313</v>
      </c>
      <c r="E84" s="243">
        <f>'Open Int.'!B90/'Open Int.'!K90</f>
        <v>0.8373469387755103</v>
      </c>
      <c r="F84" s="228">
        <f>'Open Int.'!E90/'Open Int.'!K90</f>
        <v>0.1380952380952381</v>
      </c>
      <c r="G84" s="244">
        <f>'Open Int.'!H90/'Open Int.'!K90</f>
        <v>0.0245578231292517</v>
      </c>
      <c r="H84" s="247">
        <v>127735152</v>
      </c>
      <c r="I84" s="231">
        <v>25546500</v>
      </c>
      <c r="J84" s="354">
        <v>12773250</v>
      </c>
      <c r="K84" s="117" t="str">
        <f t="shared" si="3"/>
        <v>Gross exposure has crossed 80%,Margin double</v>
      </c>
      <c r="M84"/>
      <c r="N84"/>
    </row>
    <row r="85" spans="1:14" s="7" customFormat="1" ht="15">
      <c r="A85" s="201" t="s">
        <v>142</v>
      </c>
      <c r="B85" s="235">
        <f>'Open Int.'!K91</f>
        <v>11590250</v>
      </c>
      <c r="C85" s="237">
        <f>'Open Int.'!R91</f>
        <v>167.13140499999997</v>
      </c>
      <c r="D85" s="161">
        <f t="shared" si="2"/>
        <v>0.13903653454630077</v>
      </c>
      <c r="E85" s="243">
        <f>'Open Int.'!B91/'Open Int.'!K91</f>
        <v>0.9734259399063868</v>
      </c>
      <c r="F85" s="228">
        <f>'Open Int.'!E91/'Open Int.'!K91</f>
        <v>0.025366148271176205</v>
      </c>
      <c r="G85" s="244">
        <f>'Open Int.'!H91/'Open Int.'!K91</f>
        <v>0.0012079118224369622</v>
      </c>
      <c r="H85" s="247">
        <v>83361183</v>
      </c>
      <c r="I85" s="231">
        <v>16670500</v>
      </c>
      <c r="J85" s="354">
        <v>8335250</v>
      </c>
      <c r="K85" s="117" t="str">
        <f t="shared" si="3"/>
        <v>Gross Exposure is less then 30%</v>
      </c>
      <c r="M85"/>
      <c r="N85"/>
    </row>
    <row r="86" spans="1:14" s="7" customFormat="1" ht="15">
      <c r="A86" s="201" t="s">
        <v>176</v>
      </c>
      <c r="B86" s="235">
        <f>'Open Int.'!K92</f>
        <v>10461750</v>
      </c>
      <c r="C86" s="237">
        <f>'Open Int.'!R92</f>
        <v>179.0005425</v>
      </c>
      <c r="D86" s="161">
        <f t="shared" si="2"/>
        <v>0.33772541821878155</v>
      </c>
      <c r="E86" s="243">
        <f>'Open Int.'!B92/'Open Int.'!K92</f>
        <v>0.9636867636867636</v>
      </c>
      <c r="F86" s="228">
        <f>'Open Int.'!E92/'Open Int.'!K92</f>
        <v>0.03173943173943174</v>
      </c>
      <c r="G86" s="244">
        <f>'Open Int.'!H92/'Open Int.'!K92</f>
        <v>0.004573804573804574</v>
      </c>
      <c r="H86" s="247">
        <v>30977088</v>
      </c>
      <c r="I86" s="231">
        <v>6194400</v>
      </c>
      <c r="J86" s="354">
        <v>3097200</v>
      </c>
      <c r="K86" s="117" t="str">
        <f t="shared" si="3"/>
        <v>Some sign of build up Gross exposure crosses 30%</v>
      </c>
      <c r="M86"/>
      <c r="N86"/>
    </row>
    <row r="87" spans="1:14" s="7" customFormat="1" ht="15">
      <c r="A87" s="201" t="s">
        <v>418</v>
      </c>
      <c r="B87" s="235">
        <f>'Open Int.'!K93</f>
        <v>1226500</v>
      </c>
      <c r="C87" s="237">
        <f>'Open Int.'!R93</f>
        <v>72.768245</v>
      </c>
      <c r="D87" s="161">
        <f t="shared" si="2"/>
        <v>0.18208949063786847</v>
      </c>
      <c r="E87" s="243">
        <f>'Open Int.'!B93/'Open Int.'!K93</f>
        <v>0.9995923359152059</v>
      </c>
      <c r="F87" s="228">
        <f>'Open Int.'!E93/'Open Int.'!K93</f>
        <v>0.00040766408479412964</v>
      </c>
      <c r="G87" s="244">
        <f>'Open Int.'!H93/'Open Int.'!K93</f>
        <v>0</v>
      </c>
      <c r="H87" s="247">
        <v>6735699</v>
      </c>
      <c r="I87" s="231">
        <v>1347000</v>
      </c>
      <c r="J87" s="354">
        <v>1158500</v>
      </c>
      <c r="K87" s="117" t="str">
        <f t="shared" si="3"/>
        <v>Gross Exposure is less then 30%</v>
      </c>
      <c r="M87"/>
      <c r="N87"/>
    </row>
    <row r="88" spans="1:14" s="7" customFormat="1" ht="15">
      <c r="A88" s="201" t="s">
        <v>397</v>
      </c>
      <c r="B88" s="235">
        <f>'Open Int.'!K94</f>
        <v>1960200</v>
      </c>
      <c r="C88" s="237">
        <f>'Open Int.'!R94</f>
        <v>24.277077</v>
      </c>
      <c r="D88" s="161">
        <f t="shared" si="2"/>
        <v>0.11403141361256544</v>
      </c>
      <c r="E88" s="243">
        <f>'Open Int.'!B94/'Open Int.'!K94</f>
        <v>0.9977553310886644</v>
      </c>
      <c r="F88" s="228">
        <f>'Open Int.'!E94/'Open Int.'!K94</f>
        <v>0.002244668911335578</v>
      </c>
      <c r="G88" s="244">
        <f>'Open Int.'!H94/'Open Int.'!K94</f>
        <v>0</v>
      </c>
      <c r="H88" s="247">
        <v>17190000</v>
      </c>
      <c r="I88" s="231">
        <v>3436400</v>
      </c>
      <c r="J88" s="354">
        <v>3436400</v>
      </c>
      <c r="K88" s="117" t="str">
        <f t="shared" si="3"/>
        <v>Gross Exposure is less then 30%</v>
      </c>
      <c r="M88"/>
      <c r="N88"/>
    </row>
    <row r="89" spans="1:14" s="7" customFormat="1" ht="15">
      <c r="A89" s="201" t="s">
        <v>167</v>
      </c>
      <c r="B89" s="235">
        <f>'Open Int.'!K95</f>
        <v>11950400</v>
      </c>
      <c r="C89" s="237">
        <f>'Open Int.'!R95</f>
        <v>55.509608</v>
      </c>
      <c r="D89" s="161">
        <f t="shared" si="2"/>
        <v>0.2997827839130152</v>
      </c>
      <c r="E89" s="243">
        <f>'Open Int.'!B95/'Open Int.'!K95</f>
        <v>0.9381443298969072</v>
      </c>
      <c r="F89" s="228">
        <f>'Open Int.'!E95/'Open Int.'!K95</f>
        <v>0.06056701030927835</v>
      </c>
      <c r="G89" s="244">
        <f>'Open Int.'!H95/'Open Int.'!K95</f>
        <v>0.001288659793814433</v>
      </c>
      <c r="H89" s="247">
        <v>39863530</v>
      </c>
      <c r="I89" s="231">
        <v>7969500</v>
      </c>
      <c r="J89" s="354">
        <v>7969500</v>
      </c>
      <c r="K89" s="117" t="str">
        <f t="shared" si="3"/>
        <v>Gross Exposure is less then 30%</v>
      </c>
      <c r="M89"/>
      <c r="N89"/>
    </row>
    <row r="90" spans="1:14" s="7" customFormat="1" ht="15">
      <c r="A90" s="201" t="s">
        <v>201</v>
      </c>
      <c r="B90" s="235">
        <f>'Open Int.'!K96</f>
        <v>7177900</v>
      </c>
      <c r="C90" s="237">
        <f>'Open Int.'!R96</f>
        <v>1391.3282465</v>
      </c>
      <c r="D90" s="161">
        <f t="shared" si="2"/>
        <v>0.0976398986832509</v>
      </c>
      <c r="E90" s="243">
        <f>'Open Int.'!B96/'Open Int.'!K96</f>
        <v>0.8794076261859318</v>
      </c>
      <c r="F90" s="228">
        <f>'Open Int.'!E96/'Open Int.'!K96</f>
        <v>0.09681104501316541</v>
      </c>
      <c r="G90" s="244">
        <f>'Open Int.'!H96/'Open Int.'!K96</f>
        <v>0.023781328800902772</v>
      </c>
      <c r="H90" s="247">
        <v>73514005</v>
      </c>
      <c r="I90" s="231">
        <v>1462800</v>
      </c>
      <c r="J90" s="354">
        <v>731400</v>
      </c>
      <c r="K90" s="117" t="str">
        <f t="shared" si="3"/>
        <v>Gross Exposure is less then 30%</v>
      </c>
      <c r="M90"/>
      <c r="N90"/>
    </row>
    <row r="91" spans="1:14" s="7" customFormat="1" ht="15">
      <c r="A91" s="201" t="s">
        <v>143</v>
      </c>
      <c r="B91" s="235">
        <f>'Open Int.'!K97</f>
        <v>2109250</v>
      </c>
      <c r="C91" s="237">
        <f>'Open Int.'!R97</f>
        <v>24.0665425</v>
      </c>
      <c r="D91" s="161">
        <f t="shared" si="2"/>
        <v>0.04993489583333333</v>
      </c>
      <c r="E91" s="243">
        <f>'Open Int.'!B97/'Open Int.'!K97</f>
        <v>1</v>
      </c>
      <c r="F91" s="228">
        <f>'Open Int.'!E97/'Open Int.'!K97</f>
        <v>0</v>
      </c>
      <c r="G91" s="244">
        <f>'Open Int.'!H97/'Open Int.'!K97</f>
        <v>0</v>
      </c>
      <c r="H91" s="247">
        <v>42240000</v>
      </c>
      <c r="I91" s="231">
        <v>8445850</v>
      </c>
      <c r="J91" s="354">
        <v>4268650</v>
      </c>
      <c r="K91" s="117" t="str">
        <f t="shared" si="3"/>
        <v>Gross Exposure is less then 30%</v>
      </c>
      <c r="M91"/>
      <c r="N91"/>
    </row>
    <row r="92" spans="1:14" s="7" customFormat="1" ht="15">
      <c r="A92" s="201" t="s">
        <v>90</v>
      </c>
      <c r="B92" s="235">
        <f>'Open Int.'!K98</f>
        <v>1637400</v>
      </c>
      <c r="C92" s="237">
        <f>'Open Int.'!R98</f>
        <v>72.839739</v>
      </c>
      <c r="D92" s="161">
        <f t="shared" si="2"/>
        <v>0.038997906702688406</v>
      </c>
      <c r="E92" s="243">
        <f>'Open Int.'!B98/'Open Int.'!K98</f>
        <v>0.9978013924514474</v>
      </c>
      <c r="F92" s="228">
        <f>'Open Int.'!E98/'Open Int.'!K98</f>
        <v>0.0021986075485525836</v>
      </c>
      <c r="G92" s="244">
        <f>'Open Int.'!H98/'Open Int.'!K98</f>
        <v>0</v>
      </c>
      <c r="H92" s="247">
        <v>41986869</v>
      </c>
      <c r="I92" s="231">
        <v>6801600</v>
      </c>
      <c r="J92" s="354">
        <v>3400800</v>
      </c>
      <c r="K92" s="117" t="str">
        <f t="shared" si="3"/>
        <v>Gross Exposure is less then 30%</v>
      </c>
      <c r="M92"/>
      <c r="N92"/>
    </row>
    <row r="93" spans="1:14" s="7" customFormat="1" ht="15">
      <c r="A93" s="201" t="s">
        <v>35</v>
      </c>
      <c r="B93" s="235">
        <f>'Open Int.'!K99</f>
        <v>1711600</v>
      </c>
      <c r="C93" s="237">
        <f>'Open Int.'!R99</f>
        <v>58.006124</v>
      </c>
      <c r="D93" s="161">
        <f t="shared" si="2"/>
        <v>0.05415601196596005</v>
      </c>
      <c r="E93" s="243">
        <f>'Open Int.'!B99/'Open Int.'!K99</f>
        <v>0.9961439588688946</v>
      </c>
      <c r="F93" s="228">
        <f>'Open Int.'!E99/'Open Int.'!K99</f>
        <v>0.0012853470437017994</v>
      </c>
      <c r="G93" s="244">
        <f>'Open Int.'!H99/'Open Int.'!K99</f>
        <v>0.002570694087403599</v>
      </c>
      <c r="H93" s="247">
        <v>31604986</v>
      </c>
      <c r="I93" s="231">
        <v>6320600</v>
      </c>
      <c r="J93" s="354">
        <v>3160300</v>
      </c>
      <c r="K93" s="117" t="str">
        <f t="shared" si="3"/>
        <v>Gross Exposure is less then 30%</v>
      </c>
      <c r="M93"/>
      <c r="N93"/>
    </row>
    <row r="94" spans="1:14" s="7" customFormat="1" ht="15">
      <c r="A94" s="201" t="s">
        <v>6</v>
      </c>
      <c r="B94" s="235">
        <f>'Open Int.'!K100</f>
        <v>14859000</v>
      </c>
      <c r="C94" s="237">
        <f>'Open Int.'!R100</f>
        <v>234.549315</v>
      </c>
      <c r="D94" s="161">
        <f t="shared" si="2"/>
        <v>0.02004392545529364</v>
      </c>
      <c r="E94" s="243">
        <f>'Open Int.'!B100/'Open Int.'!K100</f>
        <v>0.9189884918231375</v>
      </c>
      <c r="F94" s="228">
        <f>'Open Int.'!E100/'Open Int.'!K100</f>
        <v>0.06738340399757722</v>
      </c>
      <c r="G94" s="244">
        <f>'Open Int.'!H100/'Open Int.'!K100</f>
        <v>0.013628104179285281</v>
      </c>
      <c r="H94" s="247">
        <v>741321855</v>
      </c>
      <c r="I94" s="231">
        <v>18742500</v>
      </c>
      <c r="J94" s="354">
        <v>9371250</v>
      </c>
      <c r="K94" s="117" t="str">
        <f t="shared" si="3"/>
        <v>Gross Exposure is less then 30%</v>
      </c>
      <c r="M94"/>
      <c r="N94"/>
    </row>
    <row r="95" spans="1:14" s="7" customFormat="1" ht="15">
      <c r="A95" s="201" t="s">
        <v>177</v>
      </c>
      <c r="B95" s="235">
        <f>'Open Int.'!K101</f>
        <v>5572500</v>
      </c>
      <c r="C95" s="237">
        <f>'Open Int.'!R101</f>
        <v>189.68789999999998</v>
      </c>
      <c r="D95" s="161">
        <f t="shared" si="2"/>
        <v>0.23873660204619868</v>
      </c>
      <c r="E95" s="243">
        <f>'Open Int.'!B101/'Open Int.'!K101</f>
        <v>0.9817855540601167</v>
      </c>
      <c r="F95" s="228">
        <f>'Open Int.'!E101/'Open Int.'!K101</f>
        <v>0.01570210856886496</v>
      </c>
      <c r="G95" s="244">
        <f>'Open Int.'!H101/'Open Int.'!K101</f>
        <v>0.002512337371018394</v>
      </c>
      <c r="H95" s="247">
        <v>23341624</v>
      </c>
      <c r="I95" s="231">
        <v>4668000</v>
      </c>
      <c r="J95" s="354">
        <v>2334000</v>
      </c>
      <c r="K95" s="117" t="str">
        <f t="shared" si="3"/>
        <v>Gross Exposure is less then 30%</v>
      </c>
      <c r="M95"/>
      <c r="N95"/>
    </row>
    <row r="96" spans="1:14" s="7" customFormat="1" ht="15">
      <c r="A96" s="201" t="s">
        <v>168</v>
      </c>
      <c r="B96" s="235">
        <f>'Open Int.'!K102</f>
        <v>165300</v>
      </c>
      <c r="C96" s="237">
        <f>'Open Int.'!R102</f>
        <v>10.746153</v>
      </c>
      <c r="D96" s="161">
        <f t="shared" si="2"/>
        <v>0.03640578642775544</v>
      </c>
      <c r="E96" s="243">
        <f>'Open Int.'!B102/'Open Int.'!K102</f>
        <v>1</v>
      </c>
      <c r="F96" s="228">
        <f>'Open Int.'!E102/'Open Int.'!K102</f>
        <v>0</v>
      </c>
      <c r="G96" s="244">
        <f>'Open Int.'!H102/'Open Int.'!K102</f>
        <v>0</v>
      </c>
      <c r="H96" s="247">
        <v>4540487</v>
      </c>
      <c r="I96" s="231">
        <v>907800</v>
      </c>
      <c r="J96" s="354">
        <v>680400</v>
      </c>
      <c r="K96" s="117" t="str">
        <f t="shared" si="3"/>
        <v>Gross Exposure is less then 30%</v>
      </c>
      <c r="M96"/>
      <c r="N96"/>
    </row>
    <row r="97" spans="1:14" s="7" customFormat="1" ht="15">
      <c r="A97" s="201" t="s">
        <v>132</v>
      </c>
      <c r="B97" s="235">
        <f>'Open Int.'!K103</f>
        <v>1594000</v>
      </c>
      <c r="C97" s="237">
        <f>'Open Int.'!R103</f>
        <v>124.95366</v>
      </c>
      <c r="D97" s="161">
        <f t="shared" si="2"/>
        <v>0.4615941504379932</v>
      </c>
      <c r="E97" s="243">
        <f>'Open Int.'!B103/'Open Int.'!K103</f>
        <v>0.9959849435382685</v>
      </c>
      <c r="F97" s="228">
        <f>'Open Int.'!E103/'Open Int.'!K103</f>
        <v>0.0035131744040150566</v>
      </c>
      <c r="G97" s="244">
        <f>'Open Int.'!H103/'Open Int.'!K103</f>
        <v>0.0005018820577164366</v>
      </c>
      <c r="H97" s="247">
        <v>3453250</v>
      </c>
      <c r="I97" s="231">
        <v>690400</v>
      </c>
      <c r="J97" s="354">
        <v>690400</v>
      </c>
      <c r="K97" s="117" t="str">
        <f t="shared" si="3"/>
        <v>Gross exposure is building up andcrpsses 40% mark</v>
      </c>
      <c r="M97"/>
      <c r="N97"/>
    </row>
    <row r="98" spans="1:14" s="7" customFormat="1" ht="15">
      <c r="A98" s="201" t="s">
        <v>144</v>
      </c>
      <c r="B98" s="235">
        <f>'Open Int.'!K104</f>
        <v>263375</v>
      </c>
      <c r="C98" s="237">
        <f>'Open Int.'!R104</f>
        <v>93.12676625</v>
      </c>
      <c r="D98" s="161">
        <f t="shared" si="2"/>
        <v>0.10442193956987875</v>
      </c>
      <c r="E98" s="243">
        <f>'Open Int.'!B104/'Open Int.'!K104</f>
        <v>1</v>
      </c>
      <c r="F98" s="228">
        <f>'Open Int.'!E104/'Open Int.'!K104</f>
        <v>0</v>
      </c>
      <c r="G98" s="244">
        <f>'Open Int.'!H104/'Open Int.'!K104</f>
        <v>0</v>
      </c>
      <c r="H98" s="247">
        <v>2522219</v>
      </c>
      <c r="I98" s="231">
        <v>504375</v>
      </c>
      <c r="J98" s="354">
        <v>252125</v>
      </c>
      <c r="K98" s="117" t="str">
        <f t="shared" si="3"/>
        <v>Gross Exposure is less then 30%</v>
      </c>
      <c r="M98"/>
      <c r="N98"/>
    </row>
    <row r="99" spans="1:14" s="7" customFormat="1" ht="15">
      <c r="A99" s="201" t="s">
        <v>291</v>
      </c>
      <c r="B99" s="235">
        <f>'Open Int.'!K105</f>
        <v>1117500</v>
      </c>
      <c r="C99" s="237">
        <f>'Open Int.'!R105</f>
        <v>75.487125</v>
      </c>
      <c r="D99" s="161">
        <f t="shared" si="2"/>
        <v>0.04870937164387526</v>
      </c>
      <c r="E99" s="243">
        <f>'Open Int.'!B105/'Open Int.'!K105</f>
        <v>0.9997315436241611</v>
      </c>
      <c r="F99" s="228">
        <f>'Open Int.'!E105/'Open Int.'!K105</f>
        <v>0.00026845637583892615</v>
      </c>
      <c r="G99" s="244">
        <f>'Open Int.'!H105/'Open Int.'!K105</f>
        <v>0</v>
      </c>
      <c r="H99" s="247">
        <v>22942197</v>
      </c>
      <c r="I99" s="231">
        <v>4588200</v>
      </c>
      <c r="J99" s="354">
        <v>2294100</v>
      </c>
      <c r="K99" s="117" t="str">
        <f t="shared" si="3"/>
        <v>Gross Exposure is less then 30%</v>
      </c>
      <c r="M99"/>
      <c r="N99"/>
    </row>
    <row r="100" spans="1:14" s="7" customFormat="1" ht="15">
      <c r="A100" s="201" t="s">
        <v>133</v>
      </c>
      <c r="B100" s="235">
        <f>'Open Int.'!K106</f>
        <v>29425000</v>
      </c>
      <c r="C100" s="237">
        <f>'Open Int.'!R106</f>
        <v>102.39899999999999</v>
      </c>
      <c r="D100" s="161">
        <f t="shared" si="2"/>
        <v>0.8173611111111111</v>
      </c>
      <c r="E100" s="243">
        <f>'Open Int.'!B106/'Open Int.'!K106</f>
        <v>0.826677994902294</v>
      </c>
      <c r="F100" s="228">
        <f>'Open Int.'!E106/'Open Int.'!K106</f>
        <v>0.1588785046728972</v>
      </c>
      <c r="G100" s="244">
        <f>'Open Int.'!H106/'Open Int.'!K106</f>
        <v>0.014443500424808835</v>
      </c>
      <c r="H100" s="247">
        <v>36000000</v>
      </c>
      <c r="I100" s="231">
        <v>7200000</v>
      </c>
      <c r="J100" s="354">
        <v>7200000</v>
      </c>
      <c r="K100" s="117" t="str">
        <f t="shared" si="3"/>
        <v>Gross exposure has crossed 80%,Margin double</v>
      </c>
      <c r="M100"/>
      <c r="N100"/>
    </row>
    <row r="101" spans="1:14" s="7" customFormat="1" ht="15">
      <c r="A101" s="201" t="s">
        <v>169</v>
      </c>
      <c r="B101" s="235">
        <f>'Open Int.'!K107</f>
        <v>10314000</v>
      </c>
      <c r="C101" s="237">
        <f>'Open Int.'!R107</f>
        <v>154.24587</v>
      </c>
      <c r="D101" s="161">
        <f t="shared" si="2"/>
        <v>0.8476768853619335</v>
      </c>
      <c r="E101" s="243">
        <f>'Open Int.'!B107/'Open Int.'!K107</f>
        <v>0.9984487104905954</v>
      </c>
      <c r="F101" s="228">
        <f>'Open Int.'!E107/'Open Int.'!K107</f>
        <v>0.0015512895094046927</v>
      </c>
      <c r="G101" s="244">
        <f>'Open Int.'!H107/'Open Int.'!K107</f>
        <v>0</v>
      </c>
      <c r="H101" s="247">
        <v>12167372</v>
      </c>
      <c r="I101" s="231">
        <v>2432000</v>
      </c>
      <c r="J101" s="354">
        <v>2432000</v>
      </c>
      <c r="K101" s="117" t="str">
        <f t="shared" si="3"/>
        <v>Gross exposure has crossed 80%,Margin double</v>
      </c>
      <c r="M101"/>
      <c r="N101"/>
    </row>
    <row r="102" spans="1:14" s="7" customFormat="1" ht="15">
      <c r="A102" s="201" t="s">
        <v>292</v>
      </c>
      <c r="B102" s="235">
        <f>'Open Int.'!K108</f>
        <v>3096500</v>
      </c>
      <c r="C102" s="237">
        <f>'Open Int.'!R108</f>
        <v>178.88480500000003</v>
      </c>
      <c r="D102" s="161">
        <f t="shared" si="2"/>
        <v>0.17658346438565578</v>
      </c>
      <c r="E102" s="243">
        <f>'Open Int.'!B108/'Open Int.'!K108</f>
        <v>0.9989342806394316</v>
      </c>
      <c r="F102" s="228">
        <f>'Open Int.'!E108/'Open Int.'!K108</f>
        <v>0.0010657193605683837</v>
      </c>
      <c r="G102" s="244">
        <f>'Open Int.'!H108/'Open Int.'!K108</f>
        <v>0</v>
      </c>
      <c r="H102" s="247">
        <v>17535617</v>
      </c>
      <c r="I102" s="231">
        <v>3506800</v>
      </c>
      <c r="J102" s="354">
        <v>1753400</v>
      </c>
      <c r="K102" s="117" t="str">
        <f t="shared" si="3"/>
        <v>Gross Exposure is less then 30%</v>
      </c>
      <c r="M102"/>
      <c r="N102"/>
    </row>
    <row r="103" spans="1:14" s="7" customFormat="1" ht="15">
      <c r="A103" s="201" t="s">
        <v>419</v>
      </c>
      <c r="B103" s="235">
        <f>'Open Int.'!K109</f>
        <v>642000</v>
      </c>
      <c r="C103" s="237">
        <f>'Open Int.'!R109</f>
        <v>26.02668</v>
      </c>
      <c r="D103" s="161">
        <f t="shared" si="2"/>
        <v>0.1118519901988387</v>
      </c>
      <c r="E103" s="243">
        <f>'Open Int.'!B109/'Open Int.'!K109</f>
        <v>1</v>
      </c>
      <c r="F103" s="228">
        <f>'Open Int.'!E109/'Open Int.'!K109</f>
        <v>0</v>
      </c>
      <c r="G103" s="244">
        <f>'Open Int.'!H109/'Open Int.'!K109</f>
        <v>0</v>
      </c>
      <c r="H103" s="247">
        <v>5739728</v>
      </c>
      <c r="I103" s="231">
        <v>1147500</v>
      </c>
      <c r="J103" s="354">
        <v>1147500</v>
      </c>
      <c r="K103" s="117" t="str">
        <f t="shared" si="3"/>
        <v>Gross Exposure is less then 30%</v>
      </c>
      <c r="M103"/>
      <c r="N103"/>
    </row>
    <row r="104" spans="1:14" s="7" customFormat="1" ht="15">
      <c r="A104" s="201" t="s">
        <v>293</v>
      </c>
      <c r="B104" s="235">
        <f>'Open Int.'!K110</f>
        <v>1575750</v>
      </c>
      <c r="C104" s="237">
        <f>'Open Int.'!R110</f>
        <v>93.0480375</v>
      </c>
      <c r="D104" s="161">
        <f t="shared" si="2"/>
        <v>0.055821149568160575</v>
      </c>
      <c r="E104" s="243">
        <f>'Open Int.'!B110/'Open Int.'!K110</f>
        <v>0.9975567190226876</v>
      </c>
      <c r="F104" s="228">
        <f>'Open Int.'!E110/'Open Int.'!K110</f>
        <v>0.002443280977312391</v>
      </c>
      <c r="G104" s="244">
        <f>'Open Int.'!H110/'Open Int.'!K110</f>
        <v>0</v>
      </c>
      <c r="H104" s="247">
        <v>28228548</v>
      </c>
      <c r="I104" s="231">
        <v>5519250</v>
      </c>
      <c r="J104" s="354">
        <v>2759350</v>
      </c>
      <c r="K104" s="117" t="str">
        <f t="shared" si="3"/>
        <v>Gross Exposure is less then 30%</v>
      </c>
      <c r="M104"/>
      <c r="N104"/>
    </row>
    <row r="105" spans="1:14" s="7" customFormat="1" ht="15">
      <c r="A105" s="201" t="s">
        <v>178</v>
      </c>
      <c r="B105" s="235">
        <f>'Open Int.'!K111</f>
        <v>2491250</v>
      </c>
      <c r="C105" s="237">
        <f>'Open Int.'!R111</f>
        <v>41.94019375</v>
      </c>
      <c r="D105" s="161">
        <f t="shared" si="2"/>
        <v>0.10265276162815253</v>
      </c>
      <c r="E105" s="243">
        <f>'Open Int.'!B111/'Open Int.'!K111</f>
        <v>0.9919719016557953</v>
      </c>
      <c r="F105" s="228">
        <f>'Open Int.'!E111/'Open Int.'!K111</f>
        <v>0.008028098344204716</v>
      </c>
      <c r="G105" s="244">
        <f>'Open Int.'!H111/'Open Int.'!K111</f>
        <v>0</v>
      </c>
      <c r="H105" s="247">
        <v>24268709</v>
      </c>
      <c r="I105" s="231">
        <v>4852500</v>
      </c>
      <c r="J105" s="354">
        <v>2975000</v>
      </c>
      <c r="K105" s="117" t="str">
        <f t="shared" si="3"/>
        <v>Gross Exposure is less then 30%</v>
      </c>
      <c r="M105"/>
      <c r="N105"/>
    </row>
    <row r="106" spans="1:14" s="7" customFormat="1" ht="15">
      <c r="A106" s="201" t="s">
        <v>145</v>
      </c>
      <c r="B106" s="235">
        <f>'Open Int.'!K112</f>
        <v>1446700</v>
      </c>
      <c r="C106" s="237">
        <f>'Open Int.'!R112</f>
        <v>24.8470725</v>
      </c>
      <c r="D106" s="161">
        <f t="shared" si="2"/>
        <v>0.14381327555486456</v>
      </c>
      <c r="E106" s="243">
        <f>'Open Int.'!B112/'Open Int.'!K112</f>
        <v>0.9623971797884842</v>
      </c>
      <c r="F106" s="228">
        <f>'Open Int.'!E112/'Open Int.'!K112</f>
        <v>0.03760282021151586</v>
      </c>
      <c r="G106" s="244">
        <f>'Open Int.'!H112/'Open Int.'!K112</f>
        <v>0</v>
      </c>
      <c r="H106" s="247">
        <v>10059572</v>
      </c>
      <c r="I106" s="231">
        <v>2011100</v>
      </c>
      <c r="J106" s="354">
        <v>2011100</v>
      </c>
      <c r="K106" s="117" t="str">
        <f t="shared" si="3"/>
        <v>Gross Exposure is less then 30%</v>
      </c>
      <c r="M106"/>
      <c r="N106"/>
    </row>
    <row r="107" spans="1:14" s="7" customFormat="1" ht="15">
      <c r="A107" s="201" t="s">
        <v>272</v>
      </c>
      <c r="B107" s="235">
        <f>'Open Int.'!K113</f>
        <v>3388950</v>
      </c>
      <c r="C107" s="237">
        <f>'Open Int.'!R113</f>
        <v>59.5438515</v>
      </c>
      <c r="D107" s="161">
        <f t="shared" si="2"/>
        <v>0.3048139092173614</v>
      </c>
      <c r="E107" s="243">
        <f>'Open Int.'!B113/'Open Int.'!K113</f>
        <v>0.9673940305994482</v>
      </c>
      <c r="F107" s="228">
        <f>'Open Int.'!E113/'Open Int.'!K113</f>
        <v>0.0290945573112616</v>
      </c>
      <c r="G107" s="244">
        <f>'Open Int.'!H113/'Open Int.'!K113</f>
        <v>0.003511412089290193</v>
      </c>
      <c r="H107" s="247">
        <v>11118095</v>
      </c>
      <c r="I107" s="231">
        <v>2223600</v>
      </c>
      <c r="J107" s="354">
        <v>2223600</v>
      </c>
      <c r="K107" s="117" t="str">
        <f t="shared" si="3"/>
        <v>Some sign of build up Gross exposure crosses 30%</v>
      </c>
      <c r="M107"/>
      <c r="N107"/>
    </row>
    <row r="108" spans="1:14" s="7" customFormat="1" ht="15">
      <c r="A108" s="201" t="s">
        <v>210</v>
      </c>
      <c r="B108" s="235">
        <f>'Open Int.'!K114</f>
        <v>2106200</v>
      </c>
      <c r="C108" s="237">
        <f>'Open Int.'!R114</f>
        <v>404.632613</v>
      </c>
      <c r="D108" s="161">
        <f t="shared" si="2"/>
        <v>0.0381029823643181</v>
      </c>
      <c r="E108" s="243">
        <f>'Open Int.'!B114/'Open Int.'!K114</f>
        <v>0.9811034089830025</v>
      </c>
      <c r="F108" s="228">
        <f>'Open Int.'!E114/'Open Int.'!K114</f>
        <v>0.014053746082993068</v>
      </c>
      <c r="G108" s="244">
        <f>'Open Int.'!H114/'Open Int.'!K114</f>
        <v>0.004842844934004368</v>
      </c>
      <c r="H108" s="247">
        <v>55276513</v>
      </c>
      <c r="I108" s="231">
        <v>1766200</v>
      </c>
      <c r="J108" s="354">
        <v>883000</v>
      </c>
      <c r="K108" s="117" t="str">
        <f t="shared" si="3"/>
        <v>Gross Exposure is less then 30%</v>
      </c>
      <c r="M108"/>
      <c r="N108"/>
    </row>
    <row r="109" spans="1:14" s="7" customFormat="1" ht="15">
      <c r="A109" s="201" t="s">
        <v>294</v>
      </c>
      <c r="B109" s="235">
        <f>'Open Int.'!K115</f>
        <v>4606700</v>
      </c>
      <c r="C109" s="237">
        <f>'Open Int.'!R115</f>
        <v>325.0257185</v>
      </c>
      <c r="D109" s="161">
        <f t="shared" si="2"/>
        <v>0.6014658862289811</v>
      </c>
      <c r="E109" s="243">
        <f>'Open Int.'!B115/'Open Int.'!K115</f>
        <v>0.9974168059565416</v>
      </c>
      <c r="F109" s="228">
        <f>'Open Int.'!E115/'Open Int.'!K115</f>
        <v>0.002583194043458441</v>
      </c>
      <c r="G109" s="244">
        <f>'Open Int.'!H115/'Open Int.'!K115</f>
        <v>0</v>
      </c>
      <c r="H109" s="247">
        <v>7659121</v>
      </c>
      <c r="I109" s="231">
        <v>1531600</v>
      </c>
      <c r="J109" s="354">
        <v>765800</v>
      </c>
      <c r="K109" s="117" t="str">
        <f t="shared" si="3"/>
        <v>Gross exposure is Substantial as Open interest has crossed 60%</v>
      </c>
      <c r="M109"/>
      <c r="N109"/>
    </row>
    <row r="110" spans="1:14" s="7" customFormat="1" ht="15">
      <c r="A110" s="201" t="s">
        <v>7</v>
      </c>
      <c r="B110" s="235">
        <f>'Open Int.'!K116</f>
        <v>2578056</v>
      </c>
      <c r="C110" s="237">
        <f>'Open Int.'!R116</f>
        <v>192.29719704</v>
      </c>
      <c r="D110" s="161">
        <f t="shared" si="2"/>
        <v>0.07494250366245188</v>
      </c>
      <c r="E110" s="243">
        <f>'Open Int.'!B116/'Open Int.'!K116</f>
        <v>0.9778530799951591</v>
      </c>
      <c r="F110" s="228">
        <f>'Open Int.'!E116/'Open Int.'!K116</f>
        <v>0.019726491589011255</v>
      </c>
      <c r="G110" s="244">
        <f>'Open Int.'!H116/'Open Int.'!K116</f>
        <v>0.0024204284158296017</v>
      </c>
      <c r="H110" s="247">
        <v>34400452</v>
      </c>
      <c r="I110" s="231">
        <v>3857256</v>
      </c>
      <c r="J110" s="354">
        <v>1928472</v>
      </c>
      <c r="K110" s="117" t="str">
        <f t="shared" si="3"/>
        <v>Gross Exposure is less then 30%</v>
      </c>
      <c r="M110"/>
      <c r="N110"/>
    </row>
    <row r="111" spans="1:14" s="7" customFormat="1" ht="15">
      <c r="A111" s="201" t="s">
        <v>170</v>
      </c>
      <c r="B111" s="235">
        <f>'Open Int.'!K117</f>
        <v>1636800</v>
      </c>
      <c r="C111" s="237">
        <f>'Open Int.'!R117</f>
        <v>97.405968</v>
      </c>
      <c r="D111" s="161">
        <f t="shared" si="2"/>
        <v>0.200414493611788</v>
      </c>
      <c r="E111" s="243">
        <f>'Open Int.'!B117/'Open Int.'!K117</f>
        <v>0.9974340175953079</v>
      </c>
      <c r="F111" s="228">
        <f>'Open Int.'!E117/'Open Int.'!K117</f>
        <v>0.0021994134897360706</v>
      </c>
      <c r="G111" s="244">
        <f>'Open Int.'!H117/'Open Int.'!K117</f>
        <v>0.00036656891495601173</v>
      </c>
      <c r="H111" s="247">
        <v>8167074</v>
      </c>
      <c r="I111" s="231">
        <v>1633200</v>
      </c>
      <c r="J111" s="354">
        <v>883200</v>
      </c>
      <c r="K111" s="117" t="str">
        <f t="shared" si="3"/>
        <v>Gross Exposure is less then 30%</v>
      </c>
      <c r="M111"/>
      <c r="N111"/>
    </row>
    <row r="112" spans="1:14" s="7" customFormat="1" ht="15">
      <c r="A112" s="201" t="s">
        <v>223</v>
      </c>
      <c r="B112" s="235">
        <f>'Open Int.'!K118</f>
        <v>2251600</v>
      </c>
      <c r="C112" s="237">
        <f>'Open Int.'!R118</f>
        <v>174.859256</v>
      </c>
      <c r="D112" s="161">
        <f t="shared" si="2"/>
        <v>0.10971438105272206</v>
      </c>
      <c r="E112" s="243">
        <f>'Open Int.'!B118/'Open Int.'!K118</f>
        <v>0.9905844732634571</v>
      </c>
      <c r="F112" s="228">
        <f>'Open Int.'!E118/'Open Int.'!K118</f>
        <v>0.0072837093622313024</v>
      </c>
      <c r="G112" s="244">
        <f>'Open Int.'!H118/'Open Int.'!K118</f>
        <v>0.0021318173743116006</v>
      </c>
      <c r="H112" s="247">
        <v>20522378</v>
      </c>
      <c r="I112" s="231">
        <v>3721600</v>
      </c>
      <c r="J112" s="354">
        <v>1860800</v>
      </c>
      <c r="K112" s="117" t="str">
        <f t="shared" si="3"/>
        <v>Gross Exposure is less then 30%</v>
      </c>
      <c r="M112"/>
      <c r="N112"/>
    </row>
    <row r="113" spans="1:14" s="7" customFormat="1" ht="15">
      <c r="A113" s="201" t="s">
        <v>207</v>
      </c>
      <c r="B113" s="235">
        <f>'Open Int.'!K119</f>
        <v>1416250</v>
      </c>
      <c r="C113" s="237">
        <f>'Open Int.'!R119</f>
        <v>33.13316875</v>
      </c>
      <c r="D113" s="161">
        <f t="shared" si="2"/>
        <v>0.1945097235633989</v>
      </c>
      <c r="E113" s="243">
        <f>'Open Int.'!B119/'Open Int.'!K119</f>
        <v>0.9629302736098853</v>
      </c>
      <c r="F113" s="228">
        <f>'Open Int.'!E119/'Open Int.'!K119</f>
        <v>0.0353045013239188</v>
      </c>
      <c r="G113" s="244">
        <f>'Open Int.'!H119/'Open Int.'!K119</f>
        <v>0.00176522506619594</v>
      </c>
      <c r="H113" s="247">
        <v>7281127</v>
      </c>
      <c r="I113" s="231">
        <v>1455000</v>
      </c>
      <c r="J113" s="354">
        <v>1455000</v>
      </c>
      <c r="K113" s="117" t="str">
        <f t="shared" si="3"/>
        <v>Gross Exposure is less then 30%</v>
      </c>
      <c r="M113"/>
      <c r="N113"/>
    </row>
    <row r="114" spans="1:14" s="7" customFormat="1" ht="15">
      <c r="A114" s="201" t="s">
        <v>295</v>
      </c>
      <c r="B114" s="235">
        <f>'Open Int.'!K120</f>
        <v>1080500</v>
      </c>
      <c r="C114" s="237">
        <f>'Open Int.'!R120</f>
        <v>124.851775</v>
      </c>
      <c r="D114" s="161">
        <f t="shared" si="2"/>
        <v>0.09368895423270741</v>
      </c>
      <c r="E114" s="243">
        <f>'Open Int.'!B120/'Open Int.'!K120</f>
        <v>0.998149005090236</v>
      </c>
      <c r="F114" s="228">
        <f>'Open Int.'!E120/'Open Int.'!K120</f>
        <v>0.0018509949097639982</v>
      </c>
      <c r="G114" s="244">
        <f>'Open Int.'!H120/'Open Int.'!K120</f>
        <v>0</v>
      </c>
      <c r="H114" s="247">
        <v>11532843</v>
      </c>
      <c r="I114" s="231">
        <v>2306500</v>
      </c>
      <c r="J114" s="354">
        <v>1153250</v>
      </c>
      <c r="K114" s="117" t="str">
        <f t="shared" si="3"/>
        <v>Gross Exposure is less then 30%</v>
      </c>
      <c r="M114"/>
      <c r="N114"/>
    </row>
    <row r="115" spans="1:14" s="7" customFormat="1" ht="15">
      <c r="A115" s="201" t="s">
        <v>420</v>
      </c>
      <c r="B115" s="235">
        <f>'Open Int.'!K121</f>
        <v>1282600</v>
      </c>
      <c r="C115" s="237">
        <f>'Open Int.'!R121</f>
        <v>54.350175</v>
      </c>
      <c r="D115" s="161">
        <f t="shared" si="2"/>
        <v>0.06871972884157268</v>
      </c>
      <c r="E115" s="243">
        <f>'Open Int.'!B121/'Open Int.'!K121</f>
        <v>0.9978559176672385</v>
      </c>
      <c r="F115" s="228">
        <f>'Open Int.'!E121/'Open Int.'!K121</f>
        <v>0.002144082332761578</v>
      </c>
      <c r="G115" s="244">
        <f>'Open Int.'!H121/'Open Int.'!K121</f>
        <v>0</v>
      </c>
      <c r="H115" s="247">
        <v>18664218</v>
      </c>
      <c r="I115" s="231">
        <v>3732300</v>
      </c>
      <c r="J115" s="354">
        <v>1866150</v>
      </c>
      <c r="K115" s="117" t="str">
        <f t="shared" si="3"/>
        <v>Gross Exposure is less then 30%</v>
      </c>
      <c r="M115"/>
      <c r="N115"/>
    </row>
    <row r="116" spans="1:14" s="7" customFormat="1" ht="15">
      <c r="A116" s="201" t="s">
        <v>277</v>
      </c>
      <c r="B116" s="235">
        <f>'Open Int.'!K122</f>
        <v>3838400</v>
      </c>
      <c r="C116" s="237">
        <f>'Open Int.'!R122</f>
        <v>119.56616</v>
      </c>
      <c r="D116" s="161">
        <f t="shared" si="2"/>
        <v>0.23673500099605832</v>
      </c>
      <c r="E116" s="243">
        <f>'Open Int.'!B122/'Open Int.'!K122</f>
        <v>0.9993747394747812</v>
      </c>
      <c r="F116" s="228">
        <f>'Open Int.'!E122/'Open Int.'!K122</f>
        <v>0.0006252605252188412</v>
      </c>
      <c r="G116" s="244">
        <f>'Open Int.'!H122/'Open Int.'!K122</f>
        <v>0</v>
      </c>
      <c r="H116" s="247">
        <v>16213910</v>
      </c>
      <c r="I116" s="231">
        <v>3242400</v>
      </c>
      <c r="J116" s="354">
        <v>1620800</v>
      </c>
      <c r="K116" s="117" t="str">
        <f t="shared" si="3"/>
        <v>Gross Exposure is less then 30%</v>
      </c>
      <c r="M116"/>
      <c r="N116"/>
    </row>
    <row r="117" spans="1:14" s="8" customFormat="1" ht="15">
      <c r="A117" s="201" t="s">
        <v>146</v>
      </c>
      <c r="B117" s="235">
        <f>'Open Int.'!K123</f>
        <v>12006100</v>
      </c>
      <c r="C117" s="237">
        <f>'Open Int.'!R123</f>
        <v>48.4446135</v>
      </c>
      <c r="D117" s="161">
        <f t="shared" si="2"/>
        <v>0.2995613007948164</v>
      </c>
      <c r="E117" s="243">
        <f>'Open Int.'!B123/'Open Int.'!K123</f>
        <v>0.9614529280948851</v>
      </c>
      <c r="F117" s="228">
        <f>'Open Int.'!E123/'Open Int.'!K123</f>
        <v>0.0385470719051149</v>
      </c>
      <c r="G117" s="244">
        <f>'Open Int.'!H123/'Open Int.'!K123</f>
        <v>0</v>
      </c>
      <c r="H117" s="247">
        <v>40078942</v>
      </c>
      <c r="I117" s="231">
        <v>8010000</v>
      </c>
      <c r="J117" s="354">
        <v>8010000</v>
      </c>
      <c r="K117" s="117" t="str">
        <f t="shared" si="3"/>
        <v>Gross Exposure is less then 30%</v>
      </c>
      <c r="M117"/>
      <c r="N117"/>
    </row>
    <row r="118" spans="1:14" s="7" customFormat="1" ht="15">
      <c r="A118" s="201" t="s">
        <v>8</v>
      </c>
      <c r="B118" s="235">
        <f>'Open Int.'!K124</f>
        <v>25582400</v>
      </c>
      <c r="C118" s="237">
        <f>'Open Int.'!R124</f>
        <v>409.44631200000003</v>
      </c>
      <c r="D118" s="161">
        <f t="shared" si="2"/>
        <v>0.5384574292513741</v>
      </c>
      <c r="E118" s="243">
        <f>'Open Int.'!B124/'Open Int.'!K124</f>
        <v>0.8804803302270311</v>
      </c>
      <c r="F118" s="228">
        <f>'Open Int.'!E124/'Open Int.'!K124</f>
        <v>0.10156982925761461</v>
      </c>
      <c r="G118" s="244">
        <f>'Open Int.'!H124/'Open Int.'!K124</f>
        <v>0.017949840515354306</v>
      </c>
      <c r="H118" s="247">
        <v>47510534</v>
      </c>
      <c r="I118" s="231">
        <v>9500800</v>
      </c>
      <c r="J118" s="354">
        <v>4750400</v>
      </c>
      <c r="K118" s="117" t="str">
        <f t="shared" si="3"/>
        <v>Gross exposure is building up andcrpsses 40% mark</v>
      </c>
      <c r="M118"/>
      <c r="N118"/>
    </row>
    <row r="119" spans="1:14" s="7" customFormat="1" ht="15">
      <c r="A119" s="201" t="s">
        <v>296</v>
      </c>
      <c r="B119" s="235">
        <f>'Open Int.'!K125</f>
        <v>3389000</v>
      </c>
      <c r="C119" s="237">
        <f>'Open Int.'!R125</f>
        <v>58.104405</v>
      </c>
      <c r="D119" s="161">
        <f t="shared" si="2"/>
        <v>0.11110891450524747</v>
      </c>
      <c r="E119" s="243">
        <f>'Open Int.'!B125/'Open Int.'!K125</f>
        <v>0.983475951608144</v>
      </c>
      <c r="F119" s="228">
        <f>'Open Int.'!E125/'Open Int.'!K125</f>
        <v>0.016524048391856005</v>
      </c>
      <c r="G119" s="244">
        <f>'Open Int.'!H125/'Open Int.'!K125</f>
        <v>0</v>
      </c>
      <c r="H119" s="247">
        <v>30501603</v>
      </c>
      <c r="I119" s="231">
        <v>6100000</v>
      </c>
      <c r="J119" s="354">
        <v>3050000</v>
      </c>
      <c r="K119" s="117" t="str">
        <f t="shared" si="3"/>
        <v>Gross Exposure is less then 30%</v>
      </c>
      <c r="M119"/>
      <c r="N119"/>
    </row>
    <row r="120" spans="1:14" s="7" customFormat="1" ht="15">
      <c r="A120" s="201" t="s">
        <v>179</v>
      </c>
      <c r="B120" s="235">
        <f>'Open Int.'!K126</f>
        <v>46704000</v>
      </c>
      <c r="C120" s="237">
        <f>'Open Int.'!R126</f>
        <v>102.04824</v>
      </c>
      <c r="D120" s="161">
        <f t="shared" si="2"/>
        <v>0.8423337188979583</v>
      </c>
      <c r="E120" s="243">
        <f>'Open Int.'!B126/'Open Int.'!K126</f>
        <v>0.875599520383693</v>
      </c>
      <c r="F120" s="228">
        <f>'Open Int.'!E126/'Open Int.'!K126</f>
        <v>0.11061151079136691</v>
      </c>
      <c r="G120" s="244">
        <f>'Open Int.'!H126/'Open Int.'!K126</f>
        <v>0.013788968824940047</v>
      </c>
      <c r="H120" s="247">
        <v>55445958</v>
      </c>
      <c r="I120" s="231">
        <v>11088000</v>
      </c>
      <c r="J120" s="354">
        <v>11088000</v>
      </c>
      <c r="K120" s="117" t="str">
        <f t="shared" si="3"/>
        <v>Gross exposure has crossed 80%,Margin double</v>
      </c>
      <c r="M120"/>
      <c r="N120"/>
    </row>
    <row r="121" spans="1:14" s="7" customFormat="1" ht="15">
      <c r="A121" s="201" t="s">
        <v>202</v>
      </c>
      <c r="B121" s="235">
        <f>'Open Int.'!K127</f>
        <v>2641550</v>
      </c>
      <c r="C121" s="237">
        <f>'Open Int.'!R127</f>
        <v>68.204821</v>
      </c>
      <c r="D121" s="161">
        <f t="shared" si="2"/>
        <v>0.15949464551318024</v>
      </c>
      <c r="E121" s="243">
        <f>'Open Int.'!B127/'Open Int.'!K127</f>
        <v>0.978232477144101</v>
      </c>
      <c r="F121" s="228">
        <f>'Open Int.'!E127/'Open Int.'!K127</f>
        <v>0.01915542011319112</v>
      </c>
      <c r="G121" s="244">
        <f>'Open Int.'!H127/'Open Int.'!K127</f>
        <v>0.00261210274270788</v>
      </c>
      <c r="H121" s="247">
        <v>16561998</v>
      </c>
      <c r="I121" s="231">
        <v>3312000</v>
      </c>
      <c r="J121" s="354">
        <v>2033200</v>
      </c>
      <c r="K121" s="117" t="str">
        <f t="shared" si="3"/>
        <v>Gross Exposure is less then 30%</v>
      </c>
      <c r="M121"/>
      <c r="N121"/>
    </row>
    <row r="122" spans="1:14" s="7" customFormat="1" ht="15">
      <c r="A122" s="201" t="s">
        <v>171</v>
      </c>
      <c r="B122" s="235">
        <f>'Open Int.'!K128</f>
        <v>4362600</v>
      </c>
      <c r="C122" s="237">
        <f>'Open Int.'!R128</f>
        <v>169.945083</v>
      </c>
      <c r="D122" s="161">
        <f t="shared" si="2"/>
        <v>0.7482914902897575</v>
      </c>
      <c r="E122" s="243">
        <f>'Open Int.'!B128/'Open Int.'!K128</f>
        <v>0.9957135653050933</v>
      </c>
      <c r="F122" s="228">
        <f>'Open Int.'!E128/'Open Int.'!K128</f>
        <v>0.004286434694906707</v>
      </c>
      <c r="G122" s="244">
        <f>'Open Int.'!H128/'Open Int.'!K128</f>
        <v>0</v>
      </c>
      <c r="H122" s="247">
        <v>5830081</v>
      </c>
      <c r="I122" s="231">
        <v>1166000</v>
      </c>
      <c r="J122" s="354">
        <v>1166000</v>
      </c>
      <c r="K122" s="117" t="str">
        <f t="shared" si="3"/>
        <v>Gross exposure is Substantial as Open interest has crossed 60%</v>
      </c>
      <c r="M122"/>
      <c r="N122"/>
    </row>
    <row r="123" spans="1:14" s="7" customFormat="1" ht="15">
      <c r="A123" s="201" t="s">
        <v>147</v>
      </c>
      <c r="B123" s="235">
        <f>'Open Int.'!K129</f>
        <v>5764300</v>
      </c>
      <c r="C123" s="237">
        <f>'Open Int.'!R129</f>
        <v>37.1509135</v>
      </c>
      <c r="D123" s="161">
        <f t="shared" si="2"/>
        <v>0.26669362457747176</v>
      </c>
      <c r="E123" s="243">
        <f>'Open Int.'!B129/'Open Int.'!K129</f>
        <v>0.9529170931422722</v>
      </c>
      <c r="F123" s="228">
        <f>'Open Int.'!E129/'Open Int.'!K129</f>
        <v>0.04196519959058342</v>
      </c>
      <c r="G123" s="244">
        <f>'Open Int.'!H129/'Open Int.'!K129</f>
        <v>0.00511770726714432</v>
      </c>
      <c r="H123" s="247">
        <v>21613940</v>
      </c>
      <c r="I123" s="231">
        <v>4318800</v>
      </c>
      <c r="J123" s="354">
        <v>4318800</v>
      </c>
      <c r="K123" s="117" t="str">
        <f t="shared" si="3"/>
        <v>Gross Exposure is less then 30%</v>
      </c>
      <c r="M123"/>
      <c r="N123"/>
    </row>
    <row r="124" spans="1:14" s="7" customFormat="1" ht="15">
      <c r="A124" s="201" t="s">
        <v>148</v>
      </c>
      <c r="B124" s="235">
        <f>'Open Int.'!K130</f>
        <v>1003200</v>
      </c>
      <c r="C124" s="237">
        <f>'Open Int.'!R130</f>
        <v>26.725247999999997</v>
      </c>
      <c r="D124" s="161">
        <f t="shared" si="2"/>
        <v>0.04808527198255931</v>
      </c>
      <c r="E124" s="243">
        <f>'Open Int.'!B130/'Open Int.'!K130</f>
        <v>0.9927083333333333</v>
      </c>
      <c r="F124" s="228">
        <f>'Open Int.'!E130/'Open Int.'!K130</f>
        <v>0.007291666666666667</v>
      </c>
      <c r="G124" s="244">
        <f>'Open Int.'!H130/'Open Int.'!K130</f>
        <v>0</v>
      </c>
      <c r="H124" s="247">
        <v>20862937</v>
      </c>
      <c r="I124" s="231">
        <v>4171640</v>
      </c>
      <c r="J124" s="354">
        <v>2085820</v>
      </c>
      <c r="K124" s="117" t="str">
        <f t="shared" si="3"/>
        <v>Gross Exposure is less then 30%</v>
      </c>
      <c r="M124"/>
      <c r="N124"/>
    </row>
    <row r="125" spans="1:14" s="7" customFormat="1" ht="15">
      <c r="A125" s="201" t="s">
        <v>122</v>
      </c>
      <c r="B125" s="235">
        <f>'Open Int.'!K131</f>
        <v>10377250</v>
      </c>
      <c r="C125" s="237">
        <f>'Open Int.'!R131</f>
        <v>161.62566875</v>
      </c>
      <c r="D125" s="161">
        <f t="shared" si="2"/>
        <v>0.059926602219835305</v>
      </c>
      <c r="E125" s="243">
        <f>'Open Int.'!B131/'Open Int.'!K131</f>
        <v>0.8460695270905105</v>
      </c>
      <c r="F125" s="228">
        <f>'Open Int.'!E131/'Open Int.'!K131</f>
        <v>0.1414030692139054</v>
      </c>
      <c r="G125" s="244">
        <f>'Open Int.'!H131/'Open Int.'!K131</f>
        <v>0.01252740369558409</v>
      </c>
      <c r="H125" s="247">
        <v>173166000</v>
      </c>
      <c r="I125" s="231">
        <v>18772000</v>
      </c>
      <c r="J125" s="354">
        <v>9386000</v>
      </c>
      <c r="K125" s="117" t="str">
        <f t="shared" si="3"/>
        <v>Gross Exposure is less then 30%</v>
      </c>
      <c r="M125"/>
      <c r="N125"/>
    </row>
    <row r="126" spans="1:14" s="7" customFormat="1" ht="15">
      <c r="A126" s="201" t="s">
        <v>36</v>
      </c>
      <c r="B126" s="235">
        <f>'Open Int.'!K132</f>
        <v>7134075</v>
      </c>
      <c r="C126" s="237">
        <f>'Open Int.'!R132</f>
        <v>616.45542075</v>
      </c>
      <c r="D126" s="161">
        <f t="shared" si="2"/>
        <v>0.06448801434515103</v>
      </c>
      <c r="E126" s="243">
        <f>'Open Int.'!B132/'Open Int.'!K132</f>
        <v>0.9891506607373766</v>
      </c>
      <c r="F126" s="228">
        <f>'Open Int.'!E132/'Open Int.'!K132</f>
        <v>0.010187024947172548</v>
      </c>
      <c r="G126" s="244">
        <f>'Open Int.'!H132/'Open Int.'!K132</f>
        <v>0.0006623143154508469</v>
      </c>
      <c r="H126" s="247">
        <v>110626371</v>
      </c>
      <c r="I126" s="231">
        <v>3282750</v>
      </c>
      <c r="J126" s="354">
        <v>1641375</v>
      </c>
      <c r="K126" s="117" t="str">
        <f t="shared" si="3"/>
        <v>Gross Exposure is less then 30%</v>
      </c>
      <c r="M126"/>
      <c r="N126"/>
    </row>
    <row r="127" spans="1:14" s="7" customFormat="1" ht="15">
      <c r="A127" s="201" t="s">
        <v>172</v>
      </c>
      <c r="B127" s="235">
        <f>'Open Int.'!K133</f>
        <v>7583100</v>
      </c>
      <c r="C127" s="237">
        <f>'Open Int.'!R133</f>
        <v>192.8003175</v>
      </c>
      <c r="D127" s="161">
        <f t="shared" si="2"/>
        <v>0.7458745556459048</v>
      </c>
      <c r="E127" s="243">
        <f>'Open Int.'!B133/'Open Int.'!K133</f>
        <v>0.993907504846303</v>
      </c>
      <c r="F127" s="228">
        <f>'Open Int.'!E133/'Open Int.'!K133</f>
        <v>0.006092495153697037</v>
      </c>
      <c r="G127" s="244">
        <f>'Open Int.'!H133/'Open Int.'!K133</f>
        <v>0</v>
      </c>
      <c r="H127" s="247">
        <v>10166723</v>
      </c>
      <c r="I127" s="231">
        <v>2032800</v>
      </c>
      <c r="J127" s="354">
        <v>1934100</v>
      </c>
      <c r="K127" s="117" t="str">
        <f t="shared" si="3"/>
        <v>Gross exposure is Substantial as Open interest has crossed 60%</v>
      </c>
      <c r="M127"/>
      <c r="N127"/>
    </row>
    <row r="128" spans="1:14" s="7" customFormat="1" ht="15">
      <c r="A128" s="201" t="s">
        <v>80</v>
      </c>
      <c r="B128" s="235">
        <f>'Open Int.'!K134</f>
        <v>1864800</v>
      </c>
      <c r="C128" s="237">
        <f>'Open Int.'!R134</f>
        <v>42.722568</v>
      </c>
      <c r="D128" s="161">
        <f t="shared" si="2"/>
        <v>0.07608962646391333</v>
      </c>
      <c r="E128" s="243">
        <f>'Open Int.'!B134/'Open Int.'!K134</f>
        <v>0.9987129987129987</v>
      </c>
      <c r="F128" s="228">
        <f>'Open Int.'!E134/'Open Int.'!K134</f>
        <v>0.001287001287001287</v>
      </c>
      <c r="G128" s="244">
        <f>'Open Int.'!H134/'Open Int.'!K134</f>
        <v>0</v>
      </c>
      <c r="H128" s="247">
        <v>24507940</v>
      </c>
      <c r="I128" s="231">
        <v>4900800</v>
      </c>
      <c r="J128" s="354">
        <v>2534400</v>
      </c>
      <c r="K128" s="117" t="str">
        <f t="shared" si="3"/>
        <v>Gross Exposure is less then 30%</v>
      </c>
      <c r="M128"/>
      <c r="N128"/>
    </row>
    <row r="129" spans="1:14" s="7" customFormat="1" ht="15">
      <c r="A129" s="201" t="s">
        <v>421</v>
      </c>
      <c r="B129" s="235">
        <f>'Open Int.'!K135</f>
        <v>469500</v>
      </c>
      <c r="C129" s="237">
        <f>'Open Int.'!R135</f>
        <v>20.4960225</v>
      </c>
      <c r="D129" s="161">
        <f t="shared" si="2"/>
        <v>0.028904960060363652</v>
      </c>
      <c r="E129" s="243">
        <f>'Open Int.'!B135/'Open Int.'!K135</f>
        <v>1</v>
      </c>
      <c r="F129" s="228">
        <f>'Open Int.'!E135/'Open Int.'!K135</f>
        <v>0</v>
      </c>
      <c r="G129" s="244">
        <f>'Open Int.'!H135/'Open Int.'!K135</f>
        <v>0</v>
      </c>
      <c r="H129" s="247">
        <v>16242887</v>
      </c>
      <c r="I129" s="231">
        <v>3248500</v>
      </c>
      <c r="J129" s="354">
        <v>1624000</v>
      </c>
      <c r="K129" s="117" t="str">
        <f t="shared" si="3"/>
        <v>Gross Exposure is less then 30%</v>
      </c>
      <c r="M129"/>
      <c r="N129"/>
    </row>
    <row r="130" spans="1:14" s="7" customFormat="1" ht="15">
      <c r="A130" s="201" t="s">
        <v>274</v>
      </c>
      <c r="B130" s="235">
        <f>'Open Int.'!K136</f>
        <v>6518400</v>
      </c>
      <c r="C130" s="237">
        <f>'Open Int.'!R136</f>
        <v>207.44808</v>
      </c>
      <c r="D130" s="161">
        <f t="shared" si="2"/>
        <v>0.8972135506995028</v>
      </c>
      <c r="E130" s="243">
        <f>'Open Int.'!B136/'Open Int.'!K136</f>
        <v>0.9887242268041238</v>
      </c>
      <c r="F130" s="228">
        <f>'Open Int.'!E136/'Open Int.'!K136</f>
        <v>0.01095360824742268</v>
      </c>
      <c r="G130" s="244">
        <f>'Open Int.'!H136/'Open Int.'!K136</f>
        <v>0.00032216494845360824</v>
      </c>
      <c r="H130" s="247">
        <v>7265160</v>
      </c>
      <c r="I130" s="231">
        <v>1452500</v>
      </c>
      <c r="J130" s="354">
        <v>1452500</v>
      </c>
      <c r="K130" s="117" t="str">
        <f t="shared" si="3"/>
        <v>Gross exposure has crossed 80%,Margin double</v>
      </c>
      <c r="M130"/>
      <c r="N130"/>
    </row>
    <row r="131" spans="1:14" s="7" customFormat="1" ht="15">
      <c r="A131" s="201" t="s">
        <v>422</v>
      </c>
      <c r="B131" s="235">
        <f>'Open Int.'!K137</f>
        <v>636000</v>
      </c>
      <c r="C131" s="237">
        <f>'Open Int.'!R137</f>
        <v>26.6007</v>
      </c>
      <c r="D131" s="161">
        <f t="shared" si="2"/>
        <v>0.11570458726845666</v>
      </c>
      <c r="E131" s="243">
        <f>'Open Int.'!B137/'Open Int.'!K137</f>
        <v>1</v>
      </c>
      <c r="F131" s="228">
        <f>'Open Int.'!E137/'Open Int.'!K137</f>
        <v>0</v>
      </c>
      <c r="G131" s="244">
        <f>'Open Int.'!H137/'Open Int.'!K137</f>
        <v>0</v>
      </c>
      <c r="H131" s="247">
        <v>5496757</v>
      </c>
      <c r="I131" s="231">
        <v>1099000</v>
      </c>
      <c r="J131" s="354">
        <v>1099000</v>
      </c>
      <c r="K131" s="117" t="str">
        <f t="shared" si="3"/>
        <v>Gross Exposure is less then 30%</v>
      </c>
      <c r="M131"/>
      <c r="N131"/>
    </row>
    <row r="132" spans="1:14" s="7" customFormat="1" ht="15">
      <c r="A132" s="201" t="s">
        <v>224</v>
      </c>
      <c r="B132" s="235">
        <f>'Open Int.'!K138</f>
        <v>3202550</v>
      </c>
      <c r="C132" s="237">
        <f>'Open Int.'!R138</f>
        <v>172.87364899999997</v>
      </c>
      <c r="D132" s="161">
        <f aca="true" t="shared" si="4" ref="D132:D188">B132/H132</f>
        <v>0.3807027550205023</v>
      </c>
      <c r="E132" s="243">
        <f>'Open Int.'!B138/'Open Int.'!K138</f>
        <v>0.9997970367363507</v>
      </c>
      <c r="F132" s="228">
        <f>'Open Int.'!E138/'Open Int.'!K138</f>
        <v>0.00020296326364927948</v>
      </c>
      <c r="G132" s="244">
        <f>'Open Int.'!H138/'Open Int.'!K138</f>
        <v>0</v>
      </c>
      <c r="H132" s="247">
        <v>8412206</v>
      </c>
      <c r="I132" s="231">
        <v>1682200</v>
      </c>
      <c r="J132" s="354">
        <v>1053650</v>
      </c>
      <c r="K132" s="117" t="str">
        <f aca="true" t="shared" si="5" ref="K132:K188">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row>
    <row r="133" spans="1:14" s="7" customFormat="1" ht="15">
      <c r="A133" s="201" t="s">
        <v>423</v>
      </c>
      <c r="B133" s="235">
        <f>'Open Int.'!K139</f>
        <v>608300</v>
      </c>
      <c r="C133" s="237">
        <f>'Open Int.'!R139</f>
        <v>32.8147435</v>
      </c>
      <c r="D133" s="161">
        <f t="shared" si="4"/>
        <v>0.207762737208315</v>
      </c>
      <c r="E133" s="243">
        <f>'Open Int.'!B139/'Open Int.'!K139</f>
        <v>0.9954792043399638</v>
      </c>
      <c r="F133" s="228">
        <f>'Open Int.'!E139/'Open Int.'!K139</f>
        <v>0.0045207956600361665</v>
      </c>
      <c r="G133" s="244">
        <f>'Open Int.'!H139/'Open Int.'!K139</f>
        <v>0</v>
      </c>
      <c r="H133" s="247">
        <v>2927859</v>
      </c>
      <c r="I133" s="231">
        <v>585200</v>
      </c>
      <c r="J133" s="354">
        <v>585200</v>
      </c>
      <c r="K133" s="117" t="str">
        <f t="shared" si="5"/>
        <v>Gross Exposure is less then 30%</v>
      </c>
      <c r="M133"/>
      <c r="N133"/>
    </row>
    <row r="134" spans="1:14" s="7" customFormat="1" ht="15">
      <c r="A134" s="201" t="s">
        <v>424</v>
      </c>
      <c r="B134" s="235">
        <f>'Open Int.'!K140</f>
        <v>28239200</v>
      </c>
      <c r="C134" s="237">
        <f>'Open Int.'!R140</f>
        <v>156.72756</v>
      </c>
      <c r="D134" s="161">
        <f t="shared" si="4"/>
        <v>0.37652262650425317</v>
      </c>
      <c r="E134" s="243">
        <f>'Open Int.'!B140/'Open Int.'!K140</f>
        <v>0.7765659083826737</v>
      </c>
      <c r="F134" s="228">
        <f>'Open Int.'!E140/'Open Int.'!K140</f>
        <v>0.18962293549392334</v>
      </c>
      <c r="G134" s="244">
        <f>'Open Int.'!H140/'Open Int.'!K140</f>
        <v>0.03381115612340293</v>
      </c>
      <c r="H134" s="247">
        <v>75000008</v>
      </c>
      <c r="I134" s="231">
        <v>14999600</v>
      </c>
      <c r="J134" s="354">
        <v>10925200</v>
      </c>
      <c r="K134" s="117" t="str">
        <f t="shared" si="5"/>
        <v>Some sign of build up Gross exposure crosses 30%</v>
      </c>
      <c r="M134"/>
      <c r="N134"/>
    </row>
    <row r="135" spans="1:14" s="7" customFormat="1" ht="15">
      <c r="A135" s="201" t="s">
        <v>393</v>
      </c>
      <c r="B135" s="235">
        <f>'Open Int.'!K141</f>
        <v>10432800</v>
      </c>
      <c r="C135" s="237">
        <f>'Open Int.'!R141</f>
        <v>160.92594</v>
      </c>
      <c r="D135" s="161">
        <f t="shared" si="4"/>
        <v>0.4446425785928176</v>
      </c>
      <c r="E135" s="243">
        <f>'Open Int.'!B141/'Open Int.'!K141</f>
        <v>0.9181044398435703</v>
      </c>
      <c r="F135" s="228">
        <f>'Open Int.'!E141/'Open Int.'!K141</f>
        <v>0.081205429031516</v>
      </c>
      <c r="G135" s="244">
        <f>'Open Int.'!H141/'Open Int.'!K141</f>
        <v>0.0006901311249137336</v>
      </c>
      <c r="H135" s="247">
        <v>23463340</v>
      </c>
      <c r="I135" s="231">
        <v>4692000</v>
      </c>
      <c r="J135" s="354">
        <v>4017600</v>
      </c>
      <c r="K135" s="117" t="str">
        <f t="shared" si="5"/>
        <v>Gross exposure is building up andcrpsses 40% mark</v>
      </c>
      <c r="M135"/>
      <c r="N135"/>
    </row>
    <row r="136" spans="1:14" s="7" customFormat="1" ht="15">
      <c r="A136" s="201" t="s">
        <v>81</v>
      </c>
      <c r="B136" s="235">
        <f>'Open Int.'!K142</f>
        <v>5634000</v>
      </c>
      <c r="C136" s="237">
        <f>'Open Int.'!R142</f>
        <v>287.22132</v>
      </c>
      <c r="D136" s="161">
        <f t="shared" si="4"/>
        <v>0.2117070941792198</v>
      </c>
      <c r="E136" s="243">
        <f>'Open Int.'!B142/'Open Int.'!K142</f>
        <v>0.9996805111821087</v>
      </c>
      <c r="F136" s="228">
        <f>'Open Int.'!E142/'Open Int.'!K142</f>
        <v>0.00021299254526091586</v>
      </c>
      <c r="G136" s="244">
        <f>'Open Int.'!H142/'Open Int.'!K142</f>
        <v>0.00010649627263045793</v>
      </c>
      <c r="H136" s="247">
        <v>26612240</v>
      </c>
      <c r="I136" s="231">
        <v>5322000</v>
      </c>
      <c r="J136" s="354">
        <v>2661000</v>
      </c>
      <c r="K136" s="117" t="str">
        <f t="shared" si="5"/>
        <v>Gross Exposure is less then 30%</v>
      </c>
      <c r="M136"/>
      <c r="N136"/>
    </row>
    <row r="137" spans="1:14" s="7" customFormat="1" ht="15">
      <c r="A137" s="201" t="s">
        <v>225</v>
      </c>
      <c r="B137" s="235">
        <f>'Open Int.'!K143</f>
        <v>6727000</v>
      </c>
      <c r="C137" s="237">
        <f>'Open Int.'!R143</f>
        <v>108.03562</v>
      </c>
      <c r="D137" s="161">
        <f t="shared" si="4"/>
        <v>0.47246774461232605</v>
      </c>
      <c r="E137" s="243">
        <f>'Open Int.'!B143/'Open Int.'!K143</f>
        <v>0.9793964620187305</v>
      </c>
      <c r="F137" s="228">
        <f>'Open Int.'!E143/'Open Int.'!K143</f>
        <v>0.018730489073881373</v>
      </c>
      <c r="G137" s="244">
        <f>'Open Int.'!H143/'Open Int.'!K143</f>
        <v>0.0018730489073881373</v>
      </c>
      <c r="H137" s="247">
        <v>14238009</v>
      </c>
      <c r="I137" s="231">
        <v>2847600</v>
      </c>
      <c r="J137" s="354">
        <v>2847600</v>
      </c>
      <c r="K137" s="117" t="str">
        <f t="shared" si="5"/>
        <v>Gross exposure is building up andcrpsses 40% mark</v>
      </c>
      <c r="M137"/>
      <c r="N137"/>
    </row>
    <row r="138" spans="1:14" s="7" customFormat="1" ht="15">
      <c r="A138" s="201" t="s">
        <v>297</v>
      </c>
      <c r="B138" s="235">
        <f>'Open Int.'!K144</f>
        <v>5637500</v>
      </c>
      <c r="C138" s="237">
        <f>'Open Int.'!R144</f>
        <v>281.7904375</v>
      </c>
      <c r="D138" s="161">
        <f t="shared" si="4"/>
        <v>0.4808149504238208</v>
      </c>
      <c r="E138" s="243">
        <f>'Open Int.'!B144/'Open Int.'!K144</f>
        <v>0.9816585365853658</v>
      </c>
      <c r="F138" s="228">
        <f>'Open Int.'!E144/'Open Int.'!K144</f>
        <v>0.01678048780487805</v>
      </c>
      <c r="G138" s="244">
        <f>'Open Int.'!H144/'Open Int.'!K144</f>
        <v>0.0015609756097560976</v>
      </c>
      <c r="H138" s="247">
        <v>11724885</v>
      </c>
      <c r="I138" s="231">
        <v>2344100</v>
      </c>
      <c r="J138" s="354">
        <v>1171500</v>
      </c>
      <c r="K138" s="117" t="str">
        <f t="shared" si="5"/>
        <v>Gross exposure is building up andcrpsses 40% mark</v>
      </c>
      <c r="M138"/>
      <c r="N138"/>
    </row>
    <row r="139" spans="1:11" s="7" customFormat="1" ht="15">
      <c r="A139" s="201" t="s">
        <v>226</v>
      </c>
      <c r="B139" s="235">
        <f>'Open Int.'!K145</f>
        <v>8059500</v>
      </c>
      <c r="C139" s="237">
        <f>'Open Int.'!R145</f>
        <v>191.0504475</v>
      </c>
      <c r="D139" s="161">
        <f t="shared" si="4"/>
        <v>0.3347227125817323</v>
      </c>
      <c r="E139" s="243">
        <f>'Open Int.'!B145/'Open Int.'!K145</f>
        <v>0.9905080960357342</v>
      </c>
      <c r="F139" s="228">
        <f>'Open Int.'!E145/'Open Int.'!K145</f>
        <v>0.007630746324213661</v>
      </c>
      <c r="G139" s="244">
        <f>'Open Int.'!H145/'Open Int.'!K145</f>
        <v>0.0018611576400521124</v>
      </c>
      <c r="H139" s="247">
        <v>24078139</v>
      </c>
      <c r="I139" s="231">
        <v>4815000</v>
      </c>
      <c r="J139" s="354">
        <v>2623500</v>
      </c>
      <c r="K139" s="117" t="str">
        <f t="shared" si="5"/>
        <v>Some sign of build up Gross exposure crosses 30%</v>
      </c>
    </row>
    <row r="140" spans="1:11" s="7" customFormat="1" ht="15">
      <c r="A140" s="201" t="s">
        <v>425</v>
      </c>
      <c r="B140" s="235">
        <f>'Open Int.'!K146</f>
        <v>560450</v>
      </c>
      <c r="C140" s="237">
        <f>'Open Int.'!R146</f>
        <v>28.2747025</v>
      </c>
      <c r="D140" s="161">
        <f t="shared" si="4"/>
        <v>0.19681527633503934</v>
      </c>
      <c r="E140" s="243">
        <f>'Open Int.'!B146/'Open Int.'!K146</f>
        <v>1</v>
      </c>
      <c r="F140" s="228">
        <f>'Open Int.'!E146/'Open Int.'!K146</f>
        <v>0</v>
      </c>
      <c r="G140" s="244">
        <f>'Open Int.'!H146/'Open Int.'!K146</f>
        <v>0</v>
      </c>
      <c r="H140" s="247">
        <v>2847594</v>
      </c>
      <c r="I140" s="231">
        <v>569250</v>
      </c>
      <c r="J140" s="354">
        <v>569250</v>
      </c>
      <c r="K140" s="117" t="str">
        <f t="shared" si="5"/>
        <v>Gross Exposure is less then 30%</v>
      </c>
    </row>
    <row r="141" spans="1:14" s="7" customFormat="1" ht="15">
      <c r="A141" s="201" t="s">
        <v>227</v>
      </c>
      <c r="B141" s="235">
        <f>'Open Int.'!K147</f>
        <v>3926400</v>
      </c>
      <c r="C141" s="237">
        <f>'Open Int.'!R147</f>
        <v>149.576208</v>
      </c>
      <c r="D141" s="161">
        <f t="shared" si="4"/>
        <v>0.08743060958022063</v>
      </c>
      <c r="E141" s="243">
        <f>'Open Int.'!B147/'Open Int.'!K147</f>
        <v>0.9525264873675632</v>
      </c>
      <c r="F141" s="228">
        <f>'Open Int.'!E147/'Open Int.'!K147</f>
        <v>0.04645476772616137</v>
      </c>
      <c r="G141" s="244">
        <f>'Open Int.'!H147/'Open Int.'!K147</f>
        <v>0.0010187449062754685</v>
      </c>
      <c r="H141" s="247">
        <v>44908757</v>
      </c>
      <c r="I141" s="231">
        <v>8065600</v>
      </c>
      <c r="J141" s="354">
        <v>4032800</v>
      </c>
      <c r="K141" s="117" t="str">
        <f t="shared" si="5"/>
        <v>Gross Exposure is less then 30%</v>
      </c>
      <c r="M141"/>
      <c r="N141"/>
    </row>
    <row r="142" spans="1:14" s="7" customFormat="1" ht="15">
      <c r="A142" s="201" t="s">
        <v>234</v>
      </c>
      <c r="B142" s="235">
        <f>'Open Int.'!K148</f>
        <v>17239600</v>
      </c>
      <c r="C142" s="237">
        <f>'Open Int.'!R148</f>
        <v>889.390964</v>
      </c>
      <c r="D142" s="161">
        <f t="shared" si="4"/>
        <v>0.13387800268768657</v>
      </c>
      <c r="E142" s="243">
        <f>'Open Int.'!B148/'Open Int.'!K148</f>
        <v>0.9307698554490823</v>
      </c>
      <c r="F142" s="228">
        <f>'Open Int.'!E148/'Open Int.'!K148</f>
        <v>0.061799577716420334</v>
      </c>
      <c r="G142" s="244">
        <f>'Open Int.'!H148/'Open Int.'!K148</f>
        <v>0.00743056683449732</v>
      </c>
      <c r="H142" s="247">
        <v>128770968</v>
      </c>
      <c r="I142" s="231">
        <v>6287400</v>
      </c>
      <c r="J142" s="354">
        <v>3143700</v>
      </c>
      <c r="K142" s="117" t="str">
        <f t="shared" si="5"/>
        <v>Gross Exposure is less then 30%</v>
      </c>
      <c r="M142"/>
      <c r="N142"/>
    </row>
    <row r="143" spans="1:14" s="7" customFormat="1" ht="15">
      <c r="A143" s="201" t="s">
        <v>98</v>
      </c>
      <c r="B143" s="235">
        <f>'Open Int.'!K149</f>
        <v>4905450</v>
      </c>
      <c r="C143" s="237">
        <f>'Open Int.'!R149</f>
        <v>262.95664725</v>
      </c>
      <c r="D143" s="161">
        <f t="shared" si="4"/>
        <v>0.16981056833100835</v>
      </c>
      <c r="E143" s="243">
        <f>'Open Int.'!B149/'Open Int.'!K149</f>
        <v>0.9769032402735732</v>
      </c>
      <c r="F143" s="228">
        <f>'Open Int.'!E149/'Open Int.'!K149</f>
        <v>0.021302836640879022</v>
      </c>
      <c r="G143" s="244">
        <f>'Open Int.'!H149/'Open Int.'!K149</f>
        <v>0.0017939230855477072</v>
      </c>
      <c r="H143" s="247">
        <v>28887778</v>
      </c>
      <c r="I143" s="231">
        <v>5777200</v>
      </c>
      <c r="J143" s="354">
        <v>2888600</v>
      </c>
      <c r="K143" s="117" t="str">
        <f t="shared" si="5"/>
        <v>Gross Exposure is less then 30%</v>
      </c>
      <c r="M143"/>
      <c r="N143"/>
    </row>
    <row r="144" spans="1:14" s="7" customFormat="1" ht="15">
      <c r="A144" s="201" t="s">
        <v>149</v>
      </c>
      <c r="B144" s="235">
        <f>'Open Int.'!K150</f>
        <v>5376800</v>
      </c>
      <c r="C144" s="237">
        <f>'Open Int.'!R150</f>
        <v>525.609084</v>
      </c>
      <c r="D144" s="161">
        <f t="shared" si="4"/>
        <v>0.23111091243420379</v>
      </c>
      <c r="E144" s="243">
        <f>'Open Int.'!B150/'Open Int.'!K150</f>
        <v>0.9023117839607201</v>
      </c>
      <c r="F144" s="228">
        <f>'Open Int.'!E150/'Open Int.'!K150</f>
        <v>0.08326513911620295</v>
      </c>
      <c r="G144" s="244">
        <f>'Open Int.'!H150/'Open Int.'!K150</f>
        <v>0.014423076923076924</v>
      </c>
      <c r="H144" s="247">
        <v>23265020</v>
      </c>
      <c r="I144" s="231">
        <v>4209150</v>
      </c>
      <c r="J144" s="354">
        <v>2104300</v>
      </c>
      <c r="K144" s="117" t="str">
        <f t="shared" si="5"/>
        <v>Gross Exposure is less then 30%</v>
      </c>
      <c r="M144"/>
      <c r="N144"/>
    </row>
    <row r="145" spans="1:14" s="7" customFormat="1" ht="15">
      <c r="A145" s="201" t="s">
        <v>203</v>
      </c>
      <c r="B145" s="235">
        <f>'Open Int.'!K151</f>
        <v>7310100</v>
      </c>
      <c r="C145" s="237">
        <f>'Open Int.'!R151</f>
        <v>1236.357213</v>
      </c>
      <c r="D145" s="161">
        <f t="shared" si="4"/>
        <v>0.05772341249007957</v>
      </c>
      <c r="E145" s="243">
        <f>'Open Int.'!B151/'Open Int.'!K151</f>
        <v>0.8155907579923667</v>
      </c>
      <c r="F145" s="228">
        <f>'Open Int.'!E151/'Open Int.'!K151</f>
        <v>0.14575040013132515</v>
      </c>
      <c r="G145" s="244">
        <f>'Open Int.'!H151/'Open Int.'!K151</f>
        <v>0.03865884187630812</v>
      </c>
      <c r="H145" s="247">
        <v>126640122</v>
      </c>
      <c r="I145" s="231">
        <v>1921650</v>
      </c>
      <c r="J145" s="354">
        <v>960750</v>
      </c>
      <c r="K145" s="117" t="str">
        <f t="shared" si="5"/>
        <v>Gross Exposure is less then 30%</v>
      </c>
      <c r="M145"/>
      <c r="N145"/>
    </row>
    <row r="146" spans="1:14" s="7" customFormat="1" ht="15">
      <c r="A146" s="201" t="s">
        <v>298</v>
      </c>
      <c r="B146" s="235">
        <f>'Open Int.'!K152</f>
        <v>1227000</v>
      </c>
      <c r="C146" s="237">
        <f>'Open Int.'!R152</f>
        <v>77.80407</v>
      </c>
      <c r="D146" s="161">
        <f t="shared" si="4"/>
        <v>0.4319754798466012</v>
      </c>
      <c r="E146" s="243">
        <f>'Open Int.'!B152/'Open Int.'!K152</f>
        <v>0.9877750611246944</v>
      </c>
      <c r="F146" s="228">
        <f>'Open Int.'!E152/'Open Int.'!K152</f>
        <v>0.011409942950285249</v>
      </c>
      <c r="G146" s="244">
        <f>'Open Int.'!H152/'Open Int.'!K152</f>
        <v>0.0008149959250203749</v>
      </c>
      <c r="H146" s="247">
        <v>2840439</v>
      </c>
      <c r="I146" s="231">
        <v>568000</v>
      </c>
      <c r="J146" s="354">
        <v>568000</v>
      </c>
      <c r="K146" s="117" t="str">
        <f t="shared" si="5"/>
        <v>Gross exposure is building up andcrpsses 40% mark</v>
      </c>
      <c r="M146"/>
      <c r="N146"/>
    </row>
    <row r="147" spans="1:14" s="7" customFormat="1" ht="15">
      <c r="A147" s="201" t="s">
        <v>426</v>
      </c>
      <c r="B147" s="235">
        <f>'Open Int.'!K153</f>
        <v>88502700</v>
      </c>
      <c r="C147" s="237">
        <f>'Open Int.'!R153</f>
        <v>304.449288</v>
      </c>
      <c r="D147" s="161">
        <f t="shared" si="4"/>
        <v>0.6153088253409288</v>
      </c>
      <c r="E147" s="243">
        <f>'Open Int.'!B153/'Open Int.'!K153</f>
        <v>0.798917434157376</v>
      </c>
      <c r="F147" s="228">
        <f>'Open Int.'!E153/'Open Int.'!K153</f>
        <v>0.1767652286314429</v>
      </c>
      <c r="G147" s="244">
        <f>'Open Int.'!H153/'Open Int.'!K153</f>
        <v>0.02431733721118113</v>
      </c>
      <c r="H147" s="247">
        <v>143834602</v>
      </c>
      <c r="I147" s="231">
        <v>28764450</v>
      </c>
      <c r="J147" s="354">
        <v>17760600</v>
      </c>
      <c r="K147" s="117" t="str">
        <f t="shared" si="5"/>
        <v>Gross exposure is Substantial as Open interest has crossed 60%</v>
      </c>
      <c r="M147"/>
      <c r="N147"/>
    </row>
    <row r="148" spans="1:14" s="7" customFormat="1" ht="15">
      <c r="A148" s="201" t="s">
        <v>427</v>
      </c>
      <c r="B148" s="235">
        <f>'Open Int.'!K154</f>
        <v>998100</v>
      </c>
      <c r="C148" s="237">
        <f>'Open Int.'!R154</f>
        <v>44.6100795</v>
      </c>
      <c r="D148" s="161">
        <f t="shared" si="4"/>
        <v>0.11859823798261557</v>
      </c>
      <c r="E148" s="243">
        <f>'Open Int.'!B154/'Open Int.'!K154</f>
        <v>0.9972948602344455</v>
      </c>
      <c r="F148" s="228">
        <f>'Open Int.'!E154/'Open Int.'!K154</f>
        <v>0.002705139765554554</v>
      </c>
      <c r="G148" s="244">
        <f>'Open Int.'!H154/'Open Int.'!K154</f>
        <v>0</v>
      </c>
      <c r="H148" s="247">
        <v>8415808</v>
      </c>
      <c r="I148" s="231">
        <v>1683000</v>
      </c>
      <c r="J148" s="354">
        <v>1077300</v>
      </c>
      <c r="K148" s="117" t="str">
        <f t="shared" si="5"/>
        <v>Gross Exposure is less then 30%</v>
      </c>
      <c r="M148"/>
      <c r="N148"/>
    </row>
    <row r="149" spans="1:14" s="7" customFormat="1" ht="15">
      <c r="A149" s="201" t="s">
        <v>216</v>
      </c>
      <c r="B149" s="235">
        <f>'Open Int.'!K155</f>
        <v>72772050</v>
      </c>
      <c r="C149" s="237">
        <f>'Open Int.'!R155</f>
        <v>716.44083225</v>
      </c>
      <c r="D149" s="161">
        <f t="shared" si="4"/>
        <v>0.40428916666666664</v>
      </c>
      <c r="E149" s="243">
        <f>'Open Int.'!B155/'Open Int.'!K155</f>
        <v>0.8101551351102518</v>
      </c>
      <c r="F149" s="228">
        <f>'Open Int.'!E155/'Open Int.'!K155</f>
        <v>0.16291488284306957</v>
      </c>
      <c r="G149" s="244">
        <f>'Open Int.'!H155/'Open Int.'!K155</f>
        <v>0.026929982046678635</v>
      </c>
      <c r="H149" s="247">
        <v>180000000</v>
      </c>
      <c r="I149" s="231">
        <v>35999100</v>
      </c>
      <c r="J149" s="354">
        <v>17999550</v>
      </c>
      <c r="K149" s="117" t="str">
        <f t="shared" si="5"/>
        <v>Gross exposure is building up andcrpsses 40% mark</v>
      </c>
      <c r="M149"/>
      <c r="N149"/>
    </row>
    <row r="150" spans="1:14" s="7" customFormat="1" ht="15">
      <c r="A150" s="201" t="s">
        <v>235</v>
      </c>
      <c r="B150" s="235">
        <f>'Open Int.'!K156</f>
        <v>34830000</v>
      </c>
      <c r="C150" s="237">
        <f>'Open Int.'!R156</f>
        <v>461.32335</v>
      </c>
      <c r="D150" s="161">
        <f t="shared" si="4"/>
        <v>0.2981186300734251</v>
      </c>
      <c r="E150" s="243">
        <f>'Open Int.'!B156/'Open Int.'!K156</f>
        <v>0.8487596899224806</v>
      </c>
      <c r="F150" s="228">
        <f>'Open Int.'!E156/'Open Int.'!K156</f>
        <v>0.11310077519379845</v>
      </c>
      <c r="G150" s="244">
        <f>'Open Int.'!H156/'Open Int.'!K156</f>
        <v>0.03813953488372093</v>
      </c>
      <c r="H150" s="247">
        <v>116832685</v>
      </c>
      <c r="I150" s="231">
        <v>22995900</v>
      </c>
      <c r="J150" s="354">
        <v>11496600</v>
      </c>
      <c r="K150" s="117" t="str">
        <f t="shared" si="5"/>
        <v>Gross Exposure is less then 30%</v>
      </c>
      <c r="M150"/>
      <c r="N150"/>
    </row>
    <row r="151" spans="1:14" s="7" customFormat="1" ht="15">
      <c r="A151" s="201" t="s">
        <v>204</v>
      </c>
      <c r="B151" s="235">
        <f>'Open Int.'!K157</f>
        <v>11722200</v>
      </c>
      <c r="C151" s="237">
        <f>'Open Int.'!R157</f>
        <v>544.027302</v>
      </c>
      <c r="D151" s="161">
        <f t="shared" si="4"/>
        <v>0.12253686752815661</v>
      </c>
      <c r="E151" s="243">
        <f>'Open Int.'!B157/'Open Int.'!K157</f>
        <v>0.9407790346521984</v>
      </c>
      <c r="F151" s="228">
        <f>'Open Int.'!E157/'Open Int.'!K157</f>
        <v>0.0514920407432052</v>
      </c>
      <c r="G151" s="244">
        <f>'Open Int.'!H157/'Open Int.'!K157</f>
        <v>0.007728924604596407</v>
      </c>
      <c r="H151" s="247">
        <v>95662638</v>
      </c>
      <c r="I151" s="231">
        <v>6339000</v>
      </c>
      <c r="J151" s="354">
        <v>3169200</v>
      </c>
      <c r="K151" s="117" t="str">
        <f t="shared" si="5"/>
        <v>Gross Exposure is less then 30%</v>
      </c>
      <c r="M151"/>
      <c r="N151"/>
    </row>
    <row r="152" spans="1:14" s="7" customFormat="1" ht="15">
      <c r="A152" s="201" t="s">
        <v>205</v>
      </c>
      <c r="B152" s="235">
        <f>'Open Int.'!K158</f>
        <v>9164000</v>
      </c>
      <c r="C152" s="237">
        <f>'Open Int.'!R158</f>
        <v>1273.3378</v>
      </c>
      <c r="D152" s="161">
        <f t="shared" si="4"/>
        <v>0.2687310276891489</v>
      </c>
      <c r="E152" s="243">
        <f>'Open Int.'!B158/'Open Int.'!K158</f>
        <v>0.9067546922741161</v>
      </c>
      <c r="F152" s="228">
        <f>'Open Int.'!E158/'Open Int.'!K158</f>
        <v>0.059008075076385856</v>
      </c>
      <c r="G152" s="244">
        <f>'Open Int.'!H158/'Open Int.'!K158</f>
        <v>0.03423723264949804</v>
      </c>
      <c r="H152" s="247">
        <v>34101012</v>
      </c>
      <c r="I152" s="231">
        <v>2722500</v>
      </c>
      <c r="J152" s="354">
        <v>1361250</v>
      </c>
      <c r="K152" s="117" t="str">
        <f t="shared" si="5"/>
        <v>Gross Exposure is less then 30%</v>
      </c>
      <c r="M152"/>
      <c r="N152"/>
    </row>
    <row r="153" spans="1:14" s="7" customFormat="1" ht="15">
      <c r="A153" s="201" t="s">
        <v>37</v>
      </c>
      <c r="B153" s="235">
        <f>'Open Int.'!K159</f>
        <v>2716800</v>
      </c>
      <c r="C153" s="237">
        <f>'Open Int.'!R159</f>
        <v>53.683968</v>
      </c>
      <c r="D153" s="161">
        <f t="shared" si="4"/>
        <v>0.24209502015676293</v>
      </c>
      <c r="E153" s="243">
        <f>'Open Int.'!B159/'Open Int.'!K159</f>
        <v>0.9870435806831567</v>
      </c>
      <c r="F153" s="228">
        <f>'Open Int.'!E159/'Open Int.'!K159</f>
        <v>0.012956419316843345</v>
      </c>
      <c r="G153" s="244">
        <f>'Open Int.'!H159/'Open Int.'!K159</f>
        <v>0</v>
      </c>
      <c r="H153" s="247">
        <v>11222040</v>
      </c>
      <c r="I153" s="231">
        <v>2243200</v>
      </c>
      <c r="J153" s="354">
        <v>2243200</v>
      </c>
      <c r="K153" s="117" t="str">
        <f t="shared" si="5"/>
        <v>Gross Exposure is less then 30%</v>
      </c>
      <c r="M153"/>
      <c r="N153"/>
    </row>
    <row r="154" spans="1:16" s="7" customFormat="1" ht="15">
      <c r="A154" s="201" t="s">
        <v>299</v>
      </c>
      <c r="B154" s="235">
        <f>'Open Int.'!K160</f>
        <v>1703700</v>
      </c>
      <c r="C154" s="237">
        <f>'Open Int.'!R160</f>
        <v>280.684575</v>
      </c>
      <c r="D154" s="161">
        <f t="shared" si="4"/>
        <v>0.44166608985910083</v>
      </c>
      <c r="E154" s="243">
        <f>'Open Int.'!B160/'Open Int.'!K160</f>
        <v>0.9537770734284206</v>
      </c>
      <c r="F154" s="228">
        <f>'Open Int.'!E160/'Open Int.'!K160</f>
        <v>0.0462229265715795</v>
      </c>
      <c r="G154" s="244">
        <f>'Open Int.'!H160/'Open Int.'!K160</f>
        <v>0</v>
      </c>
      <c r="H154" s="247">
        <v>3857439</v>
      </c>
      <c r="I154" s="231">
        <v>771450</v>
      </c>
      <c r="J154" s="354">
        <v>385650</v>
      </c>
      <c r="K154" s="117" t="str">
        <f t="shared" si="5"/>
        <v>Gross exposure is building up andcrpsses 40% mark</v>
      </c>
      <c r="M154"/>
      <c r="N154"/>
      <c r="P154" s="96"/>
    </row>
    <row r="155" spans="1:16" s="7" customFormat="1" ht="15">
      <c r="A155" s="201" t="s">
        <v>428</v>
      </c>
      <c r="B155" s="235">
        <f>'Open Int.'!K161</f>
        <v>28000</v>
      </c>
      <c r="C155" s="237">
        <f>'Open Int.'!R161</f>
        <v>3.25038</v>
      </c>
      <c r="D155" s="161">
        <f t="shared" si="4"/>
        <v>0.011076462003977241</v>
      </c>
      <c r="E155" s="243">
        <f>'Open Int.'!B161/'Open Int.'!K161</f>
        <v>1</v>
      </c>
      <c r="F155" s="228">
        <f>'Open Int.'!E161/'Open Int.'!K161</f>
        <v>0</v>
      </c>
      <c r="G155" s="244">
        <f>'Open Int.'!H161/'Open Int.'!K161</f>
        <v>0</v>
      </c>
      <c r="H155" s="247">
        <v>2527883</v>
      </c>
      <c r="I155" s="231">
        <v>505400</v>
      </c>
      <c r="J155" s="354">
        <v>481800</v>
      </c>
      <c r="K155" s="117" t="str">
        <f t="shared" si="5"/>
        <v>Gross Exposure is less then 30%</v>
      </c>
      <c r="M155"/>
      <c r="N155"/>
      <c r="P155" s="96"/>
    </row>
    <row r="156" spans="1:16" s="7" customFormat="1" ht="15">
      <c r="A156" s="201" t="s">
        <v>228</v>
      </c>
      <c r="B156" s="235">
        <f>'Open Int.'!K162</f>
        <v>962184</v>
      </c>
      <c r="C156" s="237">
        <f>'Open Int.'!R162</f>
        <v>126.10383503999999</v>
      </c>
      <c r="D156" s="161">
        <f t="shared" si="4"/>
        <v>0.06367057084970922</v>
      </c>
      <c r="E156" s="243">
        <f>'Open Int.'!B162/'Open Int.'!K162</f>
        <v>0.9972645564673701</v>
      </c>
      <c r="F156" s="228">
        <f>'Open Int.'!E162/'Open Int.'!K162</f>
        <v>0.0023446658851113715</v>
      </c>
      <c r="G156" s="244">
        <f>'Open Int.'!H162/'Open Int.'!K162</f>
        <v>0.00039077764751856197</v>
      </c>
      <c r="H156" s="247">
        <v>15111911</v>
      </c>
      <c r="I156" s="231">
        <v>2548904</v>
      </c>
      <c r="J156" s="354">
        <v>1274452</v>
      </c>
      <c r="K156" s="117" t="str">
        <f t="shared" si="5"/>
        <v>Gross Exposure is less then 30%</v>
      </c>
      <c r="M156"/>
      <c r="N156"/>
      <c r="P156" s="96"/>
    </row>
    <row r="157" spans="1:16" s="7" customFormat="1" ht="15">
      <c r="A157" s="201" t="s">
        <v>429</v>
      </c>
      <c r="B157" s="235">
        <f>'Open Int.'!K163</f>
        <v>6999200</v>
      </c>
      <c r="C157" s="237">
        <f>'Open Int.'!R163</f>
        <v>59.878156</v>
      </c>
      <c r="D157" s="161">
        <f t="shared" si="4"/>
        <v>0.32116588833923987</v>
      </c>
      <c r="E157" s="243">
        <f>'Open Int.'!B163/'Open Int.'!K163</f>
        <v>0.9944279346210996</v>
      </c>
      <c r="F157" s="228">
        <f>'Open Int.'!E163/'Open Int.'!K163</f>
        <v>0.005572065378900446</v>
      </c>
      <c r="G157" s="244">
        <f>'Open Int.'!H163/'Open Int.'!K163</f>
        <v>0</v>
      </c>
      <c r="H157" s="247">
        <v>21793099</v>
      </c>
      <c r="I157" s="231">
        <v>4357600</v>
      </c>
      <c r="J157" s="354">
        <v>4357600</v>
      </c>
      <c r="K157" s="117" t="str">
        <f t="shared" si="5"/>
        <v>Some sign of build up Gross exposure crosses 30%</v>
      </c>
      <c r="M157"/>
      <c r="N157"/>
      <c r="P157" s="96"/>
    </row>
    <row r="158" spans="1:16" s="7" customFormat="1" ht="15">
      <c r="A158" s="201" t="s">
        <v>276</v>
      </c>
      <c r="B158" s="235">
        <f>'Open Int.'!K164</f>
        <v>450450</v>
      </c>
      <c r="C158" s="237">
        <f>'Open Int.'!R164</f>
        <v>41.34004875</v>
      </c>
      <c r="D158" s="161">
        <f t="shared" si="4"/>
        <v>0.23757034286708825</v>
      </c>
      <c r="E158" s="243">
        <f>'Open Int.'!B164/'Open Int.'!K164</f>
        <v>0.9992229992229992</v>
      </c>
      <c r="F158" s="228">
        <f>'Open Int.'!E164/'Open Int.'!K164</f>
        <v>0.000777000777000777</v>
      </c>
      <c r="G158" s="244">
        <f>'Open Int.'!H164/'Open Int.'!K164</f>
        <v>0</v>
      </c>
      <c r="H158" s="247">
        <v>1896070</v>
      </c>
      <c r="I158" s="231">
        <v>379050</v>
      </c>
      <c r="J158" s="354">
        <v>379050</v>
      </c>
      <c r="K158" s="117" t="str">
        <f t="shared" si="5"/>
        <v>Gross Exposure is less then 30%</v>
      </c>
      <c r="M158"/>
      <c r="N158"/>
      <c r="P158" s="96"/>
    </row>
    <row r="159" spans="1:16" s="7" customFormat="1" ht="15">
      <c r="A159" s="201" t="s">
        <v>180</v>
      </c>
      <c r="B159" s="235">
        <f>'Open Int.'!K165</f>
        <v>6690000</v>
      </c>
      <c r="C159" s="237">
        <f>'Open Int.'!R165</f>
        <v>114.23175</v>
      </c>
      <c r="D159" s="161">
        <f t="shared" si="4"/>
        <v>0.8557533680418713</v>
      </c>
      <c r="E159" s="243">
        <f>'Open Int.'!B165/'Open Int.'!K165</f>
        <v>0.962780269058296</v>
      </c>
      <c r="F159" s="228">
        <f>'Open Int.'!E165/'Open Int.'!K165</f>
        <v>0.03295964125560538</v>
      </c>
      <c r="G159" s="244">
        <f>'Open Int.'!H165/'Open Int.'!K165</f>
        <v>0.004260089686098654</v>
      </c>
      <c r="H159" s="247">
        <v>7817673</v>
      </c>
      <c r="I159" s="231">
        <v>1563000</v>
      </c>
      <c r="J159" s="354">
        <v>1563000</v>
      </c>
      <c r="K159" s="117" t="str">
        <f t="shared" si="5"/>
        <v>Gross exposure has crossed 80%,Margin double</v>
      </c>
      <c r="M159"/>
      <c r="N159"/>
      <c r="P159" s="96"/>
    </row>
    <row r="160" spans="1:16" s="7" customFormat="1" ht="15">
      <c r="A160" s="201" t="s">
        <v>181</v>
      </c>
      <c r="B160" s="235">
        <f>'Open Int.'!K166</f>
        <v>368900</v>
      </c>
      <c r="C160" s="237">
        <f>'Open Int.'!R166</f>
        <v>13.040615</v>
      </c>
      <c r="D160" s="161">
        <f t="shared" si="4"/>
        <v>0.06500663899464387</v>
      </c>
      <c r="E160" s="243">
        <f>'Open Int.'!B166/'Open Int.'!K166</f>
        <v>1</v>
      </c>
      <c r="F160" s="228">
        <f>'Open Int.'!E166/'Open Int.'!K166</f>
        <v>0</v>
      </c>
      <c r="G160" s="244">
        <f>'Open Int.'!H166/'Open Int.'!K166</f>
        <v>0</v>
      </c>
      <c r="H160" s="247">
        <v>5674805</v>
      </c>
      <c r="I160" s="231">
        <v>1134750</v>
      </c>
      <c r="J160" s="354">
        <v>1134750</v>
      </c>
      <c r="K160" s="117" t="str">
        <f t="shared" si="5"/>
        <v>Gross Exposure is less then 30%</v>
      </c>
      <c r="M160"/>
      <c r="N160"/>
      <c r="P160" s="96"/>
    </row>
    <row r="161" spans="1:16" s="7" customFormat="1" ht="15">
      <c r="A161" s="201" t="s">
        <v>150</v>
      </c>
      <c r="B161" s="235">
        <f>'Open Int.'!K167</f>
        <v>4463658</v>
      </c>
      <c r="C161" s="237">
        <f>'Open Int.'!R167</f>
        <v>242.08649163</v>
      </c>
      <c r="D161" s="161">
        <f t="shared" si="4"/>
        <v>0.1925786728405861</v>
      </c>
      <c r="E161" s="243">
        <f>'Open Int.'!B167/'Open Int.'!K167</f>
        <v>0.9964674712982043</v>
      </c>
      <c r="F161" s="228">
        <f>'Open Int.'!E167/'Open Int.'!K167</f>
        <v>0.003532528701795702</v>
      </c>
      <c r="G161" s="244">
        <f>'Open Int.'!H167/'Open Int.'!K167</f>
        <v>0</v>
      </c>
      <c r="H161" s="247">
        <v>23178361</v>
      </c>
      <c r="I161" s="231">
        <v>4635354</v>
      </c>
      <c r="J161" s="354">
        <v>2317458</v>
      </c>
      <c r="K161" s="117" t="str">
        <f t="shared" si="5"/>
        <v>Gross Exposure is less then 30%</v>
      </c>
      <c r="M161"/>
      <c r="N161"/>
      <c r="P161" s="96"/>
    </row>
    <row r="162" spans="1:16" s="7" customFormat="1" ht="15">
      <c r="A162" s="201" t="s">
        <v>430</v>
      </c>
      <c r="B162" s="235">
        <f>'Open Int.'!K168</f>
        <v>3808750</v>
      </c>
      <c r="C162" s="237">
        <f>'Open Int.'!R168</f>
        <v>61.777925</v>
      </c>
      <c r="D162" s="161">
        <f t="shared" si="4"/>
        <v>0.15812268609997074</v>
      </c>
      <c r="E162" s="243">
        <f>'Open Int.'!B168/'Open Int.'!K168</f>
        <v>0.9766983918608467</v>
      </c>
      <c r="F162" s="228">
        <f>'Open Int.'!E168/'Open Int.'!K168</f>
        <v>0.023301608139153267</v>
      </c>
      <c r="G162" s="244">
        <f>'Open Int.'!H168/'Open Int.'!K168</f>
        <v>0</v>
      </c>
      <c r="H162" s="247">
        <v>24087309</v>
      </c>
      <c r="I162" s="231">
        <v>4816250</v>
      </c>
      <c r="J162" s="354">
        <v>3060000</v>
      </c>
      <c r="K162" s="117" t="str">
        <f t="shared" si="5"/>
        <v>Gross Exposure is less then 30%</v>
      </c>
      <c r="M162"/>
      <c r="N162"/>
      <c r="P162" s="96"/>
    </row>
    <row r="163" spans="1:16" s="7" customFormat="1" ht="15">
      <c r="A163" s="201" t="s">
        <v>431</v>
      </c>
      <c r="B163" s="235">
        <f>'Open Int.'!K169</f>
        <v>1731450</v>
      </c>
      <c r="C163" s="237">
        <f>'Open Int.'!R169</f>
        <v>36.7933125</v>
      </c>
      <c r="D163" s="161">
        <f t="shared" si="4"/>
        <v>0.23872839231949358</v>
      </c>
      <c r="E163" s="243">
        <f>'Open Int.'!B169/'Open Int.'!K169</f>
        <v>0.9975742874469375</v>
      </c>
      <c r="F163" s="228">
        <f>'Open Int.'!E169/'Open Int.'!K169</f>
        <v>0.002425712553062462</v>
      </c>
      <c r="G163" s="244">
        <f>'Open Int.'!H169/'Open Int.'!K169</f>
        <v>0</v>
      </c>
      <c r="H163" s="247">
        <v>7252803</v>
      </c>
      <c r="I163" s="231">
        <v>1450050</v>
      </c>
      <c r="J163" s="354">
        <v>1450050</v>
      </c>
      <c r="K163" s="117" t="str">
        <f t="shared" si="5"/>
        <v>Gross Exposure is less then 30%</v>
      </c>
      <c r="M163"/>
      <c r="N163"/>
      <c r="P163" s="96"/>
    </row>
    <row r="164" spans="1:16" s="7" customFormat="1" ht="15">
      <c r="A164" s="201" t="s">
        <v>151</v>
      </c>
      <c r="B164" s="235">
        <f>'Open Int.'!K170</f>
        <v>1575225</v>
      </c>
      <c r="C164" s="237">
        <f>'Open Int.'!R170</f>
        <v>169.35243974999997</v>
      </c>
      <c r="D164" s="161">
        <f t="shared" si="4"/>
        <v>0.12849216285291143</v>
      </c>
      <c r="E164" s="243">
        <f>'Open Int.'!B170/'Open Int.'!K170</f>
        <v>1</v>
      </c>
      <c r="F164" s="228">
        <f>'Open Int.'!E170/'Open Int.'!K170</f>
        <v>0</v>
      </c>
      <c r="G164" s="244">
        <f>'Open Int.'!H170/'Open Int.'!K170</f>
        <v>0</v>
      </c>
      <c r="H164" s="247">
        <v>12259308</v>
      </c>
      <c r="I164" s="231">
        <v>2451825</v>
      </c>
      <c r="J164" s="354">
        <v>1225800</v>
      </c>
      <c r="K164" s="117" t="str">
        <f t="shared" si="5"/>
        <v>Gross Exposure is less then 30%</v>
      </c>
      <c r="M164"/>
      <c r="N164"/>
      <c r="P164" s="96"/>
    </row>
    <row r="165" spans="1:16" s="7" customFormat="1" ht="15">
      <c r="A165" s="201" t="s">
        <v>214</v>
      </c>
      <c r="B165" s="235">
        <f>'Open Int.'!K171</f>
        <v>319750</v>
      </c>
      <c r="C165" s="237">
        <f>'Open Int.'!R171</f>
        <v>43.8665025</v>
      </c>
      <c r="D165" s="161">
        <f t="shared" si="4"/>
        <v>0.2320728697924227</v>
      </c>
      <c r="E165" s="243">
        <f>'Open Int.'!B171/'Open Int.'!K171</f>
        <v>1</v>
      </c>
      <c r="F165" s="228">
        <f>'Open Int.'!E171/'Open Int.'!K171</f>
        <v>0</v>
      </c>
      <c r="G165" s="244">
        <f>'Open Int.'!H171/'Open Int.'!K171</f>
        <v>0</v>
      </c>
      <c r="H165" s="247">
        <v>1377800</v>
      </c>
      <c r="I165" s="231">
        <v>275500</v>
      </c>
      <c r="J165" s="354">
        <v>275500</v>
      </c>
      <c r="K165" s="117" t="str">
        <f t="shared" si="5"/>
        <v>Gross Exposure is less then 30%</v>
      </c>
      <c r="M165"/>
      <c r="N165"/>
      <c r="P165" s="96"/>
    </row>
    <row r="166" spans="1:16" s="7" customFormat="1" ht="15">
      <c r="A166" s="201" t="s">
        <v>229</v>
      </c>
      <c r="B166" s="235">
        <f>'Open Int.'!K172</f>
        <v>1534000</v>
      </c>
      <c r="C166" s="237">
        <f>'Open Int.'!R172</f>
        <v>201.09206000000003</v>
      </c>
      <c r="D166" s="161">
        <f t="shared" si="4"/>
        <v>0.08803708071335976</v>
      </c>
      <c r="E166" s="243">
        <f>'Open Int.'!B172/'Open Int.'!K172</f>
        <v>0.9953063885267275</v>
      </c>
      <c r="F166" s="228">
        <f>'Open Int.'!E172/'Open Int.'!K172</f>
        <v>0.004302477183833116</v>
      </c>
      <c r="G166" s="244">
        <f>'Open Int.'!H172/'Open Int.'!K172</f>
        <v>0.0003911342894393742</v>
      </c>
      <c r="H166" s="247">
        <v>17424476</v>
      </c>
      <c r="I166" s="231">
        <v>2526200</v>
      </c>
      <c r="J166" s="354">
        <v>1263000</v>
      </c>
      <c r="K166" s="117" t="str">
        <f t="shared" si="5"/>
        <v>Gross Exposure is less then 30%</v>
      </c>
      <c r="M166"/>
      <c r="N166"/>
      <c r="P166" s="96"/>
    </row>
    <row r="167" spans="1:16" s="7" customFormat="1" ht="15">
      <c r="A167" s="201" t="s">
        <v>91</v>
      </c>
      <c r="B167" s="235">
        <f>'Open Int.'!K173</f>
        <v>6737400</v>
      </c>
      <c r="C167" s="237">
        <f>'Open Int.'!R173</f>
        <v>51.945353999999995</v>
      </c>
      <c r="D167" s="161">
        <f t="shared" si="4"/>
        <v>0.19249714285714287</v>
      </c>
      <c r="E167" s="243">
        <f>'Open Int.'!B173/'Open Int.'!K173</f>
        <v>0.9441624365482234</v>
      </c>
      <c r="F167" s="228">
        <f>'Open Int.'!E173/'Open Int.'!K173</f>
        <v>0.05583756345177665</v>
      </c>
      <c r="G167" s="244">
        <f>'Open Int.'!H173/'Open Int.'!K173</f>
        <v>0</v>
      </c>
      <c r="H167" s="247">
        <v>35000000</v>
      </c>
      <c r="I167" s="231">
        <v>6999600</v>
      </c>
      <c r="J167" s="354">
        <v>6771600</v>
      </c>
      <c r="K167" s="117" t="str">
        <f t="shared" si="5"/>
        <v>Gross Exposure is less then 30%</v>
      </c>
      <c r="M167"/>
      <c r="N167"/>
      <c r="P167" s="96"/>
    </row>
    <row r="168" spans="1:16" s="7" customFormat="1" ht="15">
      <c r="A168" s="201" t="s">
        <v>152</v>
      </c>
      <c r="B168" s="235">
        <f>'Open Int.'!K174</f>
        <v>3809700</v>
      </c>
      <c r="C168" s="237">
        <f>'Open Int.'!R174</f>
        <v>91.508994</v>
      </c>
      <c r="D168" s="161">
        <f t="shared" si="4"/>
        <v>0.1294621971709569</v>
      </c>
      <c r="E168" s="243">
        <f>'Open Int.'!B174/'Open Int.'!K174</f>
        <v>0.9794472005669738</v>
      </c>
      <c r="F168" s="228">
        <f>'Open Int.'!E174/'Open Int.'!K174</f>
        <v>0.018072289156626505</v>
      </c>
      <c r="G168" s="244">
        <f>'Open Int.'!H174/'Open Int.'!K174</f>
        <v>0.0024805102763997165</v>
      </c>
      <c r="H168" s="247">
        <v>29427123</v>
      </c>
      <c r="I168" s="231">
        <v>5884650</v>
      </c>
      <c r="J168" s="354">
        <v>2941650</v>
      </c>
      <c r="K168" s="117" t="str">
        <f t="shared" si="5"/>
        <v>Gross Exposure is less then 30%</v>
      </c>
      <c r="M168"/>
      <c r="N168"/>
      <c r="P168" s="96"/>
    </row>
    <row r="169" spans="1:16" s="7" customFormat="1" ht="15">
      <c r="A169" s="201" t="s">
        <v>208</v>
      </c>
      <c r="B169" s="235">
        <f>'Open Int.'!K175</f>
        <v>6253748</v>
      </c>
      <c r="C169" s="237">
        <f>'Open Int.'!R175</f>
        <v>430.2578624</v>
      </c>
      <c r="D169" s="161">
        <f t="shared" si="4"/>
        <v>0.1459435305064608</v>
      </c>
      <c r="E169" s="243">
        <f>'Open Int.'!B175/'Open Int.'!K175</f>
        <v>0.9496014230186441</v>
      </c>
      <c r="F169" s="228">
        <f>'Open Int.'!E175/'Open Int.'!K175</f>
        <v>0.042558798339811583</v>
      </c>
      <c r="G169" s="244">
        <f>'Open Int.'!H175/'Open Int.'!K175</f>
        <v>0.007839778641544238</v>
      </c>
      <c r="H169" s="247">
        <v>42850464</v>
      </c>
      <c r="I169" s="231">
        <v>3990632</v>
      </c>
      <c r="J169" s="354">
        <v>1995316</v>
      </c>
      <c r="K169" s="117" t="str">
        <f t="shared" si="5"/>
        <v>Gross Exposure is less then 30%</v>
      </c>
      <c r="M169"/>
      <c r="N169"/>
      <c r="P169" s="96"/>
    </row>
    <row r="170" spans="1:16" s="7" customFormat="1" ht="15">
      <c r="A170" s="201" t="s">
        <v>230</v>
      </c>
      <c r="B170" s="235">
        <f>'Open Int.'!K176</f>
        <v>1499600</v>
      </c>
      <c r="C170" s="237">
        <f>'Open Int.'!R176</f>
        <v>88.806312</v>
      </c>
      <c r="D170" s="161">
        <f t="shared" si="4"/>
        <v>0.05607616426472018</v>
      </c>
      <c r="E170" s="243">
        <f>'Open Int.'!B176/'Open Int.'!K176</f>
        <v>0.9943985062683383</v>
      </c>
      <c r="F170" s="228">
        <f>'Open Int.'!E176/'Open Int.'!K176</f>
        <v>0.005334755934915978</v>
      </c>
      <c r="G170" s="244">
        <f>'Open Int.'!H176/'Open Int.'!K176</f>
        <v>0.00026673779674579886</v>
      </c>
      <c r="H170" s="247">
        <v>26742200</v>
      </c>
      <c r="I170" s="231">
        <v>5068800</v>
      </c>
      <c r="J170" s="354">
        <v>2534400</v>
      </c>
      <c r="K170" s="117" t="str">
        <f t="shared" si="5"/>
        <v>Gross Exposure is less then 30%</v>
      </c>
      <c r="M170"/>
      <c r="N170"/>
      <c r="P170" s="96"/>
    </row>
    <row r="171" spans="1:16" s="7" customFormat="1" ht="15">
      <c r="A171" s="201" t="s">
        <v>185</v>
      </c>
      <c r="B171" s="235">
        <f>'Open Int.'!K177</f>
        <v>12780450</v>
      </c>
      <c r="C171" s="237">
        <f>'Open Int.'!R177</f>
        <v>790.2152234999999</v>
      </c>
      <c r="D171" s="161">
        <f t="shared" si="4"/>
        <v>0.15844183716932972</v>
      </c>
      <c r="E171" s="243">
        <f>'Open Int.'!B177/'Open Int.'!K177</f>
        <v>0.8215379740149995</v>
      </c>
      <c r="F171" s="228">
        <f>'Open Int.'!E177/'Open Int.'!K177</f>
        <v>0.13161508397591634</v>
      </c>
      <c r="G171" s="244">
        <f>'Open Int.'!H177/'Open Int.'!K177</f>
        <v>0.04684694200908419</v>
      </c>
      <c r="H171" s="247">
        <v>80663354</v>
      </c>
      <c r="I171" s="231">
        <v>5459400</v>
      </c>
      <c r="J171" s="354">
        <v>2729700</v>
      </c>
      <c r="K171" s="117" t="str">
        <f t="shared" si="5"/>
        <v>Gross Exposure is less then 30%</v>
      </c>
      <c r="M171"/>
      <c r="N171"/>
      <c r="P171" s="96"/>
    </row>
    <row r="172" spans="1:16" s="7" customFormat="1" ht="15">
      <c r="A172" s="201" t="s">
        <v>206</v>
      </c>
      <c r="B172" s="235">
        <f>'Open Int.'!K178</f>
        <v>2522850</v>
      </c>
      <c r="C172" s="237">
        <f>'Open Int.'!R178</f>
        <v>214.83329175</v>
      </c>
      <c r="D172" s="161">
        <f t="shared" si="4"/>
        <v>0.31600512702771055</v>
      </c>
      <c r="E172" s="243">
        <f>'Open Int.'!B178/'Open Int.'!K178</f>
        <v>0.986919555264879</v>
      </c>
      <c r="F172" s="228">
        <f>'Open Int.'!E178/'Open Int.'!K178</f>
        <v>0.008938303902332679</v>
      </c>
      <c r="G172" s="244">
        <f>'Open Int.'!H178/'Open Int.'!K178</f>
        <v>0.004142140832788315</v>
      </c>
      <c r="H172" s="247">
        <v>7983573</v>
      </c>
      <c r="I172" s="231">
        <v>1596650</v>
      </c>
      <c r="J172" s="354">
        <v>798050</v>
      </c>
      <c r="K172" s="117" t="str">
        <f t="shared" si="5"/>
        <v>Some sign of build up Gross exposure crosses 30%</v>
      </c>
      <c r="M172"/>
      <c r="N172"/>
      <c r="P172" s="96"/>
    </row>
    <row r="173" spans="1:16" s="7" customFormat="1" ht="15">
      <c r="A173" s="201" t="s">
        <v>118</v>
      </c>
      <c r="B173" s="235">
        <f>'Open Int.'!K179</f>
        <v>4634750</v>
      </c>
      <c r="C173" s="237">
        <f>'Open Int.'!R179</f>
        <v>556.33221625</v>
      </c>
      <c r="D173" s="161">
        <f t="shared" si="4"/>
        <v>0.1290476186896313</v>
      </c>
      <c r="E173" s="243">
        <f>'Open Int.'!B179/'Open Int.'!K179</f>
        <v>0.9719510221694806</v>
      </c>
      <c r="F173" s="228">
        <f>'Open Int.'!E179/'Open Int.'!K179</f>
        <v>0.02697017099088408</v>
      </c>
      <c r="G173" s="244">
        <f>'Open Int.'!H179/'Open Int.'!K179</f>
        <v>0.0010788068396353633</v>
      </c>
      <c r="H173" s="247">
        <v>35915037</v>
      </c>
      <c r="I173" s="231">
        <v>2369500</v>
      </c>
      <c r="J173" s="354">
        <v>1184750</v>
      </c>
      <c r="K173" s="117" t="str">
        <f t="shared" si="5"/>
        <v>Gross Exposure is less then 30%</v>
      </c>
      <c r="M173"/>
      <c r="N173"/>
      <c r="P173" s="96"/>
    </row>
    <row r="174" spans="1:16" s="7" customFormat="1" ht="15">
      <c r="A174" s="201" t="s">
        <v>231</v>
      </c>
      <c r="B174" s="235">
        <f>'Open Int.'!K180</f>
        <v>932150</v>
      </c>
      <c r="C174" s="237">
        <f>'Open Int.'!R180</f>
        <v>102.00051375</v>
      </c>
      <c r="D174" s="161">
        <f t="shared" si="4"/>
        <v>0.2236561317266594</v>
      </c>
      <c r="E174" s="243">
        <f>'Open Int.'!B180/'Open Int.'!K180</f>
        <v>0.9986740331491712</v>
      </c>
      <c r="F174" s="228">
        <f>'Open Int.'!E180/'Open Int.'!K180</f>
        <v>0.0013259668508287293</v>
      </c>
      <c r="G174" s="244">
        <f>'Open Int.'!H180/'Open Int.'!K180</f>
        <v>0</v>
      </c>
      <c r="H174" s="247">
        <v>4167782</v>
      </c>
      <c r="I174" s="231">
        <v>833476</v>
      </c>
      <c r="J174" s="354">
        <v>503670</v>
      </c>
      <c r="K174" s="117" t="str">
        <f t="shared" si="5"/>
        <v>Gross Exposure is less then 30%</v>
      </c>
      <c r="M174"/>
      <c r="N174"/>
      <c r="P174" s="96"/>
    </row>
    <row r="175" spans="1:16" s="7" customFormat="1" ht="15">
      <c r="A175" s="201" t="s">
        <v>300</v>
      </c>
      <c r="B175" s="235">
        <f>'Open Int.'!K181</f>
        <v>2148300</v>
      </c>
      <c r="C175" s="237">
        <f>'Open Int.'!R181</f>
        <v>11.364507</v>
      </c>
      <c r="D175" s="161">
        <f t="shared" si="4"/>
        <v>0.1363620264223563</v>
      </c>
      <c r="E175" s="243">
        <f>'Open Int.'!B181/'Open Int.'!K181</f>
        <v>1</v>
      </c>
      <c r="F175" s="228">
        <f>'Open Int.'!E181/'Open Int.'!K181</f>
        <v>0</v>
      </c>
      <c r="G175" s="244">
        <f>'Open Int.'!H181/'Open Int.'!K181</f>
        <v>0</v>
      </c>
      <c r="H175" s="247">
        <v>15754386</v>
      </c>
      <c r="I175" s="231">
        <v>3149300</v>
      </c>
      <c r="J175" s="354">
        <v>3149300</v>
      </c>
      <c r="K175" s="117" t="str">
        <f t="shared" si="5"/>
        <v>Gross Exposure is less then 30%</v>
      </c>
      <c r="M175"/>
      <c r="N175"/>
      <c r="P175" s="96"/>
    </row>
    <row r="176" spans="1:16" s="7" customFormat="1" ht="15">
      <c r="A176" s="201" t="s">
        <v>301</v>
      </c>
      <c r="B176" s="235">
        <f>'Open Int.'!K182</f>
        <v>83182000</v>
      </c>
      <c r="C176" s="237">
        <f>'Open Int.'!R182</f>
        <v>227.91868</v>
      </c>
      <c r="D176" s="161">
        <f t="shared" si="4"/>
        <v>0.7371188999494238</v>
      </c>
      <c r="E176" s="243">
        <f>'Open Int.'!B182/'Open Int.'!K182</f>
        <v>0.8394472361809046</v>
      </c>
      <c r="F176" s="228">
        <f>'Open Int.'!E182/'Open Int.'!K182</f>
        <v>0.13605527638190953</v>
      </c>
      <c r="G176" s="244">
        <f>'Open Int.'!H182/'Open Int.'!K182</f>
        <v>0.024497487437185928</v>
      </c>
      <c r="H176" s="247">
        <v>112847466</v>
      </c>
      <c r="I176" s="231">
        <v>22561550</v>
      </c>
      <c r="J176" s="354">
        <v>17294750</v>
      </c>
      <c r="K176" s="117" t="str">
        <f t="shared" si="5"/>
        <v>Gross exposure is Substantial as Open interest has crossed 60%</v>
      </c>
      <c r="M176"/>
      <c r="N176"/>
      <c r="P176" s="96"/>
    </row>
    <row r="177" spans="1:16" s="7" customFormat="1" ht="15">
      <c r="A177" s="201" t="s">
        <v>173</v>
      </c>
      <c r="B177" s="235">
        <f>'Open Int.'!K183</f>
        <v>5758400</v>
      </c>
      <c r="C177" s="237">
        <f>'Open Int.'!R183</f>
        <v>39.30108</v>
      </c>
      <c r="D177" s="161">
        <f t="shared" si="4"/>
        <v>0.2807782507637852</v>
      </c>
      <c r="E177" s="243">
        <f>'Open Int.'!B183/'Open Int.'!K183</f>
        <v>0.9395491803278688</v>
      </c>
      <c r="F177" s="228">
        <f>'Open Int.'!E183/'Open Int.'!K183</f>
        <v>0.055327868852459015</v>
      </c>
      <c r="G177" s="244">
        <f>'Open Int.'!H183/'Open Int.'!K183</f>
        <v>0.005122950819672131</v>
      </c>
      <c r="H177" s="247">
        <v>20508711</v>
      </c>
      <c r="I177" s="231">
        <v>4100500</v>
      </c>
      <c r="J177" s="354">
        <v>4100500</v>
      </c>
      <c r="K177" s="117" t="str">
        <f t="shared" si="5"/>
        <v>Gross Exposure is less then 30%</v>
      </c>
      <c r="M177"/>
      <c r="N177"/>
      <c r="P177" s="96"/>
    </row>
    <row r="178" spans="1:16" s="7" customFormat="1" ht="15">
      <c r="A178" s="201" t="s">
        <v>302</v>
      </c>
      <c r="B178" s="235">
        <f>'Open Int.'!K184</f>
        <v>803600</v>
      </c>
      <c r="C178" s="237">
        <f>'Open Int.'!R184</f>
        <v>65.923326</v>
      </c>
      <c r="D178" s="161">
        <f t="shared" si="4"/>
        <v>0.06913673630727407</v>
      </c>
      <c r="E178" s="243">
        <f>'Open Int.'!B184/'Open Int.'!K184</f>
        <v>1</v>
      </c>
      <c r="F178" s="228">
        <f>'Open Int.'!E184/'Open Int.'!K184</f>
        <v>0</v>
      </c>
      <c r="G178" s="244">
        <f>'Open Int.'!H184/'Open Int.'!K184</f>
        <v>0</v>
      </c>
      <c r="H178" s="247">
        <v>11623343</v>
      </c>
      <c r="I178" s="231">
        <v>2324600</v>
      </c>
      <c r="J178" s="354">
        <v>1162200</v>
      </c>
      <c r="K178" s="117" t="str">
        <f t="shared" si="5"/>
        <v>Gross Exposure is less then 30%</v>
      </c>
      <c r="M178"/>
      <c r="N178"/>
      <c r="P178" s="96"/>
    </row>
    <row r="179" spans="1:16" s="7" customFormat="1" ht="15">
      <c r="A179" s="201" t="s">
        <v>82</v>
      </c>
      <c r="B179" s="235">
        <f>'Open Int.'!K185</f>
        <v>8185800</v>
      </c>
      <c r="C179" s="237">
        <f>'Open Int.'!R185</f>
        <v>99.45747</v>
      </c>
      <c r="D179" s="161">
        <f t="shared" si="4"/>
        <v>0.1818113974943796</v>
      </c>
      <c r="E179" s="243">
        <f>'Open Int.'!B185/'Open Int.'!K185</f>
        <v>0.9951257054899949</v>
      </c>
      <c r="F179" s="228">
        <f>'Open Int.'!E185/'Open Int.'!K185</f>
        <v>0.0048742945100051305</v>
      </c>
      <c r="G179" s="244">
        <f>'Open Int.'!H185/'Open Int.'!K185</f>
        <v>0</v>
      </c>
      <c r="H179" s="247">
        <v>45023580</v>
      </c>
      <c r="I179" s="231">
        <v>9002700</v>
      </c>
      <c r="J179" s="354">
        <v>4691400</v>
      </c>
      <c r="K179" s="117" t="str">
        <f t="shared" si="5"/>
        <v>Gross Exposure is less then 30%</v>
      </c>
      <c r="M179"/>
      <c r="N179"/>
      <c r="P179" s="96"/>
    </row>
    <row r="180" spans="1:16" s="7" customFormat="1" ht="15">
      <c r="A180" s="201" t="s">
        <v>432</v>
      </c>
      <c r="B180" s="235">
        <f>'Open Int.'!K186</f>
        <v>1055600</v>
      </c>
      <c r="C180" s="237">
        <f>'Open Int.'!R186</f>
        <v>29.113448</v>
      </c>
      <c r="D180" s="161">
        <f t="shared" si="4"/>
        <v>0.04010127585574968</v>
      </c>
      <c r="E180" s="243">
        <f>'Open Int.'!B186/'Open Int.'!K186</f>
        <v>0.9986737400530504</v>
      </c>
      <c r="F180" s="228">
        <f>'Open Int.'!E186/'Open Int.'!K186</f>
        <v>0.001326259946949602</v>
      </c>
      <c r="G180" s="244">
        <f>'Open Int.'!H186/'Open Int.'!K186</f>
        <v>0</v>
      </c>
      <c r="H180" s="247">
        <v>26323352</v>
      </c>
      <c r="I180" s="231">
        <v>5264000</v>
      </c>
      <c r="J180" s="354">
        <v>2632000</v>
      </c>
      <c r="K180" s="117" t="str">
        <f t="shared" si="5"/>
        <v>Gross Exposure is less then 30%</v>
      </c>
      <c r="M180"/>
      <c r="N180"/>
      <c r="P180" s="96"/>
    </row>
    <row r="181" spans="1:16" s="7" customFormat="1" ht="15">
      <c r="A181" s="201" t="s">
        <v>433</v>
      </c>
      <c r="B181" s="235">
        <f>'Open Int.'!K187</f>
        <v>4387950</v>
      </c>
      <c r="C181" s="237">
        <f>'Open Int.'!R187</f>
        <v>239.38461225</v>
      </c>
      <c r="D181" s="161">
        <f t="shared" si="4"/>
        <v>0.1062603535705835</v>
      </c>
      <c r="E181" s="243">
        <f>'Open Int.'!B187/'Open Int.'!K187</f>
        <v>0.9674905137934571</v>
      </c>
      <c r="F181" s="228">
        <f>'Open Int.'!E187/'Open Int.'!K187</f>
        <v>0.031483950364065226</v>
      </c>
      <c r="G181" s="244">
        <f>'Open Int.'!H187/'Open Int.'!K187</f>
        <v>0.0010255358424776945</v>
      </c>
      <c r="H181" s="247">
        <v>41294329</v>
      </c>
      <c r="I181" s="231">
        <v>6524550</v>
      </c>
      <c r="J181" s="354">
        <v>3262050</v>
      </c>
      <c r="K181" s="117" t="str">
        <f t="shared" si="5"/>
        <v>Gross Exposure is less then 30%</v>
      </c>
      <c r="M181"/>
      <c r="N181"/>
      <c r="P181" s="96"/>
    </row>
    <row r="182" spans="1:16" s="7" customFormat="1" ht="15">
      <c r="A182" s="201" t="s">
        <v>153</v>
      </c>
      <c r="B182" s="235">
        <f>'Open Int.'!K188</f>
        <v>782100</v>
      </c>
      <c r="C182" s="237">
        <f>'Open Int.'!R188</f>
        <v>45.01376549999999</v>
      </c>
      <c r="D182" s="161">
        <f t="shared" si="4"/>
        <v>0.026379241206742524</v>
      </c>
      <c r="E182" s="243">
        <f>'Open Int.'!B188/'Open Int.'!K188</f>
        <v>0.9994246260069045</v>
      </c>
      <c r="F182" s="228">
        <f>'Open Int.'!E188/'Open Int.'!K188</f>
        <v>0.0005753739930955121</v>
      </c>
      <c r="G182" s="244">
        <f>'Open Int.'!H188/'Open Int.'!K188</f>
        <v>0</v>
      </c>
      <c r="H182" s="247">
        <v>29648313</v>
      </c>
      <c r="I182" s="231">
        <v>5929650</v>
      </c>
      <c r="J182" s="354">
        <v>2964600</v>
      </c>
      <c r="K182" s="117" t="str">
        <f t="shared" si="5"/>
        <v>Gross Exposure is less then 30%</v>
      </c>
      <c r="M182"/>
      <c r="N182"/>
      <c r="P182" s="96"/>
    </row>
    <row r="183" spans="1:16" s="7" customFormat="1" ht="15">
      <c r="A183" s="201" t="s">
        <v>154</v>
      </c>
      <c r="B183" s="235">
        <f>'Open Int.'!K189</f>
        <v>7300200</v>
      </c>
      <c r="C183" s="237">
        <f>'Open Int.'!R189</f>
        <v>35.223465</v>
      </c>
      <c r="D183" s="161">
        <f t="shared" si="4"/>
        <v>0.182505</v>
      </c>
      <c r="E183" s="243">
        <f>'Open Int.'!B189/'Open Int.'!K189</f>
        <v>0.9546313799621928</v>
      </c>
      <c r="F183" s="228">
        <f>'Open Int.'!E189/'Open Int.'!K189</f>
        <v>0.045368620037807186</v>
      </c>
      <c r="G183" s="244">
        <f>'Open Int.'!H189/'Open Int.'!K189</f>
        <v>0</v>
      </c>
      <c r="H183" s="247">
        <v>40000000</v>
      </c>
      <c r="I183" s="231">
        <v>7997100</v>
      </c>
      <c r="J183" s="354">
        <v>7997100</v>
      </c>
      <c r="K183" s="117" t="str">
        <f t="shared" si="5"/>
        <v>Gross Exposure is less then 30%</v>
      </c>
      <c r="M183"/>
      <c r="N183"/>
      <c r="P183" s="96"/>
    </row>
    <row r="184" spans="1:16" s="7" customFormat="1" ht="15">
      <c r="A184" s="201" t="s">
        <v>303</v>
      </c>
      <c r="B184" s="235">
        <f>'Open Int.'!K190</f>
        <v>5756400</v>
      </c>
      <c r="C184" s="237">
        <f>'Open Int.'!R190</f>
        <v>54.138942</v>
      </c>
      <c r="D184" s="161">
        <f t="shared" si="4"/>
        <v>0.11968002496223772</v>
      </c>
      <c r="E184" s="243">
        <f>'Open Int.'!B190/'Open Int.'!K190</f>
        <v>0.9893683552220137</v>
      </c>
      <c r="F184" s="228">
        <f>'Open Int.'!E190/'Open Int.'!K190</f>
        <v>0.010631644777986242</v>
      </c>
      <c r="G184" s="244">
        <f>'Open Int.'!H190/'Open Int.'!K190</f>
        <v>0</v>
      </c>
      <c r="H184" s="247">
        <v>48098252</v>
      </c>
      <c r="I184" s="231">
        <v>9619200</v>
      </c>
      <c r="J184" s="354">
        <v>5259600</v>
      </c>
      <c r="K184" s="117" t="str">
        <f t="shared" si="5"/>
        <v>Gross Exposure is less then 30%</v>
      </c>
      <c r="M184"/>
      <c r="N184"/>
      <c r="P184" s="96"/>
    </row>
    <row r="185" spans="1:16" s="7" customFormat="1" ht="15">
      <c r="A185" s="201" t="s">
        <v>155</v>
      </c>
      <c r="B185" s="235">
        <f>'Open Int.'!K191</f>
        <v>1337700</v>
      </c>
      <c r="C185" s="237">
        <f>'Open Int.'!R191</f>
        <v>64.2096</v>
      </c>
      <c r="D185" s="161">
        <f t="shared" si="4"/>
        <v>0.1334509454795475</v>
      </c>
      <c r="E185" s="243">
        <f>'Open Int.'!B191/'Open Int.'!K191</f>
        <v>0.9917582417582418</v>
      </c>
      <c r="F185" s="228">
        <f>'Open Int.'!E191/'Open Int.'!K191</f>
        <v>0.0066718995290423865</v>
      </c>
      <c r="G185" s="244">
        <f>'Open Int.'!H191/'Open Int.'!K191</f>
        <v>0.0015698587127158557</v>
      </c>
      <c r="H185" s="247">
        <v>10023908</v>
      </c>
      <c r="I185" s="231">
        <v>2004450</v>
      </c>
      <c r="J185" s="354">
        <v>1140300</v>
      </c>
      <c r="K185" s="117" t="str">
        <f t="shared" si="5"/>
        <v>Gross Exposure is less then 30%</v>
      </c>
      <c r="M185"/>
      <c r="N185"/>
      <c r="P185" s="96"/>
    </row>
    <row r="186" spans="1:16" s="7" customFormat="1" ht="15">
      <c r="A186" s="201" t="s">
        <v>38</v>
      </c>
      <c r="B186" s="235">
        <f>'Open Int.'!K192</f>
        <v>5463600</v>
      </c>
      <c r="C186" s="237">
        <f>'Open Int.'!R192</f>
        <v>290.80011</v>
      </c>
      <c r="D186" s="161">
        <f t="shared" si="4"/>
        <v>0.09923342019436063</v>
      </c>
      <c r="E186" s="243">
        <f>'Open Int.'!B192/'Open Int.'!K192</f>
        <v>0.9930814847353393</v>
      </c>
      <c r="F186" s="228">
        <f>'Open Int.'!E192/'Open Int.'!K192</f>
        <v>0.006369426751592357</v>
      </c>
      <c r="G186" s="244">
        <f>'Open Int.'!H192/'Open Int.'!K192</f>
        <v>0.0005490885130683066</v>
      </c>
      <c r="H186" s="247">
        <v>55058064</v>
      </c>
      <c r="I186" s="231">
        <v>5248200</v>
      </c>
      <c r="J186" s="354">
        <v>2623800</v>
      </c>
      <c r="K186" s="117" t="str">
        <f t="shared" si="5"/>
        <v>Gross Exposure is less then 30%</v>
      </c>
      <c r="M186"/>
      <c r="N186"/>
      <c r="P186" s="96"/>
    </row>
    <row r="187" spans="1:16" s="7" customFormat="1" ht="15">
      <c r="A187" s="201" t="s">
        <v>156</v>
      </c>
      <c r="B187" s="235">
        <f>'Open Int.'!K193</f>
        <v>607800</v>
      </c>
      <c r="C187" s="237">
        <f>'Open Int.'!R193</f>
        <v>25.597497</v>
      </c>
      <c r="D187" s="161">
        <f t="shared" si="4"/>
        <v>0.10835306198123164</v>
      </c>
      <c r="E187" s="243">
        <f>'Open Int.'!B193/'Open Int.'!K193</f>
        <v>1</v>
      </c>
      <c r="F187" s="228">
        <f>'Open Int.'!E193/'Open Int.'!K193</f>
        <v>0</v>
      </c>
      <c r="G187" s="244">
        <f>'Open Int.'!H193/'Open Int.'!K193</f>
        <v>0</v>
      </c>
      <c r="H187" s="247">
        <v>5609440</v>
      </c>
      <c r="I187" s="231">
        <v>1121400</v>
      </c>
      <c r="J187" s="354">
        <v>1121400</v>
      </c>
      <c r="K187" s="117" t="str">
        <f t="shared" si="5"/>
        <v>Gross Exposure is less then 30%</v>
      </c>
      <c r="M187"/>
      <c r="N187"/>
      <c r="P187" s="96"/>
    </row>
    <row r="188" spans="1:16" s="7" customFormat="1" ht="15">
      <c r="A188" s="201" t="s">
        <v>395</v>
      </c>
      <c r="B188" s="235">
        <f>'Open Int.'!K194</f>
        <v>2475200</v>
      </c>
      <c r="C188" s="237">
        <f>'Open Int.'!R194</f>
        <v>72.176832</v>
      </c>
      <c r="D188" s="161">
        <f t="shared" si="4"/>
        <v>0.05029577724969108</v>
      </c>
      <c r="E188" s="243">
        <f>'Open Int.'!B194/'Open Int.'!K194</f>
        <v>0.997737556561086</v>
      </c>
      <c r="F188" s="228">
        <f>'Open Int.'!E194/'Open Int.'!K194</f>
        <v>0.0022624434389140274</v>
      </c>
      <c r="G188" s="244">
        <f>'Open Int.'!H194/'Open Int.'!K194</f>
        <v>0</v>
      </c>
      <c r="H188" s="247">
        <v>49212879</v>
      </c>
      <c r="I188" s="231">
        <v>9842000</v>
      </c>
      <c r="J188" s="354">
        <v>4921000</v>
      </c>
      <c r="K188" s="117" t="str">
        <f t="shared" si="5"/>
        <v>Gross Exposure is less then 30%</v>
      </c>
      <c r="M188"/>
      <c r="N188"/>
      <c r="P188"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4"/>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35" sqref="G235"/>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customWidth="1"/>
    <col min="9" max="9" width="10.57421875" style="6" customWidth="1"/>
    <col min="10" max="10" width="12.00390625" style="116" customWidth="1"/>
    <col min="11" max="11" width="0"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6324.3</v>
      </c>
      <c r="D4" s="319">
        <v>466.76</v>
      </c>
      <c r="E4" s="209">
        <f>D4*B4</f>
        <v>23338</v>
      </c>
      <c r="F4" s="210">
        <f>D4/C4*100</f>
        <v>7.3804215486298865</v>
      </c>
      <c r="G4" s="276">
        <f>(B4*C4)*H4%+E4</f>
        <v>32824.45</v>
      </c>
      <c r="H4" s="274">
        <v>3</v>
      </c>
      <c r="I4" s="212">
        <f>G4/B4</f>
        <v>656.4889999999999</v>
      </c>
      <c r="J4" s="213">
        <f>I4/C4</f>
        <v>0.10380421548629887</v>
      </c>
      <c r="K4" s="215">
        <f>M4/16</f>
        <v>2.1006168125</v>
      </c>
      <c r="L4" s="216">
        <f>K4*SQRT(30)</f>
        <v>11.505552128808501</v>
      </c>
      <c r="M4" s="217">
        <v>33.609869</v>
      </c>
      <c r="N4" s="89"/>
    </row>
    <row r="5" spans="1:14" s="8" customFormat="1" ht="15">
      <c r="A5" s="193" t="s">
        <v>489</v>
      </c>
      <c r="B5" s="179">
        <v>50</v>
      </c>
      <c r="C5" s="284">
        <f>Volume!J5</f>
        <v>4101</v>
      </c>
      <c r="D5" s="318">
        <v>298.92</v>
      </c>
      <c r="E5" s="206">
        <f>D5*B5</f>
        <v>14946</v>
      </c>
      <c r="F5" s="211">
        <f>D5/C5*100</f>
        <v>7.288953913679591</v>
      </c>
      <c r="G5" s="277">
        <f>(B5*C5)*H5%+E5</f>
        <v>21097.5</v>
      </c>
      <c r="H5" s="275">
        <v>3</v>
      </c>
      <c r="I5" s="207">
        <f>G5/B5</f>
        <v>421.95</v>
      </c>
      <c r="J5" s="214">
        <f>I5/C5</f>
        <v>0.1028895391367959</v>
      </c>
      <c r="K5" s="218">
        <f>M5/16</f>
        <v>1.2875</v>
      </c>
      <c r="L5" s="208">
        <f>K5*SQRT(30)</f>
        <v>7.051927927879015</v>
      </c>
      <c r="M5" s="219">
        <v>20.6</v>
      </c>
      <c r="N5" s="89"/>
    </row>
    <row r="6" spans="1:14" s="8" customFormat="1" ht="15">
      <c r="A6" s="193" t="s">
        <v>74</v>
      </c>
      <c r="B6" s="179">
        <v>50</v>
      </c>
      <c r="C6" s="284">
        <f>Volume!J6</f>
        <v>5221.3</v>
      </c>
      <c r="D6" s="318">
        <v>375.18</v>
      </c>
      <c r="E6" s="206">
        <f>D6*B6</f>
        <v>18759</v>
      </c>
      <c r="F6" s="211">
        <f>D6/C6*100</f>
        <v>7.185566812862697</v>
      </c>
      <c r="G6" s="277">
        <f>(B6*C6)*H6%+E6</f>
        <v>26590.95</v>
      </c>
      <c r="H6" s="275">
        <v>3</v>
      </c>
      <c r="I6" s="207">
        <f>G6/B6</f>
        <v>531.819</v>
      </c>
      <c r="J6" s="214">
        <f>I6/C6</f>
        <v>0.10185566812862695</v>
      </c>
      <c r="K6" s="218">
        <f>M6/16</f>
        <v>1.7012060625</v>
      </c>
      <c r="L6" s="208">
        <f>K6*SQRT(30)</f>
        <v>9.317889353957936</v>
      </c>
      <c r="M6" s="219">
        <v>27.219297</v>
      </c>
      <c r="N6" s="89"/>
    </row>
    <row r="7" spans="1:14" s="8" customFormat="1" ht="15">
      <c r="A7" s="193" t="s">
        <v>490</v>
      </c>
      <c r="B7" s="179">
        <v>25</v>
      </c>
      <c r="C7" s="284">
        <f>Volume!J7</f>
        <v>8050.3</v>
      </c>
      <c r="D7" s="318">
        <v>586.28</v>
      </c>
      <c r="E7" s="206">
        <f>D7*B7</f>
        <v>14657</v>
      </c>
      <c r="F7" s="211">
        <f>D7/C7*100</f>
        <v>7.282709961119462</v>
      </c>
      <c r="G7" s="277">
        <f>(B7*C7)*H7%+E7</f>
        <v>20694.725</v>
      </c>
      <c r="H7" s="275">
        <v>3</v>
      </c>
      <c r="I7" s="207">
        <f>G7/B7</f>
        <v>827.789</v>
      </c>
      <c r="J7" s="214">
        <f>I7/C7</f>
        <v>0.10282709961119461</v>
      </c>
      <c r="K7" s="218">
        <f>M7/16</f>
        <v>1.363125</v>
      </c>
      <c r="L7" s="208">
        <f>K7*SQRT(30)</f>
        <v>7.466143111992295</v>
      </c>
      <c r="M7" s="219">
        <v>21.81</v>
      </c>
      <c r="N7" s="89"/>
    </row>
    <row r="8" spans="1:14" s="8" customFormat="1" ht="15">
      <c r="A8" s="193" t="s">
        <v>9</v>
      </c>
      <c r="B8" s="179">
        <v>50</v>
      </c>
      <c r="C8" s="284">
        <f>Volume!J8</f>
        <v>4198.25</v>
      </c>
      <c r="D8" s="318">
        <v>304.4</v>
      </c>
      <c r="E8" s="206">
        <f aca="true" t="shared" si="0" ref="E8:E70">D8*B8</f>
        <v>15219.999999999998</v>
      </c>
      <c r="F8" s="211">
        <f aca="true" t="shared" si="1" ref="F8:F70">D8/C8*100</f>
        <v>7.25064014768058</v>
      </c>
      <c r="G8" s="277">
        <f aca="true" t="shared" si="2" ref="G8:G70">(B8*C8)*H8%+E8</f>
        <v>21517.375</v>
      </c>
      <c r="H8" s="275">
        <v>3</v>
      </c>
      <c r="I8" s="207">
        <f aca="true" t="shared" si="3" ref="I8:I71">G8/B8</f>
        <v>430.3475</v>
      </c>
      <c r="J8" s="214">
        <f aca="true" t="shared" si="4" ref="J8:J71">I8/C8</f>
        <v>0.10250640147680581</v>
      </c>
      <c r="K8" s="218">
        <f aca="true" t="shared" si="5" ref="K8:K70">M8/16</f>
        <v>1.4623196875</v>
      </c>
      <c r="L8" s="208">
        <f aca="true" t="shared" si="6" ref="L8:L70">K8*SQRT(30)</f>
        <v>8.009454791276553</v>
      </c>
      <c r="M8" s="219">
        <v>23.397115</v>
      </c>
      <c r="N8" s="89"/>
    </row>
    <row r="9" spans="1:13" s="7" customFormat="1" ht="15">
      <c r="A9" s="193" t="s">
        <v>279</v>
      </c>
      <c r="B9" s="179">
        <v>200</v>
      </c>
      <c r="C9" s="284">
        <f>Volume!J9</f>
        <v>2734.7</v>
      </c>
      <c r="D9" s="318">
        <v>290.28</v>
      </c>
      <c r="E9" s="206">
        <f t="shared" si="0"/>
        <v>58055.99999999999</v>
      </c>
      <c r="F9" s="211">
        <f t="shared" si="1"/>
        <v>10.614692653673163</v>
      </c>
      <c r="G9" s="277">
        <f t="shared" si="2"/>
        <v>85403</v>
      </c>
      <c r="H9" s="275">
        <v>5</v>
      </c>
      <c r="I9" s="207">
        <f t="shared" si="3"/>
        <v>427.015</v>
      </c>
      <c r="J9" s="214">
        <f t="shared" si="4"/>
        <v>0.15614692653673165</v>
      </c>
      <c r="K9" s="218">
        <f t="shared" si="5"/>
        <v>5.406509625</v>
      </c>
      <c r="L9" s="208">
        <f t="shared" si="6"/>
        <v>29.612672789812965</v>
      </c>
      <c r="M9" s="219">
        <v>86.504154</v>
      </c>
    </row>
    <row r="10" spans="1:13" s="8" customFormat="1" ht="15">
      <c r="A10" s="193" t="s">
        <v>134</v>
      </c>
      <c r="B10" s="179">
        <v>100</v>
      </c>
      <c r="C10" s="284">
        <f>Volume!J10</f>
        <v>4579.35</v>
      </c>
      <c r="D10" s="318">
        <v>498.63</v>
      </c>
      <c r="E10" s="206">
        <f t="shared" si="0"/>
        <v>49863</v>
      </c>
      <c r="F10" s="211">
        <f t="shared" si="1"/>
        <v>10.8886632382325</v>
      </c>
      <c r="G10" s="277">
        <f t="shared" si="2"/>
        <v>72759.75</v>
      </c>
      <c r="H10" s="275">
        <v>5</v>
      </c>
      <c r="I10" s="207">
        <f t="shared" si="3"/>
        <v>727.5975</v>
      </c>
      <c r="J10" s="214">
        <f t="shared" si="4"/>
        <v>0.15888663238232498</v>
      </c>
      <c r="K10" s="218">
        <f t="shared" si="5"/>
        <v>2.754658625</v>
      </c>
      <c r="L10" s="208">
        <f t="shared" si="6"/>
        <v>15.087886671386642</v>
      </c>
      <c r="M10" s="219">
        <v>44.074538</v>
      </c>
    </row>
    <row r="11" spans="1:13" s="8" customFormat="1" ht="15">
      <c r="A11" s="193" t="s">
        <v>403</v>
      </c>
      <c r="B11" s="179">
        <v>200</v>
      </c>
      <c r="C11" s="284">
        <f>Volume!J11</f>
        <v>1318.5</v>
      </c>
      <c r="D11" s="318">
        <v>149.02</v>
      </c>
      <c r="E11" s="206">
        <f t="shared" si="0"/>
        <v>29804.000000000004</v>
      </c>
      <c r="F11" s="211">
        <f t="shared" si="1"/>
        <v>11.302237390974593</v>
      </c>
      <c r="G11" s="277">
        <f t="shared" si="2"/>
        <v>42989</v>
      </c>
      <c r="H11" s="275">
        <v>5</v>
      </c>
      <c r="I11" s="207">
        <f t="shared" si="3"/>
        <v>214.945</v>
      </c>
      <c r="J11" s="214">
        <f t="shared" si="4"/>
        <v>0.16302237390974592</v>
      </c>
      <c r="K11" s="218">
        <f t="shared" si="5"/>
        <v>2.816875</v>
      </c>
      <c r="L11" s="208">
        <f t="shared" si="6"/>
        <v>15.428659791723648</v>
      </c>
      <c r="M11" s="219">
        <v>45.07</v>
      </c>
    </row>
    <row r="12" spans="1:13" s="7" customFormat="1" ht="15">
      <c r="A12" s="193" t="s">
        <v>0</v>
      </c>
      <c r="B12" s="179">
        <v>375</v>
      </c>
      <c r="C12" s="284">
        <f>Volume!J12</f>
        <v>822.05</v>
      </c>
      <c r="D12" s="318">
        <v>90.13</v>
      </c>
      <c r="E12" s="206">
        <f t="shared" si="0"/>
        <v>33798.75</v>
      </c>
      <c r="F12" s="211">
        <f t="shared" si="1"/>
        <v>10.964053281430571</v>
      </c>
      <c r="G12" s="277">
        <f t="shared" si="2"/>
        <v>49212.1875</v>
      </c>
      <c r="H12" s="275">
        <v>5</v>
      </c>
      <c r="I12" s="207">
        <f t="shared" si="3"/>
        <v>131.2325</v>
      </c>
      <c r="J12" s="214">
        <f t="shared" si="4"/>
        <v>0.15964053281430568</v>
      </c>
      <c r="K12" s="218">
        <f t="shared" si="5"/>
        <v>2.6665694375</v>
      </c>
      <c r="L12" s="208">
        <f t="shared" si="6"/>
        <v>14.605402320726123</v>
      </c>
      <c r="M12" s="219">
        <v>42.665111</v>
      </c>
    </row>
    <row r="13" spans="1:13" s="7" customFormat="1" ht="15">
      <c r="A13" s="193" t="s">
        <v>404</v>
      </c>
      <c r="B13" s="179">
        <v>450</v>
      </c>
      <c r="C13" s="284">
        <f>Volume!J13</f>
        <v>539.25</v>
      </c>
      <c r="D13" s="318">
        <v>73.39</v>
      </c>
      <c r="E13" s="206">
        <f t="shared" si="0"/>
        <v>33025.5</v>
      </c>
      <c r="F13" s="211">
        <f t="shared" si="1"/>
        <v>13.609643022716735</v>
      </c>
      <c r="G13" s="277">
        <f t="shared" si="2"/>
        <v>45158.625</v>
      </c>
      <c r="H13" s="275">
        <v>5</v>
      </c>
      <c r="I13" s="207">
        <f t="shared" si="3"/>
        <v>100.3525</v>
      </c>
      <c r="J13" s="214">
        <f t="shared" si="4"/>
        <v>0.18609643022716738</v>
      </c>
      <c r="K13" s="218">
        <f t="shared" si="5"/>
        <v>3.08875</v>
      </c>
      <c r="L13" s="208">
        <f t="shared" si="6"/>
        <v>16.917780494940818</v>
      </c>
      <c r="M13" s="219">
        <v>49.42</v>
      </c>
    </row>
    <row r="14" spans="1:13" s="7" customFormat="1" ht="15">
      <c r="A14" s="193" t="s">
        <v>405</v>
      </c>
      <c r="B14" s="179">
        <v>200</v>
      </c>
      <c r="C14" s="284">
        <f>Volume!J14</f>
        <v>1597</v>
      </c>
      <c r="D14" s="318">
        <v>255.25</v>
      </c>
      <c r="E14" s="206">
        <f t="shared" si="0"/>
        <v>51050</v>
      </c>
      <c r="F14" s="211">
        <f t="shared" si="1"/>
        <v>15.983093299937382</v>
      </c>
      <c r="G14" s="277">
        <f t="shared" si="2"/>
        <v>67020</v>
      </c>
      <c r="H14" s="275">
        <v>5</v>
      </c>
      <c r="I14" s="207">
        <f t="shared" si="3"/>
        <v>335.1</v>
      </c>
      <c r="J14" s="214">
        <f t="shared" si="4"/>
        <v>0.20983093299937383</v>
      </c>
      <c r="K14" s="218">
        <f t="shared" si="5"/>
        <v>2.95625</v>
      </c>
      <c r="L14" s="208">
        <f t="shared" si="6"/>
        <v>16.19204810624647</v>
      </c>
      <c r="M14" s="219">
        <v>47.3</v>
      </c>
    </row>
    <row r="15" spans="1:13" s="7" customFormat="1" ht="15">
      <c r="A15" s="193" t="s">
        <v>406</v>
      </c>
      <c r="B15" s="179">
        <v>1700</v>
      </c>
      <c r="C15" s="284">
        <f>Volume!J15</f>
        <v>143</v>
      </c>
      <c r="D15" s="318">
        <v>38.18</v>
      </c>
      <c r="E15" s="206">
        <f t="shared" si="0"/>
        <v>64906</v>
      </c>
      <c r="F15" s="211">
        <f t="shared" si="1"/>
        <v>26.6993006993007</v>
      </c>
      <c r="G15" s="277">
        <f t="shared" si="2"/>
        <v>80002.51</v>
      </c>
      <c r="H15" s="275">
        <v>6.21</v>
      </c>
      <c r="I15" s="207">
        <f t="shared" si="3"/>
        <v>47.0603</v>
      </c>
      <c r="J15" s="214">
        <f t="shared" si="4"/>
        <v>0.329093006993007</v>
      </c>
      <c r="K15" s="218">
        <f t="shared" si="5"/>
        <v>4.91875</v>
      </c>
      <c r="L15" s="208">
        <f t="shared" si="6"/>
        <v>26.94110329728536</v>
      </c>
      <c r="M15" s="219">
        <v>78.7</v>
      </c>
    </row>
    <row r="16" spans="1:13" s="7" customFormat="1" ht="15">
      <c r="A16" s="193" t="s">
        <v>135</v>
      </c>
      <c r="B16" s="179">
        <v>2450</v>
      </c>
      <c r="C16" s="284">
        <f>Volume!J16</f>
        <v>85.4</v>
      </c>
      <c r="D16" s="188">
        <v>9.4</v>
      </c>
      <c r="E16" s="206">
        <f t="shared" si="0"/>
        <v>23030</v>
      </c>
      <c r="F16" s="211">
        <f t="shared" si="1"/>
        <v>11.00702576112412</v>
      </c>
      <c r="G16" s="277">
        <f t="shared" si="2"/>
        <v>33491.5</v>
      </c>
      <c r="H16" s="275">
        <v>5</v>
      </c>
      <c r="I16" s="207">
        <f t="shared" si="3"/>
        <v>13.67</v>
      </c>
      <c r="J16" s="214">
        <f t="shared" si="4"/>
        <v>0.16007025761124122</v>
      </c>
      <c r="K16" s="218">
        <f t="shared" si="5"/>
        <v>1.6139039375</v>
      </c>
      <c r="L16" s="208">
        <f t="shared" si="6"/>
        <v>8.839715922151578</v>
      </c>
      <c r="M16" s="203">
        <v>25.822463</v>
      </c>
    </row>
    <row r="17" spans="1:13" s="8" customFormat="1" ht="15">
      <c r="A17" s="193" t="s">
        <v>174</v>
      </c>
      <c r="B17" s="179">
        <v>3350</v>
      </c>
      <c r="C17" s="284">
        <f>Volume!J17</f>
        <v>57.45</v>
      </c>
      <c r="D17" s="318">
        <v>6.36</v>
      </c>
      <c r="E17" s="206">
        <f t="shared" si="0"/>
        <v>21306</v>
      </c>
      <c r="F17" s="211">
        <f t="shared" si="1"/>
        <v>11.070496083550914</v>
      </c>
      <c r="G17" s="277">
        <f t="shared" si="2"/>
        <v>30928.875</v>
      </c>
      <c r="H17" s="275">
        <v>5</v>
      </c>
      <c r="I17" s="207">
        <f t="shared" si="3"/>
        <v>9.2325</v>
      </c>
      <c r="J17" s="214">
        <f t="shared" si="4"/>
        <v>0.16070496083550914</v>
      </c>
      <c r="K17" s="218">
        <f t="shared" si="5"/>
        <v>2.2741505</v>
      </c>
      <c r="L17" s="208">
        <f t="shared" si="6"/>
        <v>12.456035280116524</v>
      </c>
      <c r="M17" s="219">
        <v>36.386408</v>
      </c>
    </row>
    <row r="18" spans="1:13" s="8" customFormat="1" ht="15">
      <c r="A18" s="193" t="s">
        <v>280</v>
      </c>
      <c r="B18" s="179">
        <v>600</v>
      </c>
      <c r="C18" s="284">
        <f>Volume!J18</f>
        <v>414.65</v>
      </c>
      <c r="D18" s="318">
        <v>44.86</v>
      </c>
      <c r="E18" s="206">
        <f t="shared" si="0"/>
        <v>26916</v>
      </c>
      <c r="F18" s="211">
        <f t="shared" si="1"/>
        <v>10.81876281201013</v>
      </c>
      <c r="G18" s="277">
        <f t="shared" si="2"/>
        <v>39355.5</v>
      </c>
      <c r="H18" s="275">
        <v>5</v>
      </c>
      <c r="I18" s="207">
        <f t="shared" si="3"/>
        <v>65.5925</v>
      </c>
      <c r="J18" s="214">
        <f t="shared" si="4"/>
        <v>0.15818762812010131</v>
      </c>
      <c r="K18" s="218">
        <f t="shared" si="5"/>
        <v>2.3385470625</v>
      </c>
      <c r="L18" s="208">
        <f t="shared" si="6"/>
        <v>12.808749779186936</v>
      </c>
      <c r="M18" s="219">
        <v>37.416753</v>
      </c>
    </row>
    <row r="19" spans="1:13" s="7" customFormat="1" ht="15">
      <c r="A19" s="193" t="s">
        <v>75</v>
      </c>
      <c r="B19" s="179">
        <v>2300</v>
      </c>
      <c r="C19" s="284">
        <f>Volume!J19</f>
        <v>84.9</v>
      </c>
      <c r="D19" s="318">
        <v>9.5</v>
      </c>
      <c r="E19" s="206">
        <f t="shared" si="0"/>
        <v>21850</v>
      </c>
      <c r="F19" s="211">
        <f t="shared" si="1"/>
        <v>11.189634864546525</v>
      </c>
      <c r="G19" s="277">
        <f t="shared" si="2"/>
        <v>31613.5</v>
      </c>
      <c r="H19" s="275">
        <v>5</v>
      </c>
      <c r="I19" s="207">
        <f t="shared" si="3"/>
        <v>13.745</v>
      </c>
      <c r="J19" s="214">
        <f t="shared" si="4"/>
        <v>0.16189634864546523</v>
      </c>
      <c r="K19" s="218">
        <f t="shared" si="5"/>
        <v>2.9656429375</v>
      </c>
      <c r="L19" s="208">
        <f t="shared" si="6"/>
        <v>16.243495343746336</v>
      </c>
      <c r="M19" s="219">
        <v>47.450287</v>
      </c>
    </row>
    <row r="20" spans="1:13" s="7" customFormat="1" ht="15">
      <c r="A20" s="193" t="s">
        <v>407</v>
      </c>
      <c r="B20" s="179">
        <v>650</v>
      </c>
      <c r="C20" s="284">
        <f>Volume!J20</f>
        <v>321.95</v>
      </c>
      <c r="D20" s="318">
        <v>99.11</v>
      </c>
      <c r="E20" s="206">
        <f t="shared" si="0"/>
        <v>64421.5</v>
      </c>
      <c r="F20" s="211">
        <f t="shared" si="1"/>
        <v>30.784283273800277</v>
      </c>
      <c r="G20" s="277">
        <f t="shared" si="2"/>
        <v>75512.6775</v>
      </c>
      <c r="H20" s="275">
        <v>5.3</v>
      </c>
      <c r="I20" s="207">
        <f t="shared" si="3"/>
        <v>116.17335000000001</v>
      </c>
      <c r="J20" s="214">
        <f t="shared" si="4"/>
        <v>0.36084283273800283</v>
      </c>
      <c r="K20" s="218">
        <f t="shared" si="5"/>
        <v>4.66875</v>
      </c>
      <c r="L20" s="208">
        <f t="shared" si="6"/>
        <v>25.571796903522444</v>
      </c>
      <c r="M20" s="219">
        <v>74.7</v>
      </c>
    </row>
    <row r="21" spans="1:13" s="7" customFormat="1" ht="15">
      <c r="A21" s="193" t="s">
        <v>408</v>
      </c>
      <c r="B21" s="179">
        <v>400</v>
      </c>
      <c r="C21" s="284">
        <f>Volume!J21</f>
        <v>569.45</v>
      </c>
      <c r="D21" s="318">
        <v>67.27</v>
      </c>
      <c r="E21" s="206">
        <f t="shared" si="0"/>
        <v>26908</v>
      </c>
      <c r="F21" s="211">
        <f t="shared" si="1"/>
        <v>11.813153042409342</v>
      </c>
      <c r="G21" s="277">
        <f t="shared" si="2"/>
        <v>38297</v>
      </c>
      <c r="H21" s="275">
        <v>5</v>
      </c>
      <c r="I21" s="207">
        <f t="shared" si="3"/>
        <v>95.7425</v>
      </c>
      <c r="J21" s="214">
        <f t="shared" si="4"/>
        <v>0.16813153042409343</v>
      </c>
      <c r="K21" s="218">
        <f t="shared" si="5"/>
        <v>3.4875</v>
      </c>
      <c r="L21" s="208">
        <f t="shared" si="6"/>
        <v>19.101824192992666</v>
      </c>
      <c r="M21" s="219">
        <v>55.8</v>
      </c>
    </row>
    <row r="22" spans="1:13" s="7" customFormat="1" ht="15">
      <c r="A22" s="193" t="s">
        <v>88</v>
      </c>
      <c r="B22" s="179">
        <v>4300</v>
      </c>
      <c r="C22" s="284">
        <f>Volume!J22</f>
        <v>44.75</v>
      </c>
      <c r="D22" s="318">
        <v>4.95</v>
      </c>
      <c r="E22" s="206">
        <f t="shared" si="0"/>
        <v>21285</v>
      </c>
      <c r="F22" s="211">
        <f t="shared" si="1"/>
        <v>11.061452513966481</v>
      </c>
      <c r="G22" s="277">
        <f t="shared" si="2"/>
        <v>30906.25</v>
      </c>
      <c r="H22" s="275">
        <v>5</v>
      </c>
      <c r="I22" s="207">
        <f t="shared" si="3"/>
        <v>7.1875</v>
      </c>
      <c r="J22" s="214">
        <f t="shared" si="4"/>
        <v>0.16061452513966482</v>
      </c>
      <c r="K22" s="218">
        <f t="shared" si="5"/>
        <v>2.6470684375</v>
      </c>
      <c r="L22" s="208">
        <f t="shared" si="6"/>
        <v>14.498590944787042</v>
      </c>
      <c r="M22" s="203">
        <v>42.353095</v>
      </c>
    </row>
    <row r="23" spans="1:13" s="8" customFormat="1" ht="15">
      <c r="A23" s="193" t="s">
        <v>136</v>
      </c>
      <c r="B23" s="179">
        <v>4775</v>
      </c>
      <c r="C23" s="284">
        <f>Volume!J23</f>
        <v>37.55</v>
      </c>
      <c r="D23" s="318">
        <v>4.14</v>
      </c>
      <c r="E23" s="206">
        <f t="shared" si="0"/>
        <v>19768.5</v>
      </c>
      <c r="F23" s="211">
        <f t="shared" si="1"/>
        <v>11.025299600532623</v>
      </c>
      <c r="G23" s="277">
        <f t="shared" si="2"/>
        <v>28733.5625</v>
      </c>
      <c r="H23" s="275">
        <v>5</v>
      </c>
      <c r="I23" s="207">
        <f t="shared" si="3"/>
        <v>6.0175</v>
      </c>
      <c r="J23" s="214">
        <f t="shared" si="4"/>
        <v>0.16025299600532625</v>
      </c>
      <c r="K23" s="218">
        <f t="shared" si="5"/>
        <v>2.7903561875</v>
      </c>
      <c r="L23" s="208">
        <f t="shared" si="6"/>
        <v>15.28341027367865</v>
      </c>
      <c r="M23" s="219">
        <v>44.645699</v>
      </c>
    </row>
    <row r="24" spans="1:13" s="8" customFormat="1" ht="15">
      <c r="A24" s="193" t="s">
        <v>157</v>
      </c>
      <c r="B24" s="179">
        <v>350</v>
      </c>
      <c r="C24" s="284">
        <f>Volume!J24</f>
        <v>717.6</v>
      </c>
      <c r="D24" s="318">
        <v>78.3</v>
      </c>
      <c r="E24" s="206">
        <f t="shared" si="0"/>
        <v>27405</v>
      </c>
      <c r="F24" s="211">
        <f t="shared" si="1"/>
        <v>10.911371237458194</v>
      </c>
      <c r="G24" s="277">
        <f t="shared" si="2"/>
        <v>39963</v>
      </c>
      <c r="H24" s="275">
        <v>5</v>
      </c>
      <c r="I24" s="207">
        <f t="shared" si="3"/>
        <v>114.18</v>
      </c>
      <c r="J24" s="214">
        <f t="shared" si="4"/>
        <v>0.15911371237458194</v>
      </c>
      <c r="K24" s="218">
        <f t="shared" si="5"/>
        <v>2.38428275</v>
      </c>
      <c r="L24" s="208">
        <f t="shared" si="6"/>
        <v>13.059254456454507</v>
      </c>
      <c r="M24" s="219">
        <v>38.148524</v>
      </c>
    </row>
    <row r="25" spans="1:13" s="8" customFormat="1" ht="15">
      <c r="A25" s="193" t="s">
        <v>193</v>
      </c>
      <c r="B25" s="179">
        <v>100</v>
      </c>
      <c r="C25" s="284">
        <f>Volume!J25</f>
        <v>2218.75</v>
      </c>
      <c r="D25" s="318">
        <v>278.99</v>
      </c>
      <c r="E25" s="206">
        <f t="shared" si="0"/>
        <v>27899</v>
      </c>
      <c r="F25" s="211">
        <f t="shared" si="1"/>
        <v>12.574197183098592</v>
      </c>
      <c r="G25" s="277">
        <f t="shared" si="2"/>
        <v>39259</v>
      </c>
      <c r="H25" s="275">
        <v>5.12</v>
      </c>
      <c r="I25" s="207">
        <f t="shared" si="3"/>
        <v>392.59</v>
      </c>
      <c r="J25" s="214">
        <f t="shared" si="4"/>
        <v>0.1769419718309859</v>
      </c>
      <c r="K25" s="218">
        <f t="shared" si="5"/>
        <v>2.262520625</v>
      </c>
      <c r="L25" s="208">
        <f t="shared" si="6"/>
        <v>12.39233583133187</v>
      </c>
      <c r="M25" s="219">
        <v>36.20033</v>
      </c>
    </row>
    <row r="26" spans="1:13" s="8" customFormat="1" ht="15">
      <c r="A26" s="193" t="s">
        <v>281</v>
      </c>
      <c r="B26" s="179">
        <v>1900</v>
      </c>
      <c r="C26" s="284">
        <f>Volume!J26</f>
        <v>162.95</v>
      </c>
      <c r="D26" s="318">
        <v>25.93</v>
      </c>
      <c r="E26" s="206">
        <f t="shared" si="0"/>
        <v>49267</v>
      </c>
      <c r="F26" s="211">
        <f t="shared" si="1"/>
        <v>15.912856704510586</v>
      </c>
      <c r="G26" s="277">
        <f t="shared" si="2"/>
        <v>64747.25</v>
      </c>
      <c r="H26" s="275">
        <v>5</v>
      </c>
      <c r="I26" s="207">
        <f t="shared" si="3"/>
        <v>34.0775</v>
      </c>
      <c r="J26" s="214">
        <f t="shared" si="4"/>
        <v>0.20912856704510588</v>
      </c>
      <c r="K26" s="218">
        <f t="shared" si="5"/>
        <v>3.857308375</v>
      </c>
      <c r="L26" s="208">
        <f t="shared" si="6"/>
        <v>21.127348082410965</v>
      </c>
      <c r="M26" s="219">
        <v>61.716934</v>
      </c>
    </row>
    <row r="27" spans="1:13" s="8" customFormat="1" ht="15">
      <c r="A27" s="193" t="s">
        <v>282</v>
      </c>
      <c r="B27" s="179">
        <v>4800</v>
      </c>
      <c r="C27" s="284">
        <f>Volume!J27</f>
        <v>73.2</v>
      </c>
      <c r="D27" s="318">
        <v>13.71</v>
      </c>
      <c r="E27" s="206">
        <f t="shared" si="0"/>
        <v>65808</v>
      </c>
      <c r="F27" s="211">
        <f t="shared" si="1"/>
        <v>18.729508196721312</v>
      </c>
      <c r="G27" s="277">
        <f t="shared" si="2"/>
        <v>83376</v>
      </c>
      <c r="H27" s="275">
        <v>5</v>
      </c>
      <c r="I27" s="207">
        <f t="shared" si="3"/>
        <v>17.37</v>
      </c>
      <c r="J27" s="214">
        <f t="shared" si="4"/>
        <v>0.2372950819672131</v>
      </c>
      <c r="K27" s="218">
        <f t="shared" si="5"/>
        <v>2.7959531875</v>
      </c>
      <c r="L27" s="208">
        <f t="shared" si="6"/>
        <v>15.314066305222212</v>
      </c>
      <c r="M27" s="219">
        <v>44.735251</v>
      </c>
    </row>
    <row r="28" spans="1:13" s="8" customFormat="1" ht="15">
      <c r="A28" s="193" t="s">
        <v>76</v>
      </c>
      <c r="B28" s="179">
        <v>1400</v>
      </c>
      <c r="C28" s="284">
        <f>Volume!J28</f>
        <v>272.55</v>
      </c>
      <c r="D28" s="318">
        <v>32.02</v>
      </c>
      <c r="E28" s="206">
        <f t="shared" si="0"/>
        <v>44828.00000000001</v>
      </c>
      <c r="F28" s="211">
        <f t="shared" si="1"/>
        <v>11.748303063658046</v>
      </c>
      <c r="G28" s="277">
        <f t="shared" si="2"/>
        <v>63906.50000000001</v>
      </c>
      <c r="H28" s="275">
        <v>5</v>
      </c>
      <c r="I28" s="207">
        <f t="shared" si="3"/>
        <v>45.64750000000001</v>
      </c>
      <c r="J28" s="214">
        <f t="shared" si="4"/>
        <v>0.16748303063658046</v>
      </c>
      <c r="K28" s="218">
        <f t="shared" si="5"/>
        <v>3.4516355</v>
      </c>
      <c r="L28" s="208">
        <f t="shared" si="6"/>
        <v>18.90538623635623</v>
      </c>
      <c r="M28" s="219">
        <v>55.226168</v>
      </c>
    </row>
    <row r="29" spans="1:13" s="8" customFormat="1" ht="15">
      <c r="A29" s="193" t="s">
        <v>77</v>
      </c>
      <c r="B29" s="179">
        <v>1900</v>
      </c>
      <c r="C29" s="284">
        <f>Volume!J29</f>
        <v>207.55</v>
      </c>
      <c r="D29" s="318">
        <v>23.24</v>
      </c>
      <c r="E29" s="206">
        <f t="shared" si="0"/>
        <v>44156</v>
      </c>
      <c r="F29" s="211">
        <f t="shared" si="1"/>
        <v>11.197301854974704</v>
      </c>
      <c r="G29" s="277">
        <f t="shared" si="2"/>
        <v>63873.25</v>
      </c>
      <c r="H29" s="275">
        <v>5</v>
      </c>
      <c r="I29" s="207">
        <f t="shared" si="3"/>
        <v>33.6175</v>
      </c>
      <c r="J29" s="214">
        <f t="shared" si="4"/>
        <v>0.16197301854974705</v>
      </c>
      <c r="K29" s="218">
        <f t="shared" si="5"/>
        <v>4.030830625</v>
      </c>
      <c r="L29" s="208">
        <f t="shared" si="6"/>
        <v>22.07776858795147</v>
      </c>
      <c r="M29" s="219">
        <v>64.49329</v>
      </c>
    </row>
    <row r="30" spans="1:13" s="7" customFormat="1" ht="15">
      <c r="A30" s="193" t="s">
        <v>283</v>
      </c>
      <c r="B30" s="179">
        <v>1050</v>
      </c>
      <c r="C30" s="284">
        <f>Volume!J30</f>
        <v>175.65</v>
      </c>
      <c r="D30" s="318">
        <v>27.44</v>
      </c>
      <c r="E30" s="206">
        <f t="shared" si="0"/>
        <v>28812</v>
      </c>
      <c r="F30" s="211">
        <f t="shared" si="1"/>
        <v>15.621975519499005</v>
      </c>
      <c r="G30" s="277">
        <f t="shared" si="2"/>
        <v>38033.625</v>
      </c>
      <c r="H30" s="275">
        <v>5</v>
      </c>
      <c r="I30" s="207">
        <f t="shared" si="3"/>
        <v>36.2225</v>
      </c>
      <c r="J30" s="214">
        <f t="shared" si="4"/>
        <v>0.20621975519499</v>
      </c>
      <c r="K30" s="218">
        <f t="shared" si="5"/>
        <v>2.9283209375</v>
      </c>
      <c r="L30" s="208">
        <f t="shared" si="6"/>
        <v>16.039074330834257</v>
      </c>
      <c r="M30" s="203">
        <v>46.853135</v>
      </c>
    </row>
    <row r="31" spans="1:13" s="7" customFormat="1" ht="15">
      <c r="A31" s="193" t="s">
        <v>34</v>
      </c>
      <c r="B31" s="179">
        <v>275</v>
      </c>
      <c r="C31" s="284">
        <f>Volume!J31</f>
        <v>1798.45</v>
      </c>
      <c r="D31" s="318">
        <v>220.96</v>
      </c>
      <c r="E31" s="206">
        <f t="shared" si="0"/>
        <v>60764</v>
      </c>
      <c r="F31" s="211">
        <f t="shared" si="1"/>
        <v>12.2861352831605</v>
      </c>
      <c r="G31" s="277">
        <f t="shared" si="2"/>
        <v>85492.6875</v>
      </c>
      <c r="H31" s="275">
        <v>5</v>
      </c>
      <c r="I31" s="207">
        <f t="shared" si="3"/>
        <v>310.8825</v>
      </c>
      <c r="J31" s="214">
        <f t="shared" si="4"/>
        <v>0.17286135283160498</v>
      </c>
      <c r="K31" s="218">
        <f t="shared" si="5"/>
        <v>2.98494325</v>
      </c>
      <c r="L31" s="208">
        <f t="shared" si="6"/>
        <v>16.349207508977827</v>
      </c>
      <c r="M31" s="203">
        <v>47.759092</v>
      </c>
    </row>
    <row r="32" spans="1:13" s="8" customFormat="1" ht="15">
      <c r="A32" s="193" t="s">
        <v>284</v>
      </c>
      <c r="B32" s="179">
        <v>250</v>
      </c>
      <c r="C32" s="284">
        <f>Volume!J32</f>
        <v>1071.25</v>
      </c>
      <c r="D32" s="318">
        <v>119.12</v>
      </c>
      <c r="E32" s="206">
        <f t="shared" si="0"/>
        <v>29780</v>
      </c>
      <c r="F32" s="211">
        <f t="shared" si="1"/>
        <v>11.119719953325555</v>
      </c>
      <c r="G32" s="277">
        <f t="shared" si="2"/>
        <v>43170.625</v>
      </c>
      <c r="H32" s="275">
        <v>5</v>
      </c>
      <c r="I32" s="207">
        <f t="shared" si="3"/>
        <v>172.6825</v>
      </c>
      <c r="J32" s="214">
        <f t="shared" si="4"/>
        <v>0.16119719953325554</v>
      </c>
      <c r="K32" s="218">
        <f t="shared" si="5"/>
        <v>3.0054939375</v>
      </c>
      <c r="L32" s="208">
        <f t="shared" si="6"/>
        <v>16.461768260137717</v>
      </c>
      <c r="M32" s="219">
        <v>48.087903</v>
      </c>
    </row>
    <row r="33" spans="1:13" s="8" customFormat="1" ht="15">
      <c r="A33" s="193" t="s">
        <v>137</v>
      </c>
      <c r="B33" s="179">
        <v>1000</v>
      </c>
      <c r="C33" s="284">
        <f>Volume!J33</f>
        <v>319.5</v>
      </c>
      <c r="D33" s="318">
        <v>35.06</v>
      </c>
      <c r="E33" s="206">
        <f t="shared" si="0"/>
        <v>35060</v>
      </c>
      <c r="F33" s="211">
        <f t="shared" si="1"/>
        <v>10.97339593114241</v>
      </c>
      <c r="G33" s="277">
        <f t="shared" si="2"/>
        <v>51035</v>
      </c>
      <c r="H33" s="275">
        <v>5</v>
      </c>
      <c r="I33" s="207">
        <f t="shared" si="3"/>
        <v>51.035</v>
      </c>
      <c r="J33" s="214">
        <f t="shared" si="4"/>
        <v>0.1597339593114241</v>
      </c>
      <c r="K33" s="218">
        <f t="shared" si="5"/>
        <v>2.5117254375</v>
      </c>
      <c r="L33" s="208">
        <f t="shared" si="6"/>
        <v>13.757286803782822</v>
      </c>
      <c r="M33" s="219">
        <v>40.187607</v>
      </c>
    </row>
    <row r="34" spans="1:13" s="8" customFormat="1" ht="15">
      <c r="A34" s="193" t="s">
        <v>232</v>
      </c>
      <c r="B34" s="179">
        <v>500</v>
      </c>
      <c r="C34" s="284">
        <f>Volume!J34</f>
        <v>824.3</v>
      </c>
      <c r="D34" s="318">
        <v>90.23</v>
      </c>
      <c r="E34" s="206">
        <f t="shared" si="0"/>
        <v>45115</v>
      </c>
      <c r="F34" s="211">
        <f t="shared" si="1"/>
        <v>10.946257430547131</v>
      </c>
      <c r="G34" s="277">
        <f t="shared" si="2"/>
        <v>65722.5</v>
      </c>
      <c r="H34" s="275">
        <v>5</v>
      </c>
      <c r="I34" s="207">
        <f t="shared" si="3"/>
        <v>131.445</v>
      </c>
      <c r="J34" s="214">
        <f t="shared" si="4"/>
        <v>0.1594625743054713</v>
      </c>
      <c r="K34" s="218">
        <f t="shared" si="5"/>
        <v>1.9979265625</v>
      </c>
      <c r="L34" s="208">
        <f t="shared" si="6"/>
        <v>10.943094465200051</v>
      </c>
      <c r="M34" s="219">
        <v>31.966825</v>
      </c>
    </row>
    <row r="35" spans="1:13" s="8" customFormat="1" ht="15">
      <c r="A35" s="193" t="s">
        <v>1</v>
      </c>
      <c r="B35" s="179">
        <v>300</v>
      </c>
      <c r="C35" s="284">
        <f>Volume!J35</f>
        <v>1339.45</v>
      </c>
      <c r="D35" s="318">
        <v>149.24</v>
      </c>
      <c r="E35" s="206">
        <f t="shared" si="0"/>
        <v>44772</v>
      </c>
      <c r="F35" s="211">
        <f t="shared" si="1"/>
        <v>11.141886595244317</v>
      </c>
      <c r="G35" s="277">
        <f t="shared" si="2"/>
        <v>64863.75</v>
      </c>
      <c r="H35" s="275">
        <v>5</v>
      </c>
      <c r="I35" s="207">
        <f t="shared" si="3"/>
        <v>216.2125</v>
      </c>
      <c r="J35" s="214">
        <f t="shared" si="4"/>
        <v>0.16141886595244317</v>
      </c>
      <c r="K35" s="218">
        <f t="shared" si="5"/>
        <v>1.931505625</v>
      </c>
      <c r="L35" s="208">
        <f t="shared" si="6"/>
        <v>10.579292007606144</v>
      </c>
      <c r="M35" s="219">
        <v>30.90409</v>
      </c>
    </row>
    <row r="36" spans="1:13" s="8" customFormat="1" ht="15">
      <c r="A36" s="193" t="s">
        <v>158</v>
      </c>
      <c r="B36" s="179">
        <v>1900</v>
      </c>
      <c r="C36" s="284">
        <f>Volume!J36</f>
        <v>116.25</v>
      </c>
      <c r="D36" s="318">
        <v>12.83</v>
      </c>
      <c r="E36" s="206">
        <f t="shared" si="0"/>
        <v>24377</v>
      </c>
      <c r="F36" s="211">
        <f t="shared" si="1"/>
        <v>11.036559139784947</v>
      </c>
      <c r="G36" s="277">
        <f t="shared" si="2"/>
        <v>35531.1875</v>
      </c>
      <c r="H36" s="275">
        <v>5.05</v>
      </c>
      <c r="I36" s="207">
        <f t="shared" si="3"/>
        <v>18.700625</v>
      </c>
      <c r="J36" s="214">
        <f t="shared" si="4"/>
        <v>0.16086559139784945</v>
      </c>
      <c r="K36" s="218">
        <f t="shared" si="5"/>
        <v>2.1079460625</v>
      </c>
      <c r="L36" s="208">
        <f t="shared" si="6"/>
        <v>11.545696084354446</v>
      </c>
      <c r="M36" s="219">
        <v>33.727137</v>
      </c>
    </row>
    <row r="37" spans="1:13" s="8" customFormat="1" ht="15">
      <c r="A37" s="193" t="s">
        <v>409</v>
      </c>
      <c r="B37" s="179">
        <v>4950</v>
      </c>
      <c r="C37" s="284">
        <f>Volume!J37</f>
        <v>41.1</v>
      </c>
      <c r="D37" s="318">
        <v>6.46</v>
      </c>
      <c r="E37" s="206">
        <f t="shared" si="0"/>
        <v>31977</v>
      </c>
      <c r="F37" s="211">
        <f t="shared" si="1"/>
        <v>15.717761557177615</v>
      </c>
      <c r="G37" s="277">
        <f t="shared" si="2"/>
        <v>42535.7955</v>
      </c>
      <c r="H37" s="275">
        <v>5.19</v>
      </c>
      <c r="I37" s="207">
        <f t="shared" si="3"/>
        <v>8.59309</v>
      </c>
      <c r="J37" s="214">
        <f t="shared" si="4"/>
        <v>0.20907761557177615</v>
      </c>
      <c r="K37" s="218">
        <f t="shared" si="5"/>
        <v>4.465625</v>
      </c>
      <c r="L37" s="208">
        <f t="shared" si="6"/>
        <v>24.459235458590076</v>
      </c>
      <c r="M37" s="219">
        <v>71.45</v>
      </c>
    </row>
    <row r="38" spans="1:13" s="8" customFormat="1" ht="15">
      <c r="A38" s="193" t="s">
        <v>410</v>
      </c>
      <c r="B38" s="179">
        <v>850</v>
      </c>
      <c r="C38" s="284">
        <f>Volume!J38</f>
        <v>227.5</v>
      </c>
      <c r="D38" s="318">
        <v>33</v>
      </c>
      <c r="E38" s="206">
        <f t="shared" si="0"/>
        <v>28050</v>
      </c>
      <c r="F38" s="211">
        <f t="shared" si="1"/>
        <v>14.505494505494507</v>
      </c>
      <c r="G38" s="277">
        <f t="shared" si="2"/>
        <v>37718.75</v>
      </c>
      <c r="H38" s="275">
        <v>5</v>
      </c>
      <c r="I38" s="207">
        <f t="shared" si="3"/>
        <v>44.375</v>
      </c>
      <c r="J38" s="214">
        <f t="shared" si="4"/>
        <v>0.19505494505494506</v>
      </c>
      <c r="K38" s="218">
        <f t="shared" si="5"/>
        <v>3.028125</v>
      </c>
      <c r="L38" s="208">
        <f t="shared" si="6"/>
        <v>16.585723694453314</v>
      </c>
      <c r="M38" s="219">
        <v>48.45</v>
      </c>
    </row>
    <row r="39" spans="1:13" s="8" customFormat="1" ht="15">
      <c r="A39" s="193" t="s">
        <v>285</v>
      </c>
      <c r="B39" s="179">
        <v>300</v>
      </c>
      <c r="C39" s="284">
        <f>Volume!J39</f>
        <v>572.95</v>
      </c>
      <c r="D39" s="318">
        <v>75.62</v>
      </c>
      <c r="E39" s="206">
        <f t="shared" si="0"/>
        <v>22686</v>
      </c>
      <c r="F39" s="211">
        <f t="shared" si="1"/>
        <v>13.198359368182214</v>
      </c>
      <c r="G39" s="277">
        <f t="shared" si="2"/>
        <v>31280.25</v>
      </c>
      <c r="H39" s="275">
        <v>5</v>
      </c>
      <c r="I39" s="207">
        <f t="shared" si="3"/>
        <v>104.2675</v>
      </c>
      <c r="J39" s="214">
        <f t="shared" si="4"/>
        <v>0.18198359368182213</v>
      </c>
      <c r="K39" s="218">
        <f t="shared" si="5"/>
        <v>3.85269975</v>
      </c>
      <c r="L39" s="208">
        <f t="shared" si="6"/>
        <v>21.102105603695144</v>
      </c>
      <c r="M39" s="219">
        <v>61.643196</v>
      </c>
    </row>
    <row r="40" spans="1:13" s="8" customFormat="1" ht="15">
      <c r="A40" s="193" t="s">
        <v>159</v>
      </c>
      <c r="B40" s="179">
        <v>4500</v>
      </c>
      <c r="C40" s="284">
        <f>Volume!J40</f>
        <v>48.7</v>
      </c>
      <c r="D40" s="318">
        <v>5.46</v>
      </c>
      <c r="E40" s="206">
        <f t="shared" si="0"/>
        <v>24570</v>
      </c>
      <c r="F40" s="211">
        <f t="shared" si="1"/>
        <v>11.211498973305954</v>
      </c>
      <c r="G40" s="277">
        <f t="shared" si="2"/>
        <v>35527.5</v>
      </c>
      <c r="H40" s="275">
        <v>5</v>
      </c>
      <c r="I40" s="207">
        <f t="shared" si="3"/>
        <v>7.895</v>
      </c>
      <c r="J40" s="214">
        <f t="shared" si="4"/>
        <v>0.16211498973305952</v>
      </c>
      <c r="K40" s="218">
        <f t="shared" si="5"/>
        <v>2.803160125</v>
      </c>
      <c r="L40" s="208">
        <f t="shared" si="6"/>
        <v>15.35354032761501</v>
      </c>
      <c r="M40" s="219">
        <v>44.850562</v>
      </c>
    </row>
    <row r="41" spans="1:13" s="8" customFormat="1" ht="15">
      <c r="A41" s="193" t="s">
        <v>2</v>
      </c>
      <c r="B41" s="179">
        <v>1100</v>
      </c>
      <c r="C41" s="284">
        <f>Volume!J41</f>
        <v>340.95</v>
      </c>
      <c r="D41" s="318">
        <v>38.19</v>
      </c>
      <c r="E41" s="206">
        <f t="shared" si="0"/>
        <v>42009</v>
      </c>
      <c r="F41" s="211">
        <f t="shared" si="1"/>
        <v>11.201055873295203</v>
      </c>
      <c r="G41" s="277">
        <f t="shared" si="2"/>
        <v>60761.25</v>
      </c>
      <c r="H41" s="275">
        <v>5</v>
      </c>
      <c r="I41" s="207">
        <f t="shared" si="3"/>
        <v>55.2375</v>
      </c>
      <c r="J41" s="214">
        <f t="shared" si="4"/>
        <v>0.16201055873295203</v>
      </c>
      <c r="K41" s="218">
        <f t="shared" si="5"/>
        <v>2.023759375</v>
      </c>
      <c r="L41" s="208">
        <f t="shared" si="6"/>
        <v>11.084586606500565</v>
      </c>
      <c r="M41" s="219">
        <v>32.38015</v>
      </c>
    </row>
    <row r="42" spans="1:13" s="8" customFormat="1" ht="15">
      <c r="A42" s="193" t="s">
        <v>411</v>
      </c>
      <c r="B42" s="179">
        <v>1150</v>
      </c>
      <c r="C42" s="284">
        <f>Volume!J42</f>
        <v>230.8</v>
      </c>
      <c r="D42" s="318">
        <v>59.95</v>
      </c>
      <c r="E42" s="206">
        <f t="shared" si="0"/>
        <v>68942.5</v>
      </c>
      <c r="F42" s="211">
        <f t="shared" si="1"/>
        <v>25.97487001733102</v>
      </c>
      <c r="G42" s="277">
        <f t="shared" si="2"/>
        <v>83991.814</v>
      </c>
      <c r="H42" s="275">
        <v>5.67</v>
      </c>
      <c r="I42" s="207">
        <f t="shared" si="3"/>
        <v>73.03636</v>
      </c>
      <c r="J42" s="214">
        <f t="shared" si="4"/>
        <v>0.3164487001733102</v>
      </c>
      <c r="K42" s="218">
        <f t="shared" si="5"/>
        <v>3.5625</v>
      </c>
      <c r="L42" s="208">
        <f t="shared" si="6"/>
        <v>19.51261611112154</v>
      </c>
      <c r="M42" s="219">
        <v>57</v>
      </c>
    </row>
    <row r="43" spans="1:13" s="8" customFormat="1" ht="15">
      <c r="A43" s="193" t="s">
        <v>391</v>
      </c>
      <c r="B43" s="179">
        <v>2500</v>
      </c>
      <c r="C43" s="284">
        <f>Volume!J43</f>
        <v>140.8</v>
      </c>
      <c r="D43" s="318">
        <v>15.56</v>
      </c>
      <c r="E43" s="206">
        <f t="shared" si="0"/>
        <v>38900</v>
      </c>
      <c r="F43" s="211">
        <f t="shared" si="1"/>
        <v>11.051136363636363</v>
      </c>
      <c r="G43" s="277">
        <f t="shared" si="2"/>
        <v>56500</v>
      </c>
      <c r="H43" s="275">
        <v>5</v>
      </c>
      <c r="I43" s="207">
        <f t="shared" si="3"/>
        <v>22.6</v>
      </c>
      <c r="J43" s="214">
        <f t="shared" si="4"/>
        <v>0.16051136363636365</v>
      </c>
      <c r="K43" s="218">
        <f t="shared" si="5"/>
        <v>1.8096494375</v>
      </c>
      <c r="L43" s="208">
        <f t="shared" si="6"/>
        <v>9.911858180952853</v>
      </c>
      <c r="M43" s="219">
        <v>28.954391</v>
      </c>
    </row>
    <row r="44" spans="1:13" s="8" customFormat="1" ht="15">
      <c r="A44" s="193" t="s">
        <v>78</v>
      </c>
      <c r="B44" s="179">
        <v>1600</v>
      </c>
      <c r="C44" s="284">
        <f>Volume!J44</f>
        <v>242.85</v>
      </c>
      <c r="D44" s="318">
        <v>38.74</v>
      </c>
      <c r="E44" s="206">
        <f t="shared" si="0"/>
        <v>61984</v>
      </c>
      <c r="F44" s="211">
        <f t="shared" si="1"/>
        <v>15.952233889232037</v>
      </c>
      <c r="G44" s="277">
        <f t="shared" si="2"/>
        <v>81412</v>
      </c>
      <c r="H44" s="275">
        <v>5</v>
      </c>
      <c r="I44" s="207">
        <f t="shared" si="3"/>
        <v>50.8825</v>
      </c>
      <c r="J44" s="214">
        <f t="shared" si="4"/>
        <v>0.20952233889232036</v>
      </c>
      <c r="K44" s="218">
        <f t="shared" si="5"/>
        <v>3.51753775</v>
      </c>
      <c r="L44" s="208">
        <f t="shared" si="6"/>
        <v>19.266347725509675</v>
      </c>
      <c r="M44" s="219">
        <v>56.280604</v>
      </c>
    </row>
    <row r="45" spans="1:13" s="8" customFormat="1" ht="15">
      <c r="A45" s="193" t="s">
        <v>138</v>
      </c>
      <c r="B45" s="179">
        <v>425</v>
      </c>
      <c r="C45" s="284">
        <f>Volume!J45</f>
        <v>591.2</v>
      </c>
      <c r="D45" s="318">
        <v>86.39</v>
      </c>
      <c r="E45" s="206">
        <f t="shared" si="0"/>
        <v>36715.75</v>
      </c>
      <c r="F45" s="211">
        <f t="shared" si="1"/>
        <v>14.612652232746953</v>
      </c>
      <c r="G45" s="277">
        <f t="shared" si="2"/>
        <v>49278.75</v>
      </c>
      <c r="H45" s="275">
        <v>5</v>
      </c>
      <c r="I45" s="207">
        <f t="shared" si="3"/>
        <v>115.95</v>
      </c>
      <c r="J45" s="214">
        <f t="shared" si="4"/>
        <v>0.19612652232746955</v>
      </c>
      <c r="K45" s="218">
        <f t="shared" si="5"/>
        <v>3.678509</v>
      </c>
      <c r="L45" s="208">
        <f t="shared" si="6"/>
        <v>20.14802357285771</v>
      </c>
      <c r="M45" s="219">
        <v>58.856144</v>
      </c>
    </row>
    <row r="46" spans="1:13" s="8" customFormat="1" ht="15">
      <c r="A46" s="193" t="s">
        <v>160</v>
      </c>
      <c r="B46" s="179">
        <v>550</v>
      </c>
      <c r="C46" s="284">
        <f>Volume!J46</f>
        <v>355.1</v>
      </c>
      <c r="D46" s="318">
        <v>38.9</v>
      </c>
      <c r="E46" s="206">
        <f t="shared" si="0"/>
        <v>21395</v>
      </c>
      <c r="F46" s="211">
        <f t="shared" si="1"/>
        <v>10.954660658969303</v>
      </c>
      <c r="G46" s="277">
        <f t="shared" si="2"/>
        <v>31160.25</v>
      </c>
      <c r="H46" s="275">
        <v>5</v>
      </c>
      <c r="I46" s="207">
        <f t="shared" si="3"/>
        <v>56.655</v>
      </c>
      <c r="J46" s="214">
        <f t="shared" si="4"/>
        <v>0.15954660658969302</v>
      </c>
      <c r="K46" s="218">
        <f t="shared" si="5"/>
        <v>2.7257803125</v>
      </c>
      <c r="L46" s="208">
        <f t="shared" si="6"/>
        <v>14.92971363959731</v>
      </c>
      <c r="M46" s="219">
        <v>43.612485</v>
      </c>
    </row>
    <row r="47" spans="1:13" s="8" customFormat="1" ht="15">
      <c r="A47" s="193" t="s">
        <v>161</v>
      </c>
      <c r="B47" s="179">
        <v>6900</v>
      </c>
      <c r="C47" s="284">
        <f>Volume!J47</f>
        <v>34.5</v>
      </c>
      <c r="D47" s="318">
        <v>3.84</v>
      </c>
      <c r="E47" s="206">
        <f t="shared" si="0"/>
        <v>26496</v>
      </c>
      <c r="F47" s="211">
        <f t="shared" si="1"/>
        <v>11.130434782608695</v>
      </c>
      <c r="G47" s="277">
        <f t="shared" si="2"/>
        <v>38398.5</v>
      </c>
      <c r="H47" s="275">
        <v>5</v>
      </c>
      <c r="I47" s="207">
        <f t="shared" si="3"/>
        <v>5.565</v>
      </c>
      <c r="J47" s="214">
        <f t="shared" si="4"/>
        <v>0.16130434782608696</v>
      </c>
      <c r="K47" s="218">
        <f t="shared" si="5"/>
        <v>2.302460875</v>
      </c>
      <c r="L47" s="208">
        <f t="shared" si="6"/>
        <v>12.611097590105826</v>
      </c>
      <c r="M47" s="219">
        <v>36.839374</v>
      </c>
    </row>
    <row r="48" spans="1:13" s="8" customFormat="1" ht="15">
      <c r="A48" s="193" t="s">
        <v>392</v>
      </c>
      <c r="B48" s="179">
        <v>1800</v>
      </c>
      <c r="C48" s="284">
        <f>Volume!J48</f>
        <v>240.3</v>
      </c>
      <c r="D48" s="318">
        <v>41.76</v>
      </c>
      <c r="E48" s="206">
        <f t="shared" si="0"/>
        <v>75168</v>
      </c>
      <c r="F48" s="211">
        <f t="shared" si="1"/>
        <v>17.37827715355805</v>
      </c>
      <c r="G48" s="277">
        <f t="shared" si="2"/>
        <v>96795</v>
      </c>
      <c r="H48" s="275">
        <v>5</v>
      </c>
      <c r="I48" s="207">
        <f t="shared" si="3"/>
        <v>53.775</v>
      </c>
      <c r="J48" s="214">
        <f t="shared" si="4"/>
        <v>0.22378277153558052</v>
      </c>
      <c r="K48" s="218">
        <f t="shared" si="5"/>
        <v>2.734375</v>
      </c>
      <c r="L48" s="208">
        <f t="shared" si="6"/>
        <v>14.976788681781887</v>
      </c>
      <c r="M48" s="219">
        <v>43.75</v>
      </c>
    </row>
    <row r="49" spans="1:13" s="8" customFormat="1" ht="15">
      <c r="A49" s="193" t="s">
        <v>3</v>
      </c>
      <c r="B49" s="179">
        <v>1250</v>
      </c>
      <c r="C49" s="284">
        <f>Volume!J49</f>
        <v>213.45</v>
      </c>
      <c r="D49" s="318">
        <v>28.37</v>
      </c>
      <c r="E49" s="206">
        <f t="shared" si="0"/>
        <v>35462.5</v>
      </c>
      <c r="F49" s="211">
        <f t="shared" si="1"/>
        <v>13.29116889201218</v>
      </c>
      <c r="G49" s="277">
        <f t="shared" si="2"/>
        <v>48803.125</v>
      </c>
      <c r="H49" s="275">
        <v>5</v>
      </c>
      <c r="I49" s="207">
        <f t="shared" si="3"/>
        <v>39.0425</v>
      </c>
      <c r="J49" s="214">
        <f t="shared" si="4"/>
        <v>0.1829116889201218</v>
      </c>
      <c r="K49" s="218">
        <f t="shared" si="5"/>
        <v>1.9413674375</v>
      </c>
      <c r="L49" s="208">
        <f t="shared" si="6"/>
        <v>10.633307379247508</v>
      </c>
      <c r="M49" s="219">
        <v>31.061879</v>
      </c>
    </row>
    <row r="50" spans="1:13" s="8" customFormat="1" ht="15">
      <c r="A50" s="193" t="s">
        <v>218</v>
      </c>
      <c r="B50" s="179">
        <v>1050</v>
      </c>
      <c r="C50" s="284">
        <f>Volume!J50</f>
        <v>358.5</v>
      </c>
      <c r="D50" s="318">
        <v>43.52</v>
      </c>
      <c r="E50" s="206">
        <f t="shared" si="0"/>
        <v>45696</v>
      </c>
      <c r="F50" s="211">
        <f t="shared" si="1"/>
        <v>12.139470013947003</v>
      </c>
      <c r="G50" s="277">
        <f t="shared" si="2"/>
        <v>64517.25</v>
      </c>
      <c r="H50" s="275">
        <v>5</v>
      </c>
      <c r="I50" s="207">
        <f t="shared" si="3"/>
        <v>61.445</v>
      </c>
      <c r="J50" s="214">
        <f t="shared" si="4"/>
        <v>0.17139470013947</v>
      </c>
      <c r="K50" s="218">
        <f t="shared" si="5"/>
        <v>2.2033485625</v>
      </c>
      <c r="L50" s="208">
        <f t="shared" si="6"/>
        <v>12.068237097278313</v>
      </c>
      <c r="M50" s="219">
        <v>35.253577</v>
      </c>
    </row>
    <row r="51" spans="1:13" s="8" customFormat="1" ht="15">
      <c r="A51" s="193" t="s">
        <v>162</v>
      </c>
      <c r="B51" s="179">
        <v>1200</v>
      </c>
      <c r="C51" s="284">
        <f>Volume!J51</f>
        <v>322.5</v>
      </c>
      <c r="D51" s="318">
        <v>35.97</v>
      </c>
      <c r="E51" s="206">
        <f t="shared" si="0"/>
        <v>43164</v>
      </c>
      <c r="F51" s="211">
        <f t="shared" si="1"/>
        <v>11.153488372093022</v>
      </c>
      <c r="G51" s="277">
        <f t="shared" si="2"/>
        <v>62514</v>
      </c>
      <c r="H51" s="275">
        <v>5</v>
      </c>
      <c r="I51" s="207">
        <f t="shared" si="3"/>
        <v>52.095</v>
      </c>
      <c r="J51" s="214">
        <f t="shared" si="4"/>
        <v>0.16153488372093022</v>
      </c>
      <c r="K51" s="218">
        <f t="shared" si="5"/>
        <v>3.3854694375</v>
      </c>
      <c r="L51" s="208">
        <f t="shared" si="6"/>
        <v>18.54297978663076</v>
      </c>
      <c r="M51" s="219">
        <v>54.167511</v>
      </c>
    </row>
    <row r="52" spans="1:13" s="8" customFormat="1" ht="15">
      <c r="A52" s="193" t="s">
        <v>286</v>
      </c>
      <c r="B52" s="179">
        <v>1000</v>
      </c>
      <c r="C52" s="284">
        <f>Volume!J52</f>
        <v>253.3</v>
      </c>
      <c r="D52" s="318">
        <v>39.25</v>
      </c>
      <c r="E52" s="206">
        <f t="shared" si="0"/>
        <v>39250</v>
      </c>
      <c r="F52" s="211">
        <f t="shared" si="1"/>
        <v>15.495459928938018</v>
      </c>
      <c r="G52" s="277">
        <f t="shared" si="2"/>
        <v>51915</v>
      </c>
      <c r="H52" s="275">
        <v>5</v>
      </c>
      <c r="I52" s="207">
        <f t="shared" si="3"/>
        <v>51.915</v>
      </c>
      <c r="J52" s="214">
        <f t="shared" si="4"/>
        <v>0.20495459928938017</v>
      </c>
      <c r="K52" s="218">
        <f t="shared" si="5"/>
        <v>3.8871326875</v>
      </c>
      <c r="L52" s="208">
        <f t="shared" si="6"/>
        <v>21.290702569594295</v>
      </c>
      <c r="M52" s="219">
        <v>62.194123</v>
      </c>
    </row>
    <row r="53" spans="1:13" s="8" customFormat="1" ht="15">
      <c r="A53" s="193" t="s">
        <v>183</v>
      </c>
      <c r="B53" s="179">
        <v>950</v>
      </c>
      <c r="C53" s="284">
        <f>Volume!J53</f>
        <v>311.1</v>
      </c>
      <c r="D53" s="318">
        <v>35.46</v>
      </c>
      <c r="E53" s="206">
        <f t="shared" si="0"/>
        <v>33687</v>
      </c>
      <c r="F53" s="211">
        <f t="shared" si="1"/>
        <v>11.398264223722276</v>
      </c>
      <c r="G53" s="277">
        <f t="shared" si="2"/>
        <v>48464.25</v>
      </c>
      <c r="H53" s="275">
        <v>5</v>
      </c>
      <c r="I53" s="207">
        <f t="shared" si="3"/>
        <v>51.015</v>
      </c>
      <c r="J53" s="214">
        <f t="shared" si="4"/>
        <v>0.16398264223722275</v>
      </c>
      <c r="K53" s="218">
        <f t="shared" si="5"/>
        <v>2.784402875</v>
      </c>
      <c r="L53" s="208">
        <f t="shared" si="6"/>
        <v>15.250802638197374</v>
      </c>
      <c r="M53" s="219">
        <v>44.550446</v>
      </c>
    </row>
    <row r="54" spans="1:13" s="8" customFormat="1" ht="15">
      <c r="A54" s="193" t="s">
        <v>219</v>
      </c>
      <c r="B54" s="179">
        <v>2700</v>
      </c>
      <c r="C54" s="284">
        <f>Volume!J54</f>
        <v>100.8</v>
      </c>
      <c r="D54" s="318">
        <v>10.91</v>
      </c>
      <c r="E54" s="206">
        <f t="shared" si="0"/>
        <v>29457</v>
      </c>
      <c r="F54" s="211">
        <f t="shared" si="1"/>
        <v>10.8234126984127</v>
      </c>
      <c r="G54" s="277">
        <f t="shared" si="2"/>
        <v>43065</v>
      </c>
      <c r="H54" s="275">
        <v>5</v>
      </c>
      <c r="I54" s="207">
        <f t="shared" si="3"/>
        <v>15.95</v>
      </c>
      <c r="J54" s="214">
        <f t="shared" si="4"/>
        <v>0.15823412698412698</v>
      </c>
      <c r="K54" s="218">
        <f t="shared" si="5"/>
        <v>1.75628475</v>
      </c>
      <c r="L54" s="208">
        <f t="shared" si="6"/>
        <v>9.619567749773214</v>
      </c>
      <c r="M54" s="219">
        <v>28.100556</v>
      </c>
    </row>
    <row r="55" spans="1:13" s="8" customFormat="1" ht="15">
      <c r="A55" s="193" t="s">
        <v>412</v>
      </c>
      <c r="B55" s="179">
        <v>5250</v>
      </c>
      <c r="C55" s="284">
        <f>Volume!J55</f>
        <v>43.85</v>
      </c>
      <c r="D55" s="318">
        <v>9.37</v>
      </c>
      <c r="E55" s="206">
        <f t="shared" si="0"/>
        <v>49192.49999999999</v>
      </c>
      <c r="F55" s="211">
        <f t="shared" si="1"/>
        <v>21.368301026225765</v>
      </c>
      <c r="G55" s="277">
        <f t="shared" si="2"/>
        <v>60703.12499999999</v>
      </c>
      <c r="H55" s="275">
        <v>5</v>
      </c>
      <c r="I55" s="207">
        <f t="shared" si="3"/>
        <v>11.562499999999998</v>
      </c>
      <c r="J55" s="214">
        <f t="shared" si="4"/>
        <v>0.26368301026225766</v>
      </c>
      <c r="K55" s="218">
        <f t="shared" si="5"/>
        <v>3.8525</v>
      </c>
      <c r="L55" s="208">
        <f t="shared" si="6"/>
        <v>21.101011527886524</v>
      </c>
      <c r="M55" s="219">
        <v>61.64</v>
      </c>
    </row>
    <row r="56" spans="1:13" s="8" customFormat="1" ht="15">
      <c r="A56" s="193" t="s">
        <v>163</v>
      </c>
      <c r="B56" s="179">
        <v>62</v>
      </c>
      <c r="C56" s="284">
        <f>Volume!J56</f>
        <v>4778.6</v>
      </c>
      <c r="D56" s="318">
        <v>840.6</v>
      </c>
      <c r="E56" s="206">
        <f t="shared" si="0"/>
        <v>52117.200000000004</v>
      </c>
      <c r="F56" s="211">
        <f t="shared" si="1"/>
        <v>17.590926212698278</v>
      </c>
      <c r="G56" s="277">
        <f t="shared" si="2"/>
        <v>66930.86</v>
      </c>
      <c r="H56" s="275">
        <v>5</v>
      </c>
      <c r="I56" s="207">
        <f t="shared" si="3"/>
        <v>1079.53</v>
      </c>
      <c r="J56" s="214">
        <f t="shared" si="4"/>
        <v>0.22590926212698278</v>
      </c>
      <c r="K56" s="218">
        <f t="shared" si="5"/>
        <v>3.5696378125</v>
      </c>
      <c r="L56" s="208">
        <f t="shared" si="6"/>
        <v>19.551711520296465</v>
      </c>
      <c r="M56" s="219">
        <v>57.114205</v>
      </c>
    </row>
    <row r="57" spans="1:13" s="8" customFormat="1" ht="15">
      <c r="A57" s="193" t="s">
        <v>194</v>
      </c>
      <c r="B57" s="179">
        <v>400</v>
      </c>
      <c r="C57" s="284">
        <f>Volume!J57</f>
        <v>649.5</v>
      </c>
      <c r="D57" s="318">
        <v>70.83</v>
      </c>
      <c r="E57" s="206">
        <f t="shared" si="0"/>
        <v>28332</v>
      </c>
      <c r="F57" s="211">
        <f t="shared" si="1"/>
        <v>10.905311778290992</v>
      </c>
      <c r="G57" s="277">
        <f t="shared" si="2"/>
        <v>41815.62</v>
      </c>
      <c r="H57" s="275">
        <v>5.19</v>
      </c>
      <c r="I57" s="207">
        <f t="shared" si="3"/>
        <v>104.53905</v>
      </c>
      <c r="J57" s="214">
        <f t="shared" si="4"/>
        <v>0.16095311778290994</v>
      </c>
      <c r="K57" s="218">
        <f t="shared" si="5"/>
        <v>1.9054481875</v>
      </c>
      <c r="L57" s="208">
        <f t="shared" si="6"/>
        <v>10.436569544510833</v>
      </c>
      <c r="M57" s="219">
        <v>30.487171</v>
      </c>
    </row>
    <row r="58" spans="1:13" s="8" customFormat="1" ht="15">
      <c r="A58" s="193" t="s">
        <v>413</v>
      </c>
      <c r="B58" s="179">
        <v>150</v>
      </c>
      <c r="C58" s="284">
        <f>Volume!J58</f>
        <v>1793.9</v>
      </c>
      <c r="D58" s="318">
        <v>420.96</v>
      </c>
      <c r="E58" s="206">
        <f t="shared" si="0"/>
        <v>63144</v>
      </c>
      <c r="F58" s="211">
        <f t="shared" si="1"/>
        <v>23.46619098054518</v>
      </c>
      <c r="G58" s="277">
        <f t="shared" si="2"/>
        <v>76598.25</v>
      </c>
      <c r="H58" s="275">
        <v>5</v>
      </c>
      <c r="I58" s="207">
        <f t="shared" si="3"/>
        <v>510.655</v>
      </c>
      <c r="J58" s="214">
        <f t="shared" si="4"/>
        <v>0.28466190980545175</v>
      </c>
      <c r="K58" s="218">
        <f t="shared" si="5"/>
        <v>5.545</v>
      </c>
      <c r="L58" s="208">
        <f t="shared" si="6"/>
        <v>30.37121581366146</v>
      </c>
      <c r="M58" s="219">
        <v>88.72</v>
      </c>
    </row>
    <row r="59" spans="1:13" s="8" customFormat="1" ht="15">
      <c r="A59" s="193" t="s">
        <v>414</v>
      </c>
      <c r="B59" s="179">
        <v>200</v>
      </c>
      <c r="C59" s="284">
        <f>Volume!J59</f>
        <v>1092.2</v>
      </c>
      <c r="D59" s="318">
        <v>178.46</v>
      </c>
      <c r="E59" s="206">
        <f t="shared" si="0"/>
        <v>35692</v>
      </c>
      <c r="F59" s="211">
        <f t="shared" si="1"/>
        <v>16.339498260391867</v>
      </c>
      <c r="G59" s="277">
        <f t="shared" si="2"/>
        <v>47203.788</v>
      </c>
      <c r="H59" s="275">
        <v>5.27</v>
      </c>
      <c r="I59" s="207">
        <f t="shared" si="3"/>
        <v>236.01894000000001</v>
      </c>
      <c r="J59" s="214">
        <f t="shared" si="4"/>
        <v>0.2160949826039187</v>
      </c>
      <c r="K59" s="218">
        <f t="shared" si="5"/>
        <v>3.95125</v>
      </c>
      <c r="L59" s="208">
        <f t="shared" si="6"/>
        <v>21.641887553422876</v>
      </c>
      <c r="M59" s="219">
        <v>63.22</v>
      </c>
    </row>
    <row r="60" spans="1:13" s="8" customFormat="1" ht="15">
      <c r="A60" s="193" t="s">
        <v>220</v>
      </c>
      <c r="B60" s="179">
        <v>2400</v>
      </c>
      <c r="C60" s="284">
        <f>Volume!J60</f>
        <v>118.3</v>
      </c>
      <c r="D60" s="318">
        <v>13.24</v>
      </c>
      <c r="E60" s="206">
        <f t="shared" si="0"/>
        <v>31776</v>
      </c>
      <c r="F60" s="211">
        <f t="shared" si="1"/>
        <v>11.191885038038885</v>
      </c>
      <c r="G60" s="277">
        <f t="shared" si="2"/>
        <v>45972</v>
      </c>
      <c r="H60" s="275">
        <v>5</v>
      </c>
      <c r="I60" s="207">
        <f t="shared" si="3"/>
        <v>19.155</v>
      </c>
      <c r="J60" s="214">
        <f t="shared" si="4"/>
        <v>0.16191885038038886</v>
      </c>
      <c r="K60" s="218">
        <f t="shared" si="5"/>
        <v>3.3233994375</v>
      </c>
      <c r="L60" s="208">
        <f t="shared" si="6"/>
        <v>18.203008395187304</v>
      </c>
      <c r="M60" s="219">
        <v>53.174391</v>
      </c>
    </row>
    <row r="61" spans="1:13" s="8" customFormat="1" ht="15">
      <c r="A61" s="193" t="s">
        <v>164</v>
      </c>
      <c r="B61" s="179">
        <v>5650</v>
      </c>
      <c r="C61" s="284">
        <f>Volume!J61</f>
        <v>54.35</v>
      </c>
      <c r="D61" s="318">
        <v>6.06</v>
      </c>
      <c r="E61" s="206">
        <f t="shared" si="0"/>
        <v>34239</v>
      </c>
      <c r="F61" s="211">
        <f t="shared" si="1"/>
        <v>11.149954001839925</v>
      </c>
      <c r="G61" s="277">
        <f t="shared" si="2"/>
        <v>49592.875</v>
      </c>
      <c r="H61" s="275">
        <v>5</v>
      </c>
      <c r="I61" s="207">
        <f t="shared" si="3"/>
        <v>8.7775</v>
      </c>
      <c r="J61" s="214">
        <f t="shared" si="4"/>
        <v>0.16149954001839925</v>
      </c>
      <c r="K61" s="218">
        <f t="shared" si="5"/>
        <v>3.87681475</v>
      </c>
      <c r="L61" s="208">
        <f t="shared" si="6"/>
        <v>21.234188898437512</v>
      </c>
      <c r="M61" s="219">
        <v>62.029036</v>
      </c>
    </row>
    <row r="62" spans="1:13" s="8" customFormat="1" ht="15">
      <c r="A62" s="193" t="s">
        <v>165</v>
      </c>
      <c r="B62" s="179">
        <v>1300</v>
      </c>
      <c r="C62" s="284">
        <f>Volume!J62</f>
        <v>280.2</v>
      </c>
      <c r="D62" s="318">
        <v>33.73</v>
      </c>
      <c r="E62" s="206">
        <f t="shared" si="0"/>
        <v>43848.99999999999</v>
      </c>
      <c r="F62" s="211">
        <f t="shared" si="1"/>
        <v>12.037830121341898</v>
      </c>
      <c r="G62" s="277">
        <f t="shared" si="2"/>
        <v>62061.99999999999</v>
      </c>
      <c r="H62" s="275">
        <v>5</v>
      </c>
      <c r="I62" s="207">
        <f t="shared" si="3"/>
        <v>47.739999999999995</v>
      </c>
      <c r="J62" s="214">
        <f t="shared" si="4"/>
        <v>0.170378301213419</v>
      </c>
      <c r="K62" s="218">
        <f t="shared" si="5"/>
        <v>3.060328625</v>
      </c>
      <c r="L62" s="208">
        <f t="shared" si="6"/>
        <v>16.762110212912685</v>
      </c>
      <c r="M62" s="219">
        <v>48.965258</v>
      </c>
    </row>
    <row r="63" spans="1:13" s="8" customFormat="1" ht="15">
      <c r="A63" s="193" t="s">
        <v>415</v>
      </c>
      <c r="B63" s="179">
        <v>150</v>
      </c>
      <c r="C63" s="284">
        <f>Volume!J63</f>
        <v>2440.1</v>
      </c>
      <c r="D63" s="318">
        <v>300.83</v>
      </c>
      <c r="E63" s="206">
        <f t="shared" si="0"/>
        <v>45124.5</v>
      </c>
      <c r="F63" s="211">
        <f t="shared" si="1"/>
        <v>12.328593090447113</v>
      </c>
      <c r="G63" s="277">
        <f t="shared" si="2"/>
        <v>63425.25</v>
      </c>
      <c r="H63" s="275">
        <v>5</v>
      </c>
      <c r="I63" s="207">
        <f t="shared" si="3"/>
        <v>422.835</v>
      </c>
      <c r="J63" s="214">
        <f t="shared" si="4"/>
        <v>0.1732859309044711</v>
      </c>
      <c r="K63" s="218">
        <f t="shared" si="5"/>
        <v>3.04125</v>
      </c>
      <c r="L63" s="208">
        <f t="shared" si="6"/>
        <v>16.657612280125864</v>
      </c>
      <c r="M63" s="219">
        <v>48.66</v>
      </c>
    </row>
    <row r="64" spans="1:13" s="8" customFormat="1" ht="15">
      <c r="A64" s="193" t="s">
        <v>89</v>
      </c>
      <c r="B64" s="179">
        <v>750</v>
      </c>
      <c r="C64" s="284">
        <f>Volume!J64</f>
        <v>293.5</v>
      </c>
      <c r="D64" s="318">
        <v>36.26</v>
      </c>
      <c r="E64" s="206">
        <f t="shared" si="0"/>
        <v>27195</v>
      </c>
      <c r="F64" s="211">
        <f t="shared" si="1"/>
        <v>12.354344122657581</v>
      </c>
      <c r="G64" s="277">
        <f t="shared" si="2"/>
        <v>38509.425</v>
      </c>
      <c r="H64" s="275">
        <v>5.14</v>
      </c>
      <c r="I64" s="207">
        <f t="shared" si="3"/>
        <v>51.34590000000001</v>
      </c>
      <c r="J64" s="214">
        <f t="shared" si="4"/>
        <v>0.17494344122657585</v>
      </c>
      <c r="K64" s="218">
        <f t="shared" si="5"/>
        <v>2.8160874375</v>
      </c>
      <c r="L64" s="208">
        <f t="shared" si="6"/>
        <v>15.424346134256695</v>
      </c>
      <c r="M64" s="219">
        <v>45.057399</v>
      </c>
    </row>
    <row r="65" spans="1:13" s="8" customFormat="1" ht="15">
      <c r="A65" s="193" t="s">
        <v>287</v>
      </c>
      <c r="B65" s="179">
        <v>2000</v>
      </c>
      <c r="C65" s="284">
        <f>Volume!J65</f>
        <v>177.6</v>
      </c>
      <c r="D65" s="318">
        <v>19.5</v>
      </c>
      <c r="E65" s="206">
        <f t="shared" si="0"/>
        <v>39000</v>
      </c>
      <c r="F65" s="211">
        <f t="shared" si="1"/>
        <v>10.97972972972973</v>
      </c>
      <c r="G65" s="277">
        <f t="shared" si="2"/>
        <v>56760</v>
      </c>
      <c r="H65" s="275">
        <v>5</v>
      </c>
      <c r="I65" s="207">
        <f t="shared" si="3"/>
        <v>28.38</v>
      </c>
      <c r="J65" s="214">
        <f t="shared" si="4"/>
        <v>0.1597972972972973</v>
      </c>
      <c r="K65" s="218">
        <f t="shared" si="5"/>
        <v>3.6678045625</v>
      </c>
      <c r="L65" s="208">
        <f t="shared" si="6"/>
        <v>20.08939295401617</v>
      </c>
      <c r="M65" s="219">
        <v>58.684873</v>
      </c>
    </row>
    <row r="66" spans="1:13" s="8" customFormat="1" ht="15">
      <c r="A66" s="193" t="s">
        <v>416</v>
      </c>
      <c r="B66" s="179">
        <v>350</v>
      </c>
      <c r="C66" s="284">
        <f>Volume!J66</f>
        <v>600.9</v>
      </c>
      <c r="D66" s="318">
        <v>87.4</v>
      </c>
      <c r="E66" s="206">
        <f t="shared" si="0"/>
        <v>30590.000000000004</v>
      </c>
      <c r="F66" s="211">
        <f t="shared" si="1"/>
        <v>14.544849392577802</v>
      </c>
      <c r="G66" s="277">
        <f t="shared" si="2"/>
        <v>41631.537500000006</v>
      </c>
      <c r="H66" s="275">
        <v>5.25</v>
      </c>
      <c r="I66" s="207">
        <f t="shared" si="3"/>
        <v>118.94725000000001</v>
      </c>
      <c r="J66" s="214">
        <f t="shared" si="4"/>
        <v>0.197948493925778</v>
      </c>
      <c r="K66" s="218">
        <f t="shared" si="5"/>
        <v>3.4875</v>
      </c>
      <c r="L66" s="208">
        <f t="shared" si="6"/>
        <v>19.101824192992666</v>
      </c>
      <c r="M66" s="219">
        <v>55.8</v>
      </c>
    </row>
    <row r="67" spans="1:13" s="8" customFormat="1" ht="15">
      <c r="A67" s="193" t="s">
        <v>271</v>
      </c>
      <c r="B67" s="179">
        <v>1200</v>
      </c>
      <c r="C67" s="284">
        <f>Volume!J67</f>
        <v>292</v>
      </c>
      <c r="D67" s="318">
        <v>44.8</v>
      </c>
      <c r="E67" s="206">
        <f t="shared" si="0"/>
        <v>53760</v>
      </c>
      <c r="F67" s="211">
        <f t="shared" si="1"/>
        <v>15.342465753424655</v>
      </c>
      <c r="G67" s="277">
        <f t="shared" si="2"/>
        <v>71280</v>
      </c>
      <c r="H67" s="275">
        <v>5</v>
      </c>
      <c r="I67" s="207">
        <f t="shared" si="3"/>
        <v>59.4</v>
      </c>
      <c r="J67" s="214">
        <f t="shared" si="4"/>
        <v>0.20342465753424657</v>
      </c>
      <c r="K67" s="218">
        <f t="shared" si="5"/>
        <v>3.15631875</v>
      </c>
      <c r="L67" s="208">
        <f t="shared" si="6"/>
        <v>17.28786978051509</v>
      </c>
      <c r="M67" s="219">
        <v>50.5011</v>
      </c>
    </row>
    <row r="68" spans="1:13" s="8" customFormat="1" ht="15">
      <c r="A68" s="193" t="s">
        <v>221</v>
      </c>
      <c r="B68" s="179">
        <v>300</v>
      </c>
      <c r="C68" s="284">
        <f>Volume!J68</f>
        <v>1281.65</v>
      </c>
      <c r="D68" s="318">
        <v>139.94</v>
      </c>
      <c r="E68" s="206">
        <f t="shared" si="0"/>
        <v>41982</v>
      </c>
      <c r="F68" s="211">
        <f t="shared" si="1"/>
        <v>10.9187375648578</v>
      </c>
      <c r="G68" s="277">
        <f t="shared" si="2"/>
        <v>61206.75</v>
      </c>
      <c r="H68" s="275">
        <v>5</v>
      </c>
      <c r="I68" s="207">
        <f t="shared" si="3"/>
        <v>204.0225</v>
      </c>
      <c r="J68" s="214">
        <f t="shared" si="4"/>
        <v>0.159187375648578</v>
      </c>
      <c r="K68" s="218">
        <f t="shared" si="5"/>
        <v>2.0622700625</v>
      </c>
      <c r="L68" s="208">
        <f t="shared" si="6"/>
        <v>11.295518328988388</v>
      </c>
      <c r="M68" s="219">
        <v>32.996321</v>
      </c>
    </row>
    <row r="69" spans="1:13" s="8" customFormat="1" ht="15">
      <c r="A69" s="193" t="s">
        <v>233</v>
      </c>
      <c r="B69" s="179">
        <v>1000</v>
      </c>
      <c r="C69" s="284">
        <f>Volume!J69</f>
        <v>491.05</v>
      </c>
      <c r="D69" s="318">
        <v>68.03</v>
      </c>
      <c r="E69" s="206">
        <f t="shared" si="0"/>
        <v>68030</v>
      </c>
      <c r="F69" s="211">
        <f t="shared" si="1"/>
        <v>13.853986355768253</v>
      </c>
      <c r="G69" s="277">
        <f t="shared" si="2"/>
        <v>92582.5</v>
      </c>
      <c r="H69" s="275">
        <v>5</v>
      </c>
      <c r="I69" s="207">
        <f t="shared" si="3"/>
        <v>92.5825</v>
      </c>
      <c r="J69" s="214">
        <f t="shared" si="4"/>
        <v>0.1885398635576825</v>
      </c>
      <c r="K69" s="218">
        <f t="shared" si="5"/>
        <v>3.8332605</v>
      </c>
      <c r="L69" s="208">
        <f t="shared" si="6"/>
        <v>20.99563244643532</v>
      </c>
      <c r="M69" s="219">
        <v>61.332168</v>
      </c>
    </row>
    <row r="70" spans="1:13" s="8" customFormat="1" ht="15">
      <c r="A70" s="193" t="s">
        <v>166</v>
      </c>
      <c r="B70" s="179">
        <v>2950</v>
      </c>
      <c r="C70" s="284">
        <f>Volume!J70</f>
        <v>108.8</v>
      </c>
      <c r="D70" s="318">
        <v>12.12</v>
      </c>
      <c r="E70" s="206">
        <f t="shared" si="0"/>
        <v>35754</v>
      </c>
      <c r="F70" s="211">
        <f t="shared" si="1"/>
        <v>11.13970588235294</v>
      </c>
      <c r="G70" s="277">
        <f t="shared" si="2"/>
        <v>51802</v>
      </c>
      <c r="H70" s="275">
        <v>5</v>
      </c>
      <c r="I70" s="207">
        <f t="shared" si="3"/>
        <v>17.56</v>
      </c>
      <c r="J70" s="214">
        <f t="shared" si="4"/>
        <v>0.1613970588235294</v>
      </c>
      <c r="K70" s="218">
        <f t="shared" si="5"/>
        <v>2.3028273125</v>
      </c>
      <c r="L70" s="208">
        <f t="shared" si="6"/>
        <v>12.613104650952483</v>
      </c>
      <c r="M70" s="219">
        <v>36.845237</v>
      </c>
    </row>
    <row r="71" spans="1:13" s="8" customFormat="1" ht="15">
      <c r="A71" s="193" t="s">
        <v>222</v>
      </c>
      <c r="B71" s="179">
        <v>88</v>
      </c>
      <c r="C71" s="284">
        <f>Volume!J71</f>
        <v>2450.85</v>
      </c>
      <c r="D71" s="318">
        <v>263.81</v>
      </c>
      <c r="E71" s="206">
        <f aca="true" t="shared" si="7" ref="E71:E134">D71*B71</f>
        <v>23215.28</v>
      </c>
      <c r="F71" s="211">
        <f aca="true" t="shared" si="8" ref="F71:F134">D71/C71*100</f>
        <v>10.764020645898361</v>
      </c>
      <c r="G71" s="277">
        <f aca="true" t="shared" si="9" ref="G71:G134">(B71*C71)*H71%+E71</f>
        <v>33999.02</v>
      </c>
      <c r="H71" s="275">
        <v>5</v>
      </c>
      <c r="I71" s="207">
        <f t="shared" si="3"/>
        <v>386.35249999999996</v>
      </c>
      <c r="J71" s="214">
        <f t="shared" si="4"/>
        <v>0.1576402064589836</v>
      </c>
      <c r="K71" s="218">
        <f aca="true" t="shared" si="10" ref="K71:K134">M71/16</f>
        <v>2.0373401875</v>
      </c>
      <c r="L71" s="208">
        <f aca="true" t="shared" si="11" ref="L71:L134">K71*SQRT(30)</f>
        <v>11.158971780055547</v>
      </c>
      <c r="M71" s="219">
        <v>32.597443</v>
      </c>
    </row>
    <row r="72" spans="1:13" s="8" customFormat="1" ht="15">
      <c r="A72" s="193" t="s">
        <v>288</v>
      </c>
      <c r="B72" s="179">
        <v>1500</v>
      </c>
      <c r="C72" s="284">
        <f>Volume!J72</f>
        <v>212.4</v>
      </c>
      <c r="D72" s="318">
        <v>31.68</v>
      </c>
      <c r="E72" s="206">
        <f t="shared" si="7"/>
        <v>47520</v>
      </c>
      <c r="F72" s="211">
        <f t="shared" si="8"/>
        <v>14.915254237288137</v>
      </c>
      <c r="G72" s="277">
        <f t="shared" si="9"/>
        <v>63450</v>
      </c>
      <c r="H72" s="275">
        <v>5</v>
      </c>
      <c r="I72" s="207">
        <f aca="true" t="shared" si="12" ref="I72:I135">G72/B72</f>
        <v>42.3</v>
      </c>
      <c r="J72" s="214">
        <f aca="true" t="shared" si="13" ref="J72:J135">I72/C72</f>
        <v>0.19915254237288132</v>
      </c>
      <c r="K72" s="218">
        <f t="shared" si="10"/>
        <v>3.58289025</v>
      </c>
      <c r="L72" s="208">
        <f t="shared" si="11"/>
        <v>19.62429810990324</v>
      </c>
      <c r="M72" s="219">
        <v>57.326244</v>
      </c>
    </row>
    <row r="73" spans="1:13" s="8" customFormat="1" ht="15">
      <c r="A73" s="193" t="s">
        <v>289</v>
      </c>
      <c r="B73" s="179">
        <v>1400</v>
      </c>
      <c r="C73" s="284">
        <f>Volume!J73</f>
        <v>147.8</v>
      </c>
      <c r="D73" s="318">
        <v>20.29</v>
      </c>
      <c r="E73" s="206">
        <f t="shared" si="7"/>
        <v>28406</v>
      </c>
      <c r="F73" s="211">
        <f t="shared" si="8"/>
        <v>13.728010825439782</v>
      </c>
      <c r="G73" s="277">
        <f t="shared" si="9"/>
        <v>38752</v>
      </c>
      <c r="H73" s="275">
        <v>5</v>
      </c>
      <c r="I73" s="207">
        <f t="shared" si="12"/>
        <v>27.68</v>
      </c>
      <c r="J73" s="214">
        <f t="shared" si="13"/>
        <v>0.1872801082543978</v>
      </c>
      <c r="K73" s="218">
        <f t="shared" si="10"/>
        <v>2.8057205</v>
      </c>
      <c r="L73" s="208">
        <f t="shared" si="11"/>
        <v>15.367564079046735</v>
      </c>
      <c r="M73" s="219">
        <v>44.891528</v>
      </c>
    </row>
    <row r="74" spans="1:13" s="8" customFormat="1" ht="15">
      <c r="A74" s="193" t="s">
        <v>195</v>
      </c>
      <c r="B74" s="179">
        <v>2062</v>
      </c>
      <c r="C74" s="284">
        <f>Volume!J74</f>
        <v>110.7</v>
      </c>
      <c r="D74" s="318">
        <v>12.12</v>
      </c>
      <c r="E74" s="206">
        <f t="shared" si="7"/>
        <v>24991.44</v>
      </c>
      <c r="F74" s="211">
        <f t="shared" si="8"/>
        <v>10.94850948509485</v>
      </c>
      <c r="G74" s="277">
        <f t="shared" si="9"/>
        <v>36404.61</v>
      </c>
      <c r="H74" s="275">
        <v>5</v>
      </c>
      <c r="I74" s="207">
        <f t="shared" si="12"/>
        <v>17.655</v>
      </c>
      <c r="J74" s="214">
        <f t="shared" si="13"/>
        <v>0.15948509485094853</v>
      </c>
      <c r="K74" s="218">
        <f t="shared" si="10"/>
        <v>2.3555141875</v>
      </c>
      <c r="L74" s="208">
        <f t="shared" si="11"/>
        <v>12.901682550172033</v>
      </c>
      <c r="M74" s="219">
        <v>37.688227</v>
      </c>
    </row>
    <row r="75" spans="1:13" s="8" customFormat="1" ht="15">
      <c r="A75" s="193" t="s">
        <v>290</v>
      </c>
      <c r="B75" s="179">
        <v>1400</v>
      </c>
      <c r="C75" s="284">
        <f>Volume!J75</f>
        <v>99.6</v>
      </c>
      <c r="D75" s="318">
        <v>12.92</v>
      </c>
      <c r="E75" s="206">
        <f t="shared" si="7"/>
        <v>18088</v>
      </c>
      <c r="F75" s="211">
        <f t="shared" si="8"/>
        <v>12.971887550200803</v>
      </c>
      <c r="G75" s="277">
        <f t="shared" si="9"/>
        <v>25060</v>
      </c>
      <c r="H75" s="275">
        <v>5</v>
      </c>
      <c r="I75" s="207">
        <f t="shared" si="12"/>
        <v>17.9</v>
      </c>
      <c r="J75" s="214">
        <f t="shared" si="13"/>
        <v>0.17971887550200802</v>
      </c>
      <c r="K75" s="218">
        <f t="shared" si="10"/>
        <v>3.7203594375</v>
      </c>
      <c r="L75" s="208">
        <f t="shared" si="11"/>
        <v>20.37724785945981</v>
      </c>
      <c r="M75" s="219">
        <v>59.525751</v>
      </c>
    </row>
    <row r="76" spans="1:13" s="8" customFormat="1" ht="15">
      <c r="A76" s="193" t="s">
        <v>197</v>
      </c>
      <c r="B76" s="179">
        <v>650</v>
      </c>
      <c r="C76" s="284">
        <f>Volume!J76</f>
        <v>338.1</v>
      </c>
      <c r="D76" s="318">
        <v>36.88</v>
      </c>
      <c r="E76" s="206">
        <f t="shared" si="7"/>
        <v>23972</v>
      </c>
      <c r="F76" s="211">
        <f t="shared" si="8"/>
        <v>10.90801538006507</v>
      </c>
      <c r="G76" s="277">
        <f t="shared" si="9"/>
        <v>34960.25</v>
      </c>
      <c r="H76" s="275">
        <v>5</v>
      </c>
      <c r="I76" s="207">
        <f t="shared" si="12"/>
        <v>53.785</v>
      </c>
      <c r="J76" s="214">
        <f t="shared" si="13"/>
        <v>0.1590801538006507</v>
      </c>
      <c r="K76" s="218">
        <f t="shared" si="10"/>
        <v>2.3277544375</v>
      </c>
      <c r="L76" s="208">
        <f t="shared" si="11"/>
        <v>12.749636137514994</v>
      </c>
      <c r="M76" s="219">
        <v>37.244071</v>
      </c>
    </row>
    <row r="77" spans="1:13" s="8" customFormat="1" ht="15">
      <c r="A77" s="193" t="s">
        <v>4</v>
      </c>
      <c r="B77" s="179">
        <v>150</v>
      </c>
      <c r="C77" s="284">
        <f>Volume!J77</f>
        <v>1833.1</v>
      </c>
      <c r="D77" s="318">
        <v>204.3</v>
      </c>
      <c r="E77" s="206">
        <f t="shared" si="7"/>
        <v>30645</v>
      </c>
      <c r="F77" s="211">
        <f t="shared" si="8"/>
        <v>11.145054825159567</v>
      </c>
      <c r="G77" s="277">
        <f t="shared" si="9"/>
        <v>44393.25</v>
      </c>
      <c r="H77" s="275">
        <v>5</v>
      </c>
      <c r="I77" s="207">
        <f t="shared" si="12"/>
        <v>295.955</v>
      </c>
      <c r="J77" s="214">
        <f t="shared" si="13"/>
        <v>0.16145054825159566</v>
      </c>
      <c r="K77" s="218">
        <f t="shared" si="10"/>
        <v>1.7617470625</v>
      </c>
      <c r="L77" s="208">
        <f t="shared" si="11"/>
        <v>9.649486067497138</v>
      </c>
      <c r="M77" s="219">
        <v>28.187953</v>
      </c>
    </row>
    <row r="78" spans="1:13" s="8" customFormat="1" ht="15">
      <c r="A78" s="193" t="s">
        <v>79</v>
      </c>
      <c r="B78" s="179">
        <v>200</v>
      </c>
      <c r="C78" s="284">
        <f>Volume!J78</f>
        <v>1127.2</v>
      </c>
      <c r="D78" s="318">
        <v>131.32</v>
      </c>
      <c r="E78" s="206">
        <f t="shared" si="7"/>
        <v>26264</v>
      </c>
      <c r="F78" s="211">
        <f t="shared" si="8"/>
        <v>11.65010645848119</v>
      </c>
      <c r="G78" s="277">
        <f t="shared" si="9"/>
        <v>37536</v>
      </c>
      <c r="H78" s="275">
        <v>5</v>
      </c>
      <c r="I78" s="207">
        <f t="shared" si="12"/>
        <v>187.68</v>
      </c>
      <c r="J78" s="214">
        <f t="shared" si="13"/>
        <v>0.16650106458481193</v>
      </c>
      <c r="K78" s="218">
        <f t="shared" si="10"/>
        <v>2.22627875</v>
      </c>
      <c r="L78" s="208">
        <f t="shared" si="11"/>
        <v>12.193830906694044</v>
      </c>
      <c r="M78" s="219">
        <v>35.62046</v>
      </c>
    </row>
    <row r="79" spans="1:13" s="8" customFormat="1" ht="15">
      <c r="A79" s="193" t="s">
        <v>196</v>
      </c>
      <c r="B79" s="179">
        <v>400</v>
      </c>
      <c r="C79" s="284">
        <f>Volume!J79</f>
        <v>716.35</v>
      </c>
      <c r="D79" s="318">
        <v>77.09</v>
      </c>
      <c r="E79" s="206">
        <f t="shared" si="7"/>
        <v>30836</v>
      </c>
      <c r="F79" s="211">
        <f t="shared" si="8"/>
        <v>10.761499267118028</v>
      </c>
      <c r="G79" s="277">
        <f t="shared" si="9"/>
        <v>45163</v>
      </c>
      <c r="H79" s="275">
        <v>5</v>
      </c>
      <c r="I79" s="207">
        <f t="shared" si="12"/>
        <v>112.9075</v>
      </c>
      <c r="J79" s="214">
        <f t="shared" si="13"/>
        <v>0.1576149926711803</v>
      </c>
      <c r="K79" s="218">
        <f t="shared" si="10"/>
        <v>2.1254700625</v>
      </c>
      <c r="L79" s="208">
        <f t="shared" si="11"/>
        <v>11.641678985331652</v>
      </c>
      <c r="M79" s="219">
        <v>34.007521</v>
      </c>
    </row>
    <row r="80" spans="1:13" s="8" customFormat="1" ht="15">
      <c r="A80" s="193" t="s">
        <v>5</v>
      </c>
      <c r="B80" s="179">
        <v>1595</v>
      </c>
      <c r="C80" s="284">
        <f>Volume!J80</f>
        <v>148.85</v>
      </c>
      <c r="D80" s="318">
        <v>15.76</v>
      </c>
      <c r="E80" s="206">
        <f t="shared" si="7"/>
        <v>25137.2</v>
      </c>
      <c r="F80" s="211">
        <f t="shared" si="8"/>
        <v>10.587840107490763</v>
      </c>
      <c r="G80" s="277">
        <f t="shared" si="9"/>
        <v>37007.9875</v>
      </c>
      <c r="H80" s="275">
        <v>5</v>
      </c>
      <c r="I80" s="207">
        <f t="shared" si="12"/>
        <v>23.2025</v>
      </c>
      <c r="J80" s="214">
        <f t="shared" si="13"/>
        <v>0.15587840107490764</v>
      </c>
      <c r="K80" s="218">
        <f t="shared" si="10"/>
        <v>2.23026625</v>
      </c>
      <c r="L80" s="208">
        <f t="shared" si="11"/>
        <v>12.215671343674563</v>
      </c>
      <c r="M80" s="219">
        <v>35.68426</v>
      </c>
    </row>
    <row r="81" spans="1:13" s="8" customFormat="1" ht="15">
      <c r="A81" s="193" t="s">
        <v>198</v>
      </c>
      <c r="B81" s="179">
        <v>1000</v>
      </c>
      <c r="C81" s="284">
        <f>Volume!J81</f>
        <v>195.6</v>
      </c>
      <c r="D81" s="318">
        <v>21.12</v>
      </c>
      <c r="E81" s="206">
        <f t="shared" si="7"/>
        <v>21120</v>
      </c>
      <c r="F81" s="211">
        <f t="shared" si="8"/>
        <v>10.79754601226994</v>
      </c>
      <c r="G81" s="277">
        <f t="shared" si="9"/>
        <v>30900</v>
      </c>
      <c r="H81" s="275">
        <v>5</v>
      </c>
      <c r="I81" s="207">
        <f t="shared" si="12"/>
        <v>30.9</v>
      </c>
      <c r="J81" s="214">
        <f t="shared" si="13"/>
        <v>0.1579754601226994</v>
      </c>
      <c r="K81" s="218">
        <f t="shared" si="10"/>
        <v>1.8298765</v>
      </c>
      <c r="L81" s="208">
        <f t="shared" si="11"/>
        <v>10.02264636498602</v>
      </c>
      <c r="M81" s="219">
        <v>29.278024</v>
      </c>
    </row>
    <row r="82" spans="1:13" s="8" customFormat="1" ht="15">
      <c r="A82" s="193" t="s">
        <v>199</v>
      </c>
      <c r="B82" s="179">
        <v>1300</v>
      </c>
      <c r="C82" s="284">
        <f>Volume!J82</f>
        <v>277</v>
      </c>
      <c r="D82" s="318">
        <v>35.44</v>
      </c>
      <c r="E82" s="206">
        <f t="shared" si="7"/>
        <v>46072</v>
      </c>
      <c r="F82" s="211">
        <f t="shared" si="8"/>
        <v>12.794223826714802</v>
      </c>
      <c r="G82" s="277">
        <f t="shared" si="9"/>
        <v>64077</v>
      </c>
      <c r="H82" s="275">
        <v>5</v>
      </c>
      <c r="I82" s="207">
        <f t="shared" si="12"/>
        <v>49.29</v>
      </c>
      <c r="J82" s="214">
        <f t="shared" si="13"/>
        <v>0.177942238267148</v>
      </c>
      <c r="K82" s="218">
        <f t="shared" si="10"/>
        <v>2.786359875</v>
      </c>
      <c r="L82" s="208">
        <f t="shared" si="11"/>
        <v>15.26152156864775</v>
      </c>
      <c r="M82" s="219">
        <v>44.581758</v>
      </c>
    </row>
    <row r="83" spans="1:13" s="8" customFormat="1" ht="15">
      <c r="A83" s="193" t="s">
        <v>401</v>
      </c>
      <c r="B83" s="179">
        <v>250</v>
      </c>
      <c r="C83" s="284">
        <f>Volume!J83</f>
        <v>556.15</v>
      </c>
      <c r="D83" s="318">
        <v>69.58</v>
      </c>
      <c r="E83" s="206">
        <f t="shared" si="7"/>
        <v>17395</v>
      </c>
      <c r="F83" s="211">
        <f t="shared" si="8"/>
        <v>12.511013215859032</v>
      </c>
      <c r="G83" s="277">
        <f t="shared" si="9"/>
        <v>24346.875</v>
      </c>
      <c r="H83" s="275">
        <v>5</v>
      </c>
      <c r="I83" s="207">
        <f t="shared" si="12"/>
        <v>97.3875</v>
      </c>
      <c r="J83" s="214">
        <f t="shared" si="13"/>
        <v>0.1751101321585903</v>
      </c>
      <c r="K83" s="218">
        <f t="shared" si="10"/>
        <v>3.968125</v>
      </c>
      <c r="L83" s="208">
        <f t="shared" si="11"/>
        <v>21.734315735001875</v>
      </c>
      <c r="M83" s="219">
        <v>63.49</v>
      </c>
    </row>
    <row r="84" spans="1:13" s="8" customFormat="1" ht="15">
      <c r="A84" s="193" t="s">
        <v>417</v>
      </c>
      <c r="B84" s="179">
        <v>3750</v>
      </c>
      <c r="C84" s="284">
        <f>Volume!J84</f>
        <v>56.15</v>
      </c>
      <c r="D84" s="318">
        <v>6.87</v>
      </c>
      <c r="E84" s="206">
        <f t="shared" si="7"/>
        <v>25762.5</v>
      </c>
      <c r="F84" s="211">
        <f t="shared" si="8"/>
        <v>12.235084594835262</v>
      </c>
      <c r="G84" s="277">
        <f t="shared" si="9"/>
        <v>36290.625</v>
      </c>
      <c r="H84" s="275">
        <v>5</v>
      </c>
      <c r="I84" s="207">
        <f t="shared" si="12"/>
        <v>9.6775</v>
      </c>
      <c r="J84" s="214">
        <f t="shared" si="13"/>
        <v>0.17235084594835265</v>
      </c>
      <c r="K84" s="218">
        <f t="shared" si="10"/>
        <v>3.151875</v>
      </c>
      <c r="L84" s="208">
        <f t="shared" si="11"/>
        <v>17.263530359365955</v>
      </c>
      <c r="M84" s="219">
        <v>50.43</v>
      </c>
    </row>
    <row r="85" spans="1:13" s="8" customFormat="1" ht="15">
      <c r="A85" s="193" t="s">
        <v>43</v>
      </c>
      <c r="B85" s="179">
        <v>150</v>
      </c>
      <c r="C85" s="284">
        <f>Volume!J85</f>
        <v>2373.65</v>
      </c>
      <c r="D85" s="318">
        <v>101.14</v>
      </c>
      <c r="E85" s="206">
        <f t="shared" si="7"/>
        <v>15171</v>
      </c>
      <c r="F85" s="211">
        <f t="shared" si="8"/>
        <v>4.260948328523582</v>
      </c>
      <c r="G85" s="277">
        <f t="shared" si="9"/>
        <v>32973.375</v>
      </c>
      <c r="H85" s="275">
        <v>5</v>
      </c>
      <c r="I85" s="207">
        <f t="shared" si="12"/>
        <v>219.8225</v>
      </c>
      <c r="J85" s="214">
        <f t="shared" si="13"/>
        <v>0.09260948328523581</v>
      </c>
      <c r="K85" s="218">
        <f t="shared" si="10"/>
        <v>4.464366125</v>
      </c>
      <c r="L85" s="208">
        <f t="shared" si="11"/>
        <v>24.45234031624428</v>
      </c>
      <c r="M85" s="219">
        <v>71.429858</v>
      </c>
    </row>
    <row r="86" spans="1:13" s="8" customFormat="1" ht="15">
      <c r="A86" s="193" t="s">
        <v>200</v>
      </c>
      <c r="B86" s="179">
        <v>350</v>
      </c>
      <c r="C86" s="284">
        <f>Volume!J86</f>
        <v>911.2</v>
      </c>
      <c r="D86" s="318">
        <v>15.54</v>
      </c>
      <c r="E86" s="206">
        <f t="shared" si="7"/>
        <v>5439</v>
      </c>
      <c r="F86" s="211">
        <f t="shared" si="8"/>
        <v>1.7054433713784019</v>
      </c>
      <c r="G86" s="277">
        <f t="shared" si="9"/>
        <v>21385</v>
      </c>
      <c r="H86" s="275">
        <v>5</v>
      </c>
      <c r="I86" s="207">
        <f t="shared" si="12"/>
        <v>61.1</v>
      </c>
      <c r="J86" s="214">
        <f t="shared" si="13"/>
        <v>0.06705443371378401</v>
      </c>
      <c r="K86" s="218">
        <f t="shared" si="10"/>
        <v>2.2001055625</v>
      </c>
      <c r="L86" s="208">
        <f t="shared" si="11"/>
        <v>12.050474454738422</v>
      </c>
      <c r="M86" s="219">
        <v>35.201689</v>
      </c>
    </row>
    <row r="87" spans="1:13" s="8" customFormat="1" ht="15">
      <c r="A87" s="193" t="s">
        <v>141</v>
      </c>
      <c r="B87" s="179">
        <v>2400</v>
      </c>
      <c r="C87" s="284">
        <f>Volume!J87</f>
        <v>100.8</v>
      </c>
      <c r="D87" s="318">
        <v>13.34</v>
      </c>
      <c r="E87" s="206">
        <f t="shared" si="7"/>
        <v>32016</v>
      </c>
      <c r="F87" s="211">
        <f t="shared" si="8"/>
        <v>13.234126984126984</v>
      </c>
      <c r="G87" s="277">
        <f t="shared" si="9"/>
        <v>44184.576</v>
      </c>
      <c r="H87" s="275">
        <v>5.03</v>
      </c>
      <c r="I87" s="207">
        <f t="shared" si="12"/>
        <v>18.41024</v>
      </c>
      <c r="J87" s="214">
        <f t="shared" si="13"/>
        <v>0.18264126984126985</v>
      </c>
      <c r="K87" s="218">
        <f t="shared" si="10"/>
        <v>2.9210525625</v>
      </c>
      <c r="L87" s="208">
        <f t="shared" si="11"/>
        <v>15.999263801395191</v>
      </c>
      <c r="M87" s="219">
        <v>46.736841</v>
      </c>
    </row>
    <row r="88" spans="1:13" s="8" customFormat="1" ht="15">
      <c r="A88" s="193" t="s">
        <v>398</v>
      </c>
      <c r="B88" s="179">
        <v>2700</v>
      </c>
      <c r="C88" s="284">
        <f>Volume!J88</f>
        <v>121.95</v>
      </c>
      <c r="D88" s="318">
        <v>14.94</v>
      </c>
      <c r="E88" s="206">
        <f t="shared" si="7"/>
        <v>40338</v>
      </c>
      <c r="F88" s="211">
        <f t="shared" si="8"/>
        <v>12.250922509225092</v>
      </c>
      <c r="G88" s="277">
        <f t="shared" si="9"/>
        <v>56801.25</v>
      </c>
      <c r="H88" s="275">
        <v>5</v>
      </c>
      <c r="I88" s="207">
        <f t="shared" si="12"/>
        <v>21.0375</v>
      </c>
      <c r="J88" s="214">
        <f t="shared" si="13"/>
        <v>0.17250922509225092</v>
      </c>
      <c r="K88" s="218">
        <f t="shared" si="10"/>
        <v>2.395625</v>
      </c>
      <c r="L88" s="208">
        <f t="shared" si="11"/>
        <v>13.121378518233135</v>
      </c>
      <c r="M88" s="219">
        <v>38.33</v>
      </c>
    </row>
    <row r="89" spans="1:13" s="8" customFormat="1" ht="15">
      <c r="A89" s="193" t="s">
        <v>184</v>
      </c>
      <c r="B89" s="179">
        <v>2950</v>
      </c>
      <c r="C89" s="284">
        <f>Volume!J89</f>
        <v>114.9</v>
      </c>
      <c r="D89" s="318">
        <v>7.16</v>
      </c>
      <c r="E89" s="206">
        <f t="shared" si="7"/>
        <v>21122</v>
      </c>
      <c r="F89" s="211">
        <f t="shared" si="8"/>
        <v>6.231505657093124</v>
      </c>
      <c r="G89" s="277">
        <f t="shared" si="9"/>
        <v>38069.75</v>
      </c>
      <c r="H89" s="275">
        <v>5</v>
      </c>
      <c r="I89" s="207">
        <f t="shared" si="12"/>
        <v>12.905</v>
      </c>
      <c r="J89" s="214">
        <f t="shared" si="13"/>
        <v>0.11231505657093123</v>
      </c>
      <c r="K89" s="218">
        <f t="shared" si="10"/>
        <v>2.7331500625</v>
      </c>
      <c r="L89" s="208">
        <f t="shared" si="11"/>
        <v>14.970079422779046</v>
      </c>
      <c r="M89" s="219">
        <v>43.730401</v>
      </c>
    </row>
    <row r="90" spans="1:13" s="8" customFormat="1" ht="15">
      <c r="A90" s="193" t="s">
        <v>175</v>
      </c>
      <c r="B90" s="179">
        <v>7875</v>
      </c>
      <c r="C90" s="284">
        <f>Volume!J90</f>
        <v>47.65</v>
      </c>
      <c r="D90" s="318">
        <v>378.73</v>
      </c>
      <c r="E90" s="206">
        <f t="shared" si="7"/>
        <v>2982498.75</v>
      </c>
      <c r="F90" s="211">
        <f t="shared" si="8"/>
        <v>794.8163693599162</v>
      </c>
      <c r="G90" s="277">
        <f t="shared" si="9"/>
        <v>3001260.9375</v>
      </c>
      <c r="H90" s="275">
        <v>5</v>
      </c>
      <c r="I90" s="207">
        <f t="shared" si="12"/>
        <v>381.1125</v>
      </c>
      <c r="J90" s="214">
        <f t="shared" si="13"/>
        <v>7.998163693599161</v>
      </c>
      <c r="K90" s="218">
        <f t="shared" si="10"/>
        <v>5.377921625</v>
      </c>
      <c r="L90" s="208">
        <f t="shared" si="11"/>
        <v>29.456089865073388</v>
      </c>
      <c r="M90" s="219">
        <v>86.046746</v>
      </c>
    </row>
    <row r="91" spans="1:13" s="8" customFormat="1" ht="15">
      <c r="A91" s="193" t="s">
        <v>142</v>
      </c>
      <c r="B91" s="179">
        <v>1750</v>
      </c>
      <c r="C91" s="284">
        <f>Volume!J91</f>
        <v>144.2</v>
      </c>
      <c r="D91" s="318">
        <v>16.06</v>
      </c>
      <c r="E91" s="206">
        <f t="shared" si="7"/>
        <v>28104.999999999996</v>
      </c>
      <c r="F91" s="211">
        <f t="shared" si="8"/>
        <v>11.137309292649098</v>
      </c>
      <c r="G91" s="277">
        <f t="shared" si="9"/>
        <v>40722.5</v>
      </c>
      <c r="H91" s="275">
        <v>5</v>
      </c>
      <c r="I91" s="207">
        <f t="shared" si="12"/>
        <v>23.27</v>
      </c>
      <c r="J91" s="214">
        <f t="shared" si="13"/>
        <v>0.161373092926491</v>
      </c>
      <c r="K91" s="218">
        <f t="shared" si="10"/>
        <v>2.415574125</v>
      </c>
      <c r="L91" s="208">
        <f t="shared" si="11"/>
        <v>13.230644375883038</v>
      </c>
      <c r="M91" s="219">
        <v>38.649186</v>
      </c>
    </row>
    <row r="92" spans="1:13" s="8" customFormat="1" ht="15">
      <c r="A92" s="193" t="s">
        <v>176</v>
      </c>
      <c r="B92" s="179">
        <v>1450</v>
      </c>
      <c r="C92" s="284">
        <f>Volume!J92</f>
        <v>171.1</v>
      </c>
      <c r="D92" s="318">
        <v>19.2</v>
      </c>
      <c r="E92" s="206">
        <f t="shared" si="7"/>
        <v>27840</v>
      </c>
      <c r="F92" s="211">
        <f t="shared" si="8"/>
        <v>11.221507890122735</v>
      </c>
      <c r="G92" s="277">
        <f t="shared" si="9"/>
        <v>41162.701499999996</v>
      </c>
      <c r="H92" s="275">
        <v>5.37</v>
      </c>
      <c r="I92" s="207">
        <f t="shared" si="12"/>
        <v>28.388069999999995</v>
      </c>
      <c r="J92" s="214">
        <f t="shared" si="13"/>
        <v>0.16591507890122734</v>
      </c>
      <c r="K92" s="218">
        <f t="shared" si="10"/>
        <v>3.5445255625</v>
      </c>
      <c r="L92" s="208">
        <f t="shared" si="11"/>
        <v>19.414166062349377</v>
      </c>
      <c r="M92" s="219">
        <v>56.712409</v>
      </c>
    </row>
    <row r="93" spans="1:13" s="8" customFormat="1" ht="15">
      <c r="A93" s="193" t="s">
        <v>418</v>
      </c>
      <c r="B93" s="179">
        <v>500</v>
      </c>
      <c r="C93" s="284">
        <f>Volume!J93</f>
        <v>593.3</v>
      </c>
      <c r="D93" s="318">
        <v>185.13</v>
      </c>
      <c r="E93" s="206">
        <f t="shared" si="7"/>
        <v>92565</v>
      </c>
      <c r="F93" s="211">
        <f t="shared" si="8"/>
        <v>31.20343839541547</v>
      </c>
      <c r="G93" s="277">
        <f t="shared" si="9"/>
        <v>112143.9</v>
      </c>
      <c r="H93" s="275">
        <v>6.6</v>
      </c>
      <c r="I93" s="207">
        <f t="shared" si="12"/>
        <v>224.28779999999998</v>
      </c>
      <c r="J93" s="214">
        <f t="shared" si="13"/>
        <v>0.37803438395415473</v>
      </c>
      <c r="K93" s="218">
        <f t="shared" si="10"/>
        <v>3.6875</v>
      </c>
      <c r="L93" s="208">
        <f t="shared" si="11"/>
        <v>20.197269308003</v>
      </c>
      <c r="M93" s="219">
        <v>59</v>
      </c>
    </row>
    <row r="94" spans="1:13" s="8" customFormat="1" ht="15">
      <c r="A94" s="193" t="s">
        <v>397</v>
      </c>
      <c r="B94" s="179">
        <v>2200</v>
      </c>
      <c r="C94" s="284">
        <f>Volume!J94</f>
        <v>123.85</v>
      </c>
      <c r="D94" s="318">
        <v>17.96</v>
      </c>
      <c r="E94" s="206">
        <f t="shared" si="7"/>
        <v>39512</v>
      </c>
      <c r="F94" s="211">
        <f t="shared" si="8"/>
        <v>14.501412999596287</v>
      </c>
      <c r="G94" s="277">
        <f t="shared" si="9"/>
        <v>53135.5</v>
      </c>
      <c r="H94" s="275">
        <v>5</v>
      </c>
      <c r="I94" s="207">
        <f t="shared" si="12"/>
        <v>24.1525</v>
      </c>
      <c r="J94" s="214">
        <f t="shared" si="13"/>
        <v>0.19501412999596288</v>
      </c>
      <c r="K94" s="218">
        <f t="shared" si="10"/>
        <v>3.386875</v>
      </c>
      <c r="L94" s="208">
        <f t="shared" si="11"/>
        <v>18.550678369503093</v>
      </c>
      <c r="M94" s="219">
        <v>54.19</v>
      </c>
    </row>
    <row r="95" spans="1:13" s="8" customFormat="1" ht="15">
      <c r="A95" s="193" t="s">
        <v>167</v>
      </c>
      <c r="B95" s="179">
        <v>3850</v>
      </c>
      <c r="C95" s="284">
        <f>Volume!J95</f>
        <v>46.45</v>
      </c>
      <c r="D95" s="318">
        <v>6.16</v>
      </c>
      <c r="E95" s="206">
        <f t="shared" si="7"/>
        <v>23716</v>
      </c>
      <c r="F95" s="211">
        <f t="shared" si="8"/>
        <v>13.26157158234661</v>
      </c>
      <c r="G95" s="277">
        <f t="shared" si="9"/>
        <v>32657.625</v>
      </c>
      <c r="H95" s="275">
        <v>5</v>
      </c>
      <c r="I95" s="207">
        <f t="shared" si="12"/>
        <v>8.4825</v>
      </c>
      <c r="J95" s="214">
        <f t="shared" si="13"/>
        <v>0.18261571582346608</v>
      </c>
      <c r="K95" s="218">
        <f t="shared" si="10"/>
        <v>5.949306125</v>
      </c>
      <c r="L95" s="208">
        <f t="shared" si="11"/>
        <v>32.58569166166149</v>
      </c>
      <c r="M95" s="219">
        <v>95.188898</v>
      </c>
    </row>
    <row r="96" spans="1:13" s="8" customFormat="1" ht="15">
      <c r="A96" s="193" t="s">
        <v>201</v>
      </c>
      <c r="B96" s="179">
        <v>100</v>
      </c>
      <c r="C96" s="284">
        <f>Volume!J96</f>
        <v>1938.35</v>
      </c>
      <c r="D96" s="318">
        <v>209.25</v>
      </c>
      <c r="E96" s="206">
        <f t="shared" si="7"/>
        <v>20925</v>
      </c>
      <c r="F96" s="211">
        <f t="shared" si="8"/>
        <v>10.79526401320711</v>
      </c>
      <c r="G96" s="277">
        <f t="shared" si="9"/>
        <v>30616.75</v>
      </c>
      <c r="H96" s="275">
        <v>5</v>
      </c>
      <c r="I96" s="207">
        <f t="shared" si="12"/>
        <v>306.1675</v>
      </c>
      <c r="J96" s="214">
        <f t="shared" si="13"/>
        <v>0.1579526401320711</v>
      </c>
      <c r="K96" s="218">
        <f t="shared" si="10"/>
        <v>1.705001625</v>
      </c>
      <c r="L96" s="208">
        <f t="shared" si="11"/>
        <v>9.338678505954642</v>
      </c>
      <c r="M96" s="219">
        <v>27.280026</v>
      </c>
    </row>
    <row r="97" spans="1:13" s="8" customFormat="1" ht="15">
      <c r="A97" s="193" t="s">
        <v>143</v>
      </c>
      <c r="B97" s="179">
        <v>2950</v>
      </c>
      <c r="C97" s="284">
        <f>Volume!J97</f>
        <v>114.1</v>
      </c>
      <c r="D97" s="318">
        <v>14.24</v>
      </c>
      <c r="E97" s="206">
        <f t="shared" si="7"/>
        <v>42008</v>
      </c>
      <c r="F97" s="211">
        <f t="shared" si="8"/>
        <v>12.48028045574058</v>
      </c>
      <c r="G97" s="277">
        <f t="shared" si="9"/>
        <v>58837.75</v>
      </c>
      <c r="H97" s="275">
        <v>5</v>
      </c>
      <c r="I97" s="207">
        <f t="shared" si="12"/>
        <v>19.945</v>
      </c>
      <c r="J97" s="214">
        <f t="shared" si="13"/>
        <v>0.1748028045574058</v>
      </c>
      <c r="K97" s="218">
        <f t="shared" si="10"/>
        <v>3.3683841875</v>
      </c>
      <c r="L97" s="208">
        <f t="shared" si="11"/>
        <v>18.449400018374607</v>
      </c>
      <c r="M97" s="219">
        <v>53.894147</v>
      </c>
    </row>
    <row r="98" spans="1:13" s="8" customFormat="1" ht="15">
      <c r="A98" s="193" t="s">
        <v>90</v>
      </c>
      <c r="B98" s="179">
        <v>600</v>
      </c>
      <c r="C98" s="284">
        <f>Volume!J98</f>
        <v>444.85</v>
      </c>
      <c r="D98" s="318">
        <v>49</v>
      </c>
      <c r="E98" s="206">
        <f t="shared" si="7"/>
        <v>29400</v>
      </c>
      <c r="F98" s="211">
        <f t="shared" si="8"/>
        <v>11.01494885916601</v>
      </c>
      <c r="G98" s="277">
        <f t="shared" si="9"/>
        <v>42745.5</v>
      </c>
      <c r="H98" s="275">
        <v>5</v>
      </c>
      <c r="I98" s="207">
        <f t="shared" si="12"/>
        <v>71.2425</v>
      </c>
      <c r="J98" s="214">
        <f t="shared" si="13"/>
        <v>0.16014948859166012</v>
      </c>
      <c r="K98" s="218">
        <f t="shared" si="10"/>
        <v>2.717332125</v>
      </c>
      <c r="L98" s="208">
        <f t="shared" si="11"/>
        <v>14.883441010959478</v>
      </c>
      <c r="M98" s="219">
        <v>43.477314</v>
      </c>
    </row>
    <row r="99" spans="1:13" s="8" customFormat="1" ht="15">
      <c r="A99" s="193" t="s">
        <v>35</v>
      </c>
      <c r="B99" s="179">
        <v>1100</v>
      </c>
      <c r="C99" s="284">
        <f>Volume!J99</f>
        <v>338.9</v>
      </c>
      <c r="D99" s="318">
        <v>37.49</v>
      </c>
      <c r="E99" s="206">
        <f t="shared" si="7"/>
        <v>41239</v>
      </c>
      <c r="F99" s="211">
        <f t="shared" si="8"/>
        <v>11.062260253762172</v>
      </c>
      <c r="G99" s="277">
        <f t="shared" si="9"/>
        <v>59878.5</v>
      </c>
      <c r="H99" s="275">
        <v>5</v>
      </c>
      <c r="I99" s="207">
        <f t="shared" si="12"/>
        <v>54.435</v>
      </c>
      <c r="J99" s="214">
        <f t="shared" si="13"/>
        <v>0.16062260253762173</v>
      </c>
      <c r="K99" s="218">
        <f t="shared" si="10"/>
        <v>2.1980665</v>
      </c>
      <c r="L99" s="208">
        <f t="shared" si="11"/>
        <v>12.039306049464292</v>
      </c>
      <c r="M99" s="219">
        <v>35.169064</v>
      </c>
    </row>
    <row r="100" spans="1:13" s="8" customFormat="1" ht="15">
      <c r="A100" s="193" t="s">
        <v>6</v>
      </c>
      <c r="B100" s="179">
        <v>2250</v>
      </c>
      <c r="C100" s="284">
        <f>Volume!J100</f>
        <v>157.85</v>
      </c>
      <c r="D100" s="318">
        <v>17.48</v>
      </c>
      <c r="E100" s="206">
        <f t="shared" si="7"/>
        <v>39330</v>
      </c>
      <c r="F100" s="211">
        <f t="shared" si="8"/>
        <v>11.073804244535951</v>
      </c>
      <c r="G100" s="277">
        <f t="shared" si="9"/>
        <v>57088.125</v>
      </c>
      <c r="H100" s="275">
        <v>5</v>
      </c>
      <c r="I100" s="207">
        <f t="shared" si="12"/>
        <v>25.3725</v>
      </c>
      <c r="J100" s="214">
        <f t="shared" si="13"/>
        <v>0.16073804244535952</v>
      </c>
      <c r="K100" s="218">
        <f t="shared" si="10"/>
        <v>2.0523466875</v>
      </c>
      <c r="L100" s="208">
        <f t="shared" si="11"/>
        <v>11.24116576564756</v>
      </c>
      <c r="M100" s="219">
        <v>32.837547</v>
      </c>
    </row>
    <row r="101" spans="1:13" s="8" customFormat="1" ht="15">
      <c r="A101" s="193" t="s">
        <v>177</v>
      </c>
      <c r="B101" s="179">
        <v>500</v>
      </c>
      <c r="C101" s="284">
        <f>Volume!J101</f>
        <v>340.4</v>
      </c>
      <c r="D101" s="318">
        <v>51.86</v>
      </c>
      <c r="E101" s="206">
        <f t="shared" si="7"/>
        <v>25930</v>
      </c>
      <c r="F101" s="211">
        <f t="shared" si="8"/>
        <v>15.235017626321975</v>
      </c>
      <c r="G101" s="277">
        <f t="shared" si="9"/>
        <v>34440</v>
      </c>
      <c r="H101" s="275">
        <v>5</v>
      </c>
      <c r="I101" s="207">
        <f t="shared" si="12"/>
        <v>68.88</v>
      </c>
      <c r="J101" s="214">
        <f t="shared" si="13"/>
        <v>0.20235017626321974</v>
      </c>
      <c r="K101" s="218">
        <f t="shared" si="10"/>
        <v>3.12957075</v>
      </c>
      <c r="L101" s="208">
        <f t="shared" si="11"/>
        <v>17.14136495083361</v>
      </c>
      <c r="M101" s="219">
        <v>50.073132</v>
      </c>
    </row>
    <row r="102" spans="1:13" s="8" customFormat="1" ht="15">
      <c r="A102" s="193" t="s">
        <v>168</v>
      </c>
      <c r="B102" s="179">
        <v>300</v>
      </c>
      <c r="C102" s="284">
        <f>Volume!J102</f>
        <v>650.1</v>
      </c>
      <c r="D102" s="318">
        <v>70.83</v>
      </c>
      <c r="E102" s="206">
        <f t="shared" si="7"/>
        <v>21249</v>
      </c>
      <c r="F102" s="211">
        <f t="shared" si="8"/>
        <v>10.8952468850946</v>
      </c>
      <c r="G102" s="277">
        <f t="shared" si="9"/>
        <v>31000.5</v>
      </c>
      <c r="H102" s="275">
        <v>5</v>
      </c>
      <c r="I102" s="207">
        <f t="shared" si="12"/>
        <v>103.335</v>
      </c>
      <c r="J102" s="214">
        <f t="shared" si="13"/>
        <v>0.158952468850946</v>
      </c>
      <c r="K102" s="218">
        <f t="shared" si="10"/>
        <v>3.2207673125</v>
      </c>
      <c r="L102" s="208">
        <f t="shared" si="11"/>
        <v>17.640869095315406</v>
      </c>
      <c r="M102" s="219">
        <v>51.532277</v>
      </c>
    </row>
    <row r="103" spans="1:13" s="8" customFormat="1" ht="15">
      <c r="A103" s="193" t="s">
        <v>132</v>
      </c>
      <c r="B103" s="179">
        <v>400</v>
      </c>
      <c r="C103" s="284">
        <f>Volume!J103</f>
        <v>783.9</v>
      </c>
      <c r="D103" s="318">
        <v>84.97</v>
      </c>
      <c r="E103" s="206">
        <f t="shared" si="7"/>
        <v>33988</v>
      </c>
      <c r="F103" s="211">
        <f t="shared" si="8"/>
        <v>10.839392779691288</v>
      </c>
      <c r="G103" s="277">
        <f t="shared" si="9"/>
        <v>49666</v>
      </c>
      <c r="H103" s="275">
        <v>5</v>
      </c>
      <c r="I103" s="207">
        <f t="shared" si="12"/>
        <v>124.165</v>
      </c>
      <c r="J103" s="214">
        <f t="shared" si="13"/>
        <v>0.1583939277969129</v>
      </c>
      <c r="K103" s="218">
        <f t="shared" si="10"/>
        <v>2.7598474375</v>
      </c>
      <c r="L103" s="208">
        <f t="shared" si="11"/>
        <v>15.11630696791579</v>
      </c>
      <c r="M103" s="219">
        <v>44.157559</v>
      </c>
    </row>
    <row r="104" spans="1:13" s="8" customFormat="1" ht="15">
      <c r="A104" s="193" t="s">
        <v>144</v>
      </c>
      <c r="B104" s="179">
        <v>125</v>
      </c>
      <c r="C104" s="284">
        <f>Volume!J104</f>
        <v>3535.9</v>
      </c>
      <c r="D104" s="318">
        <v>608.58</v>
      </c>
      <c r="E104" s="206">
        <f t="shared" si="7"/>
        <v>76072.5</v>
      </c>
      <c r="F104" s="211">
        <f t="shared" si="8"/>
        <v>17.211459600101815</v>
      </c>
      <c r="G104" s="277">
        <f t="shared" si="9"/>
        <v>98171.875</v>
      </c>
      <c r="H104" s="275">
        <v>5</v>
      </c>
      <c r="I104" s="207">
        <f t="shared" si="12"/>
        <v>785.375</v>
      </c>
      <c r="J104" s="214">
        <f t="shared" si="13"/>
        <v>0.22211459600101813</v>
      </c>
      <c r="K104" s="218">
        <f t="shared" si="10"/>
        <v>2.3703136875</v>
      </c>
      <c r="L104" s="208">
        <f t="shared" si="11"/>
        <v>12.982742750070011</v>
      </c>
      <c r="M104" s="219">
        <v>37.925019</v>
      </c>
    </row>
    <row r="105" spans="1:13" s="8" customFormat="1" ht="15">
      <c r="A105" s="193" t="s">
        <v>291</v>
      </c>
      <c r="B105" s="179">
        <v>300</v>
      </c>
      <c r="C105" s="284">
        <f>Volume!J105</f>
        <v>675.5</v>
      </c>
      <c r="D105" s="318">
        <v>82.61</v>
      </c>
      <c r="E105" s="206">
        <f t="shared" si="7"/>
        <v>24783</v>
      </c>
      <c r="F105" s="211">
        <f t="shared" si="8"/>
        <v>12.229459659511473</v>
      </c>
      <c r="G105" s="277">
        <f t="shared" si="9"/>
        <v>34915.5</v>
      </c>
      <c r="H105" s="275">
        <v>5</v>
      </c>
      <c r="I105" s="207">
        <f t="shared" si="12"/>
        <v>116.385</v>
      </c>
      <c r="J105" s="214">
        <f t="shared" si="13"/>
        <v>0.17229459659511473</v>
      </c>
      <c r="K105" s="218">
        <f t="shared" si="10"/>
        <v>3.211991625</v>
      </c>
      <c r="L105" s="208">
        <f t="shared" si="11"/>
        <v>17.592802675301744</v>
      </c>
      <c r="M105" s="219">
        <v>51.391866</v>
      </c>
    </row>
    <row r="106" spans="1:13" s="8" customFormat="1" ht="15">
      <c r="A106" s="193" t="s">
        <v>133</v>
      </c>
      <c r="B106" s="179">
        <v>6250</v>
      </c>
      <c r="C106" s="284">
        <f>Volume!J106</f>
        <v>34.8</v>
      </c>
      <c r="D106" s="318">
        <v>5.15</v>
      </c>
      <c r="E106" s="206">
        <f t="shared" si="7"/>
        <v>32187.500000000004</v>
      </c>
      <c r="F106" s="211">
        <f t="shared" si="8"/>
        <v>14.798850574712647</v>
      </c>
      <c r="G106" s="277">
        <f t="shared" si="9"/>
        <v>43062.5</v>
      </c>
      <c r="H106" s="275">
        <v>5</v>
      </c>
      <c r="I106" s="207">
        <f t="shared" si="12"/>
        <v>6.89</v>
      </c>
      <c r="J106" s="214">
        <f t="shared" si="13"/>
        <v>0.19798850574712645</v>
      </c>
      <c r="K106" s="218">
        <f t="shared" si="10"/>
        <v>2.590064625</v>
      </c>
      <c r="L106" s="208">
        <f t="shared" si="11"/>
        <v>14.186368205086591</v>
      </c>
      <c r="M106" s="219">
        <v>41.441034</v>
      </c>
    </row>
    <row r="107" spans="1:13" s="8" customFormat="1" ht="15">
      <c r="A107" s="193" t="s">
        <v>169</v>
      </c>
      <c r="B107" s="179">
        <v>2000</v>
      </c>
      <c r="C107" s="284">
        <f>Volume!J107</f>
        <v>149.55</v>
      </c>
      <c r="D107" s="318">
        <v>18.98</v>
      </c>
      <c r="E107" s="206">
        <f t="shared" si="7"/>
        <v>37960</v>
      </c>
      <c r="F107" s="211">
        <f t="shared" si="8"/>
        <v>12.691407556001336</v>
      </c>
      <c r="G107" s="277">
        <f t="shared" si="9"/>
        <v>52915</v>
      </c>
      <c r="H107" s="275">
        <v>5</v>
      </c>
      <c r="I107" s="207">
        <f t="shared" si="12"/>
        <v>26.4575</v>
      </c>
      <c r="J107" s="214">
        <f t="shared" si="13"/>
        <v>0.17691407556001335</v>
      </c>
      <c r="K107" s="218">
        <f t="shared" si="10"/>
        <v>2.516205375</v>
      </c>
      <c r="L107" s="208">
        <f t="shared" si="11"/>
        <v>13.781824432032456</v>
      </c>
      <c r="M107" s="219">
        <v>40.259286</v>
      </c>
    </row>
    <row r="108" spans="1:13" s="8" customFormat="1" ht="15">
      <c r="A108" s="193" t="s">
        <v>292</v>
      </c>
      <c r="B108" s="179">
        <v>550</v>
      </c>
      <c r="C108" s="284">
        <f>Volume!J108</f>
        <v>577.7</v>
      </c>
      <c r="D108" s="318">
        <v>64.66</v>
      </c>
      <c r="E108" s="206">
        <f t="shared" si="7"/>
        <v>35563</v>
      </c>
      <c r="F108" s="211">
        <f t="shared" si="8"/>
        <v>11.192660550458713</v>
      </c>
      <c r="G108" s="277">
        <f t="shared" si="9"/>
        <v>51449.75</v>
      </c>
      <c r="H108" s="275">
        <v>5</v>
      </c>
      <c r="I108" s="207">
        <f t="shared" si="12"/>
        <v>93.545</v>
      </c>
      <c r="J108" s="214">
        <f t="shared" si="13"/>
        <v>0.16192660550458715</v>
      </c>
      <c r="K108" s="218">
        <f t="shared" si="10"/>
        <v>3.1670299375</v>
      </c>
      <c r="L108" s="208">
        <f t="shared" si="11"/>
        <v>17.346537370629264</v>
      </c>
      <c r="M108" s="219">
        <v>50.672479</v>
      </c>
    </row>
    <row r="109" spans="1:13" s="8" customFormat="1" ht="15">
      <c r="A109" s="193" t="s">
        <v>419</v>
      </c>
      <c r="B109" s="179">
        <v>500</v>
      </c>
      <c r="C109" s="284">
        <f>Volume!J109</f>
        <v>405.4</v>
      </c>
      <c r="D109" s="318">
        <v>57.73</v>
      </c>
      <c r="E109" s="206">
        <f t="shared" si="7"/>
        <v>28865</v>
      </c>
      <c r="F109" s="211">
        <f t="shared" si="8"/>
        <v>14.240256536753822</v>
      </c>
      <c r="G109" s="277">
        <f t="shared" si="9"/>
        <v>39000</v>
      </c>
      <c r="H109" s="275">
        <v>5</v>
      </c>
      <c r="I109" s="207">
        <f t="shared" si="12"/>
        <v>78</v>
      </c>
      <c r="J109" s="214">
        <f t="shared" si="13"/>
        <v>0.19240256536753825</v>
      </c>
      <c r="K109" s="218">
        <f t="shared" si="10"/>
        <v>3.181875</v>
      </c>
      <c r="L109" s="208">
        <f t="shared" si="11"/>
        <v>17.427847126617504</v>
      </c>
      <c r="M109" s="219">
        <v>50.91</v>
      </c>
    </row>
    <row r="110" spans="1:13" s="8" customFormat="1" ht="15">
      <c r="A110" s="193" t="s">
        <v>293</v>
      </c>
      <c r="B110" s="179">
        <v>550</v>
      </c>
      <c r="C110" s="284">
        <f>Volume!J110</f>
        <v>590.5</v>
      </c>
      <c r="D110" s="318">
        <v>73.82</v>
      </c>
      <c r="E110" s="206">
        <f t="shared" si="7"/>
        <v>40600.99999999999</v>
      </c>
      <c r="F110" s="211">
        <f t="shared" si="8"/>
        <v>12.501270110076204</v>
      </c>
      <c r="G110" s="277">
        <f t="shared" si="9"/>
        <v>56839.74999999999</v>
      </c>
      <c r="H110" s="275">
        <v>5</v>
      </c>
      <c r="I110" s="207">
        <f t="shared" si="12"/>
        <v>103.34499999999998</v>
      </c>
      <c r="J110" s="214">
        <f t="shared" si="13"/>
        <v>0.17501270110076203</v>
      </c>
      <c r="K110" s="218">
        <f t="shared" si="10"/>
        <v>2.4742461875</v>
      </c>
      <c r="L110" s="208">
        <f t="shared" si="11"/>
        <v>13.552004497149067</v>
      </c>
      <c r="M110" s="219">
        <v>39.587939</v>
      </c>
    </row>
    <row r="111" spans="1:13" s="8" customFormat="1" ht="15">
      <c r="A111" s="193" t="s">
        <v>178</v>
      </c>
      <c r="B111" s="179">
        <v>1250</v>
      </c>
      <c r="C111" s="284">
        <f>Volume!J111</f>
        <v>168.35</v>
      </c>
      <c r="D111" s="318">
        <v>18.69</v>
      </c>
      <c r="E111" s="206">
        <f t="shared" si="7"/>
        <v>23362.5</v>
      </c>
      <c r="F111" s="211">
        <f t="shared" si="8"/>
        <v>11.101871101871103</v>
      </c>
      <c r="G111" s="277">
        <f t="shared" si="9"/>
        <v>33884.375</v>
      </c>
      <c r="H111" s="275">
        <v>5</v>
      </c>
      <c r="I111" s="207">
        <f t="shared" si="12"/>
        <v>27.1075</v>
      </c>
      <c r="J111" s="214">
        <f t="shared" si="13"/>
        <v>0.16101871101871104</v>
      </c>
      <c r="K111" s="218">
        <f t="shared" si="10"/>
        <v>4.1667584375</v>
      </c>
      <c r="L111" s="208">
        <f t="shared" si="11"/>
        <v>22.8222758789373</v>
      </c>
      <c r="M111" s="219">
        <v>66.668135</v>
      </c>
    </row>
    <row r="112" spans="1:13" s="8" customFormat="1" ht="15">
      <c r="A112" s="193" t="s">
        <v>145</v>
      </c>
      <c r="B112" s="179">
        <v>1700</v>
      </c>
      <c r="C112" s="284">
        <f>Volume!J112</f>
        <v>171.75</v>
      </c>
      <c r="D112" s="318">
        <v>18.59</v>
      </c>
      <c r="E112" s="206">
        <f t="shared" si="7"/>
        <v>31603</v>
      </c>
      <c r="F112" s="211">
        <f t="shared" si="8"/>
        <v>10.82387190684134</v>
      </c>
      <c r="G112" s="277">
        <f t="shared" si="9"/>
        <v>49647.05499999999</v>
      </c>
      <c r="H112" s="275">
        <v>6.18</v>
      </c>
      <c r="I112" s="207">
        <f t="shared" si="12"/>
        <v>29.204149999999995</v>
      </c>
      <c r="J112" s="214">
        <f t="shared" si="13"/>
        <v>0.17003871906841336</v>
      </c>
      <c r="K112" s="218">
        <f t="shared" si="10"/>
        <v>1.834402375</v>
      </c>
      <c r="L112" s="208">
        <f t="shared" si="11"/>
        <v>10.047435603285509</v>
      </c>
      <c r="M112" s="219">
        <v>29.350438</v>
      </c>
    </row>
    <row r="113" spans="1:13" s="8" customFormat="1" ht="15">
      <c r="A113" s="193" t="s">
        <v>272</v>
      </c>
      <c r="B113" s="179">
        <v>850</v>
      </c>
      <c r="C113" s="284">
        <f>Volume!J113</f>
        <v>175.7</v>
      </c>
      <c r="D113" s="318">
        <v>36.19</v>
      </c>
      <c r="E113" s="206">
        <f t="shared" si="7"/>
        <v>30761.499999999996</v>
      </c>
      <c r="F113" s="211">
        <f t="shared" si="8"/>
        <v>20.59760956175299</v>
      </c>
      <c r="G113" s="277">
        <f t="shared" si="9"/>
        <v>38228.75</v>
      </c>
      <c r="H113" s="275">
        <v>5</v>
      </c>
      <c r="I113" s="207">
        <f t="shared" si="12"/>
        <v>44.975</v>
      </c>
      <c r="J113" s="214">
        <f t="shared" si="13"/>
        <v>0.25597609561752993</v>
      </c>
      <c r="K113" s="218">
        <f t="shared" si="10"/>
        <v>3.50082375</v>
      </c>
      <c r="L113" s="208">
        <f t="shared" si="11"/>
        <v>19.17480137724826</v>
      </c>
      <c r="M113" s="219">
        <v>56.01318</v>
      </c>
    </row>
    <row r="114" spans="1:13" s="8" customFormat="1" ht="15">
      <c r="A114" s="193" t="s">
        <v>210</v>
      </c>
      <c r="B114" s="179">
        <v>200</v>
      </c>
      <c r="C114" s="284">
        <f>Volume!J114</f>
        <v>1921.15</v>
      </c>
      <c r="D114" s="318">
        <v>223.43</v>
      </c>
      <c r="E114" s="206">
        <f t="shared" si="7"/>
        <v>44686</v>
      </c>
      <c r="F114" s="211">
        <f t="shared" si="8"/>
        <v>11.630013273299847</v>
      </c>
      <c r="G114" s="277">
        <f t="shared" si="9"/>
        <v>63897.5</v>
      </c>
      <c r="H114" s="275">
        <v>5</v>
      </c>
      <c r="I114" s="207">
        <f t="shared" si="12"/>
        <v>319.4875</v>
      </c>
      <c r="J114" s="214">
        <f t="shared" si="13"/>
        <v>0.16630013273299846</v>
      </c>
      <c r="K114" s="218">
        <f t="shared" si="10"/>
        <v>1.819710875</v>
      </c>
      <c r="L114" s="208">
        <f t="shared" si="11"/>
        <v>9.966966943749636</v>
      </c>
      <c r="M114" s="219">
        <v>29.115374</v>
      </c>
    </row>
    <row r="115" spans="1:13" s="8" customFormat="1" ht="15">
      <c r="A115" s="193" t="s">
        <v>294</v>
      </c>
      <c r="B115" s="179">
        <v>350</v>
      </c>
      <c r="C115" s="284">
        <f>Volume!J115</f>
        <v>705.55</v>
      </c>
      <c r="D115" s="318">
        <v>78.2</v>
      </c>
      <c r="E115" s="206">
        <f t="shared" si="7"/>
        <v>27370</v>
      </c>
      <c r="F115" s="211">
        <f t="shared" si="8"/>
        <v>11.08355183899086</v>
      </c>
      <c r="G115" s="277">
        <f t="shared" si="9"/>
        <v>39717.125</v>
      </c>
      <c r="H115" s="275">
        <v>5</v>
      </c>
      <c r="I115" s="207">
        <f t="shared" si="12"/>
        <v>113.4775</v>
      </c>
      <c r="J115" s="214">
        <f t="shared" si="13"/>
        <v>0.1608355183899086</v>
      </c>
      <c r="K115" s="218">
        <f t="shared" si="10"/>
        <v>1.9198255625</v>
      </c>
      <c r="L115" s="208">
        <f t="shared" si="11"/>
        <v>10.515317670562942</v>
      </c>
      <c r="M115" s="219">
        <v>30.717209</v>
      </c>
    </row>
    <row r="116" spans="1:13" s="8" customFormat="1" ht="15">
      <c r="A116" s="193" t="s">
        <v>7</v>
      </c>
      <c r="B116" s="179">
        <v>312</v>
      </c>
      <c r="C116" s="284">
        <f>Volume!J116</f>
        <v>745.9</v>
      </c>
      <c r="D116" s="318">
        <v>81.23</v>
      </c>
      <c r="E116" s="206">
        <f t="shared" si="7"/>
        <v>25343.760000000002</v>
      </c>
      <c r="F116" s="211">
        <f t="shared" si="8"/>
        <v>10.89019975868079</v>
      </c>
      <c r="G116" s="277">
        <f t="shared" si="9"/>
        <v>36979.8</v>
      </c>
      <c r="H116" s="275">
        <v>5</v>
      </c>
      <c r="I116" s="207">
        <f t="shared" si="12"/>
        <v>118.525</v>
      </c>
      <c r="J116" s="214">
        <f t="shared" si="13"/>
        <v>0.1589019975868079</v>
      </c>
      <c r="K116" s="218">
        <f t="shared" si="10"/>
        <v>2.7548575</v>
      </c>
      <c r="L116" s="208">
        <f t="shared" si="11"/>
        <v>15.088975954622882</v>
      </c>
      <c r="M116" s="219">
        <v>44.07772</v>
      </c>
    </row>
    <row r="117" spans="1:13" s="8" customFormat="1" ht="15">
      <c r="A117" s="193" t="s">
        <v>170</v>
      </c>
      <c r="B117" s="179">
        <v>600</v>
      </c>
      <c r="C117" s="284">
        <f>Volume!J117</f>
        <v>595.1</v>
      </c>
      <c r="D117" s="318">
        <v>79.65</v>
      </c>
      <c r="E117" s="206">
        <f t="shared" si="7"/>
        <v>47790</v>
      </c>
      <c r="F117" s="211">
        <f t="shared" si="8"/>
        <v>13.384305158796842</v>
      </c>
      <c r="G117" s="277">
        <f t="shared" si="9"/>
        <v>65643</v>
      </c>
      <c r="H117" s="275">
        <v>5</v>
      </c>
      <c r="I117" s="207">
        <f t="shared" si="12"/>
        <v>109.405</v>
      </c>
      <c r="J117" s="214">
        <f t="shared" si="13"/>
        <v>0.1838430515879684</v>
      </c>
      <c r="K117" s="218">
        <f t="shared" si="10"/>
        <v>2.6387093125</v>
      </c>
      <c r="L117" s="208">
        <f t="shared" si="11"/>
        <v>14.452806131551986</v>
      </c>
      <c r="M117" s="219">
        <v>42.219349</v>
      </c>
    </row>
    <row r="118" spans="1:13" s="8" customFormat="1" ht="15">
      <c r="A118" s="193" t="s">
        <v>223</v>
      </c>
      <c r="B118" s="179">
        <v>400</v>
      </c>
      <c r="C118" s="284">
        <f>Volume!J118</f>
        <v>776.6</v>
      </c>
      <c r="D118" s="318">
        <v>86.29</v>
      </c>
      <c r="E118" s="206">
        <f t="shared" si="7"/>
        <v>34516</v>
      </c>
      <c r="F118" s="211">
        <f t="shared" si="8"/>
        <v>11.111254184908576</v>
      </c>
      <c r="G118" s="277">
        <f t="shared" si="9"/>
        <v>50048</v>
      </c>
      <c r="H118" s="275">
        <v>5</v>
      </c>
      <c r="I118" s="207">
        <f t="shared" si="12"/>
        <v>125.12</v>
      </c>
      <c r="J118" s="214">
        <f t="shared" si="13"/>
        <v>0.16111254184908577</v>
      </c>
      <c r="K118" s="218">
        <f t="shared" si="10"/>
        <v>2.312487875</v>
      </c>
      <c r="L118" s="208">
        <f t="shared" si="11"/>
        <v>12.66601773094687</v>
      </c>
      <c r="M118" s="219">
        <v>36.999806</v>
      </c>
    </row>
    <row r="119" spans="1:13" s="8" customFormat="1" ht="15">
      <c r="A119" s="193" t="s">
        <v>207</v>
      </c>
      <c r="B119" s="179">
        <v>1250</v>
      </c>
      <c r="C119" s="284">
        <f>Volume!J119</f>
        <v>233.95</v>
      </c>
      <c r="D119" s="318">
        <v>37.43</v>
      </c>
      <c r="E119" s="206">
        <f t="shared" si="7"/>
        <v>46787.5</v>
      </c>
      <c r="F119" s="211">
        <f t="shared" si="8"/>
        <v>15.99914511647788</v>
      </c>
      <c r="G119" s="277">
        <f t="shared" si="9"/>
        <v>61409.375</v>
      </c>
      <c r="H119" s="275">
        <v>5</v>
      </c>
      <c r="I119" s="207">
        <f t="shared" si="12"/>
        <v>49.1275</v>
      </c>
      <c r="J119" s="214">
        <f t="shared" si="13"/>
        <v>0.2099914511647788</v>
      </c>
      <c r="K119" s="218">
        <f t="shared" si="10"/>
        <v>3.1526863125</v>
      </c>
      <c r="L119" s="208">
        <f t="shared" si="11"/>
        <v>17.267974100940314</v>
      </c>
      <c r="M119" s="219">
        <v>50.442981</v>
      </c>
    </row>
    <row r="120" spans="1:13" s="7" customFormat="1" ht="15">
      <c r="A120" s="193" t="s">
        <v>295</v>
      </c>
      <c r="B120" s="179">
        <v>250</v>
      </c>
      <c r="C120" s="284">
        <f>Volume!J120</f>
        <v>1155.5</v>
      </c>
      <c r="D120" s="318">
        <v>252.18</v>
      </c>
      <c r="E120" s="206">
        <f t="shared" si="7"/>
        <v>63045</v>
      </c>
      <c r="F120" s="211">
        <f t="shared" si="8"/>
        <v>21.82431847684985</v>
      </c>
      <c r="G120" s="277">
        <f t="shared" si="9"/>
        <v>77488.75</v>
      </c>
      <c r="H120" s="275">
        <v>5</v>
      </c>
      <c r="I120" s="207">
        <f t="shared" si="12"/>
        <v>309.955</v>
      </c>
      <c r="J120" s="214">
        <f t="shared" si="13"/>
        <v>0.26824318476849845</v>
      </c>
      <c r="K120" s="218">
        <f t="shared" si="10"/>
        <v>2.348426625</v>
      </c>
      <c r="L120" s="208">
        <f t="shared" si="11"/>
        <v>12.862862371582258</v>
      </c>
      <c r="M120" s="219">
        <v>37.574826</v>
      </c>
    </row>
    <row r="121" spans="1:13" s="7" customFormat="1" ht="15">
      <c r="A121" s="193" t="s">
        <v>420</v>
      </c>
      <c r="B121" s="179">
        <v>550</v>
      </c>
      <c r="C121" s="284">
        <f>Volume!J121</f>
        <v>423.75</v>
      </c>
      <c r="D121" s="318">
        <v>61.96</v>
      </c>
      <c r="E121" s="206">
        <f t="shared" si="7"/>
        <v>34078</v>
      </c>
      <c r="F121" s="211">
        <f t="shared" si="8"/>
        <v>14.621828908554575</v>
      </c>
      <c r="G121" s="277">
        <f t="shared" si="9"/>
        <v>46360.39375</v>
      </c>
      <c r="H121" s="275">
        <v>5.27</v>
      </c>
      <c r="I121" s="207">
        <f t="shared" si="12"/>
        <v>84.29162500000001</v>
      </c>
      <c r="J121" s="214">
        <f t="shared" si="13"/>
        <v>0.19891828908554574</v>
      </c>
      <c r="K121" s="218">
        <f t="shared" si="10"/>
        <v>3.733125</v>
      </c>
      <c r="L121" s="208">
        <f t="shared" si="11"/>
        <v>20.44716772486473</v>
      </c>
      <c r="M121" s="219">
        <v>59.73</v>
      </c>
    </row>
    <row r="122" spans="1:13" s="7" customFormat="1" ht="15">
      <c r="A122" s="193" t="s">
        <v>277</v>
      </c>
      <c r="B122" s="179">
        <v>800</v>
      </c>
      <c r="C122" s="284">
        <f>Volume!J122</f>
        <v>311.5</v>
      </c>
      <c r="D122" s="318">
        <v>33.14</v>
      </c>
      <c r="E122" s="206">
        <f t="shared" si="7"/>
        <v>26512</v>
      </c>
      <c r="F122" s="211">
        <f t="shared" si="8"/>
        <v>10.63884430176565</v>
      </c>
      <c r="G122" s="277">
        <f t="shared" si="9"/>
        <v>38972</v>
      </c>
      <c r="H122" s="275">
        <v>5</v>
      </c>
      <c r="I122" s="207">
        <f t="shared" si="12"/>
        <v>48.715</v>
      </c>
      <c r="J122" s="214">
        <f t="shared" si="13"/>
        <v>0.1563884430176565</v>
      </c>
      <c r="K122" s="218">
        <f t="shared" si="10"/>
        <v>4.251761</v>
      </c>
      <c r="L122" s="208">
        <f t="shared" si="11"/>
        <v>23.287854088207226</v>
      </c>
      <c r="M122" s="203">
        <v>68.028176</v>
      </c>
    </row>
    <row r="123" spans="1:13" s="7" customFormat="1" ht="15">
      <c r="A123" s="193" t="s">
        <v>146</v>
      </c>
      <c r="B123" s="179">
        <v>8900</v>
      </c>
      <c r="C123" s="284">
        <f>Volume!J123</f>
        <v>40.35</v>
      </c>
      <c r="D123" s="318">
        <v>4.85</v>
      </c>
      <c r="E123" s="206">
        <f t="shared" si="7"/>
        <v>43165</v>
      </c>
      <c r="F123" s="211">
        <f t="shared" si="8"/>
        <v>12.01982651796778</v>
      </c>
      <c r="G123" s="277">
        <f t="shared" si="9"/>
        <v>61120.75</v>
      </c>
      <c r="H123" s="275">
        <v>5</v>
      </c>
      <c r="I123" s="207">
        <f t="shared" si="12"/>
        <v>6.8675</v>
      </c>
      <c r="J123" s="214">
        <f t="shared" si="13"/>
        <v>0.17019826517967782</v>
      </c>
      <c r="K123" s="218">
        <f t="shared" si="10"/>
        <v>2.374969</v>
      </c>
      <c r="L123" s="208">
        <f t="shared" si="11"/>
        <v>13.008240946754869</v>
      </c>
      <c r="M123" s="203">
        <v>37.999504</v>
      </c>
    </row>
    <row r="124" spans="1:13" s="8" customFormat="1" ht="15">
      <c r="A124" s="193" t="s">
        <v>8</v>
      </c>
      <c r="B124" s="179">
        <v>1600</v>
      </c>
      <c r="C124" s="284">
        <f>Volume!J124</f>
        <v>160.05</v>
      </c>
      <c r="D124" s="318">
        <v>19.09</v>
      </c>
      <c r="E124" s="206">
        <f t="shared" si="7"/>
        <v>30544</v>
      </c>
      <c r="F124" s="211">
        <f t="shared" si="8"/>
        <v>11.927522649172133</v>
      </c>
      <c r="G124" s="277">
        <f t="shared" si="9"/>
        <v>43348</v>
      </c>
      <c r="H124" s="275">
        <v>5</v>
      </c>
      <c r="I124" s="207">
        <f t="shared" si="12"/>
        <v>27.0925</v>
      </c>
      <c r="J124" s="214">
        <f t="shared" si="13"/>
        <v>0.16927522649172133</v>
      </c>
      <c r="K124" s="218">
        <f t="shared" si="10"/>
        <v>3.08584175</v>
      </c>
      <c r="L124" s="208">
        <f t="shared" si="11"/>
        <v>16.901851353662174</v>
      </c>
      <c r="M124" s="219">
        <v>49.373468</v>
      </c>
    </row>
    <row r="125" spans="1:13" s="7" customFormat="1" ht="15">
      <c r="A125" s="193" t="s">
        <v>296</v>
      </c>
      <c r="B125" s="179">
        <v>1000</v>
      </c>
      <c r="C125" s="284">
        <f>Volume!J125</f>
        <v>171.45</v>
      </c>
      <c r="D125" s="318">
        <v>28.14</v>
      </c>
      <c r="E125" s="206">
        <f t="shared" si="7"/>
        <v>28140</v>
      </c>
      <c r="F125" s="211">
        <f t="shared" si="8"/>
        <v>16.41294838145232</v>
      </c>
      <c r="G125" s="277">
        <f t="shared" si="9"/>
        <v>36712.5</v>
      </c>
      <c r="H125" s="275">
        <v>5</v>
      </c>
      <c r="I125" s="207">
        <f t="shared" si="12"/>
        <v>36.7125</v>
      </c>
      <c r="J125" s="214">
        <f t="shared" si="13"/>
        <v>0.21412948381452318</v>
      </c>
      <c r="K125" s="218">
        <f t="shared" si="10"/>
        <v>3.7245764375</v>
      </c>
      <c r="L125" s="208">
        <f t="shared" si="11"/>
        <v>20.400345319709807</v>
      </c>
      <c r="M125" s="219">
        <v>59.593223</v>
      </c>
    </row>
    <row r="126" spans="1:13" s="7" customFormat="1" ht="15">
      <c r="A126" s="193" t="s">
        <v>179</v>
      </c>
      <c r="B126" s="179">
        <v>14000</v>
      </c>
      <c r="C126" s="284">
        <f>Volume!J126</f>
        <v>21.85</v>
      </c>
      <c r="D126" s="318">
        <v>4.64</v>
      </c>
      <c r="E126" s="206">
        <f t="shared" si="7"/>
        <v>64959.99999999999</v>
      </c>
      <c r="F126" s="211">
        <f t="shared" si="8"/>
        <v>21.235697940503428</v>
      </c>
      <c r="G126" s="277">
        <f t="shared" si="9"/>
        <v>80255</v>
      </c>
      <c r="H126" s="275">
        <v>5</v>
      </c>
      <c r="I126" s="207">
        <f t="shared" si="12"/>
        <v>5.7325</v>
      </c>
      <c r="J126" s="214">
        <f t="shared" si="13"/>
        <v>0.26235697940503433</v>
      </c>
      <c r="K126" s="218">
        <f t="shared" si="10"/>
        <v>4.830423125</v>
      </c>
      <c r="L126" s="208">
        <f t="shared" si="11"/>
        <v>26.45731707857097</v>
      </c>
      <c r="M126" s="203">
        <v>77.28677</v>
      </c>
    </row>
    <row r="127" spans="1:13" s="7" customFormat="1" ht="15">
      <c r="A127" s="193" t="s">
        <v>202</v>
      </c>
      <c r="B127" s="179">
        <v>1150</v>
      </c>
      <c r="C127" s="284">
        <f>Volume!J127</f>
        <v>258.2</v>
      </c>
      <c r="D127" s="318">
        <v>27.79</v>
      </c>
      <c r="E127" s="206">
        <f t="shared" si="7"/>
        <v>31958.5</v>
      </c>
      <c r="F127" s="211">
        <f t="shared" si="8"/>
        <v>10.76297443841983</v>
      </c>
      <c r="G127" s="277">
        <f t="shared" si="9"/>
        <v>46805</v>
      </c>
      <c r="H127" s="275">
        <v>5</v>
      </c>
      <c r="I127" s="207">
        <f t="shared" si="12"/>
        <v>40.7</v>
      </c>
      <c r="J127" s="214">
        <f t="shared" si="13"/>
        <v>0.1576297443841983</v>
      </c>
      <c r="K127" s="218">
        <f t="shared" si="10"/>
        <v>2.0171535</v>
      </c>
      <c r="L127" s="208">
        <f t="shared" si="11"/>
        <v>11.04840473900497</v>
      </c>
      <c r="M127" s="219">
        <v>32.274456</v>
      </c>
    </row>
    <row r="128" spans="1:13" s="7" customFormat="1" ht="15">
      <c r="A128" s="193" t="s">
        <v>171</v>
      </c>
      <c r="B128" s="179">
        <v>1100</v>
      </c>
      <c r="C128" s="284">
        <f>Volume!J128</f>
        <v>389.55</v>
      </c>
      <c r="D128" s="318">
        <v>58.23</v>
      </c>
      <c r="E128" s="206">
        <f t="shared" si="7"/>
        <v>64053</v>
      </c>
      <c r="F128" s="211">
        <f t="shared" si="8"/>
        <v>14.948016942626104</v>
      </c>
      <c r="G128" s="277">
        <f t="shared" si="9"/>
        <v>85478.25</v>
      </c>
      <c r="H128" s="275">
        <v>5</v>
      </c>
      <c r="I128" s="207">
        <f t="shared" si="12"/>
        <v>77.7075</v>
      </c>
      <c r="J128" s="214">
        <f t="shared" si="13"/>
        <v>0.19948016942626107</v>
      </c>
      <c r="K128" s="218">
        <f t="shared" si="10"/>
        <v>5.126053</v>
      </c>
      <c r="L128" s="208">
        <f t="shared" si="11"/>
        <v>28.076548590670292</v>
      </c>
      <c r="M128" s="219">
        <v>82.016848</v>
      </c>
    </row>
    <row r="129" spans="1:13" s="7" customFormat="1" ht="15">
      <c r="A129" s="193" t="s">
        <v>147</v>
      </c>
      <c r="B129" s="179">
        <v>5900</v>
      </c>
      <c r="C129" s="284">
        <f>Volume!J129</f>
        <v>64.45</v>
      </c>
      <c r="D129" s="318">
        <v>7.88</v>
      </c>
      <c r="E129" s="206">
        <f t="shared" si="7"/>
        <v>46492</v>
      </c>
      <c r="F129" s="211">
        <f t="shared" si="8"/>
        <v>12.226532195500388</v>
      </c>
      <c r="G129" s="277">
        <f t="shared" si="9"/>
        <v>65504.75</v>
      </c>
      <c r="H129" s="275">
        <v>5</v>
      </c>
      <c r="I129" s="207">
        <f t="shared" si="12"/>
        <v>11.1025</v>
      </c>
      <c r="J129" s="214">
        <f t="shared" si="13"/>
        <v>0.17226532195500385</v>
      </c>
      <c r="K129" s="218">
        <f t="shared" si="10"/>
        <v>2.434076625</v>
      </c>
      <c r="L129" s="208">
        <f t="shared" si="11"/>
        <v>13.331986742085432</v>
      </c>
      <c r="M129" s="203">
        <v>38.945226</v>
      </c>
    </row>
    <row r="130" spans="1:13" s="8" customFormat="1" ht="15">
      <c r="A130" s="193" t="s">
        <v>148</v>
      </c>
      <c r="B130" s="179">
        <v>1045</v>
      </c>
      <c r="C130" s="284">
        <f>Volume!J130</f>
        <v>266.4</v>
      </c>
      <c r="D130" s="318">
        <v>36.24</v>
      </c>
      <c r="E130" s="206">
        <f t="shared" si="7"/>
        <v>37870.8</v>
      </c>
      <c r="F130" s="211">
        <f t="shared" si="8"/>
        <v>13.603603603603606</v>
      </c>
      <c r="G130" s="277">
        <f t="shared" si="9"/>
        <v>51790.200000000004</v>
      </c>
      <c r="H130" s="275">
        <v>5</v>
      </c>
      <c r="I130" s="207">
        <f t="shared" si="12"/>
        <v>49.56</v>
      </c>
      <c r="J130" s="214">
        <f t="shared" si="13"/>
        <v>0.18603603603603605</v>
      </c>
      <c r="K130" s="218">
        <f t="shared" si="10"/>
        <v>2.707522625</v>
      </c>
      <c r="L130" s="208">
        <f t="shared" si="11"/>
        <v>14.82971216668101</v>
      </c>
      <c r="M130" s="219">
        <v>43.320362</v>
      </c>
    </row>
    <row r="131" spans="1:13" s="7" customFormat="1" ht="15">
      <c r="A131" s="193" t="s">
        <v>122</v>
      </c>
      <c r="B131" s="179">
        <v>1625</v>
      </c>
      <c r="C131" s="284">
        <f>Volume!J131</f>
        <v>155.75</v>
      </c>
      <c r="D131" s="188">
        <v>17.28</v>
      </c>
      <c r="E131" s="206">
        <f t="shared" si="7"/>
        <v>28080.000000000004</v>
      </c>
      <c r="F131" s="211">
        <f t="shared" si="8"/>
        <v>11.09470304975923</v>
      </c>
      <c r="G131" s="277">
        <f t="shared" si="9"/>
        <v>40734.6875</v>
      </c>
      <c r="H131" s="275">
        <v>5</v>
      </c>
      <c r="I131" s="207">
        <f t="shared" si="12"/>
        <v>25.0675</v>
      </c>
      <c r="J131" s="214">
        <f t="shared" si="13"/>
        <v>0.1609470304975923</v>
      </c>
      <c r="K131" s="218">
        <f t="shared" si="10"/>
        <v>2.459864</v>
      </c>
      <c r="L131" s="208">
        <f t="shared" si="11"/>
        <v>13.47323001194888</v>
      </c>
      <c r="M131" s="203">
        <v>39.357824</v>
      </c>
    </row>
    <row r="132" spans="1:13" s="7" customFormat="1" ht="15">
      <c r="A132" s="193" t="s">
        <v>36</v>
      </c>
      <c r="B132" s="179">
        <v>225</v>
      </c>
      <c r="C132" s="284">
        <f>Volume!J132</f>
        <v>864.1</v>
      </c>
      <c r="D132" s="318">
        <v>96.29</v>
      </c>
      <c r="E132" s="206">
        <f t="shared" si="7"/>
        <v>21665.25</v>
      </c>
      <c r="F132" s="211">
        <f t="shared" si="8"/>
        <v>11.143386182154844</v>
      </c>
      <c r="G132" s="277">
        <f t="shared" si="9"/>
        <v>31386.375</v>
      </c>
      <c r="H132" s="275">
        <v>5</v>
      </c>
      <c r="I132" s="207">
        <f t="shared" si="12"/>
        <v>139.495</v>
      </c>
      <c r="J132" s="214">
        <f t="shared" si="13"/>
        <v>0.16143386182154842</v>
      </c>
      <c r="K132" s="218">
        <f t="shared" si="10"/>
        <v>2.0521785</v>
      </c>
      <c r="L132" s="208">
        <f t="shared" si="11"/>
        <v>11.240244564771157</v>
      </c>
      <c r="M132" s="203">
        <v>32.834856</v>
      </c>
    </row>
    <row r="133" spans="1:13" s="7" customFormat="1" ht="15">
      <c r="A133" s="193" t="s">
        <v>172</v>
      </c>
      <c r="B133" s="179">
        <v>1050</v>
      </c>
      <c r="C133" s="284">
        <f>Volume!J133</f>
        <v>254.25</v>
      </c>
      <c r="D133" s="318">
        <v>27.99</v>
      </c>
      <c r="E133" s="206">
        <f t="shared" si="7"/>
        <v>29389.5</v>
      </c>
      <c r="F133" s="211">
        <f t="shared" si="8"/>
        <v>11.008849557522122</v>
      </c>
      <c r="G133" s="277">
        <f t="shared" si="9"/>
        <v>42737.625</v>
      </c>
      <c r="H133" s="275">
        <v>5</v>
      </c>
      <c r="I133" s="207">
        <f t="shared" si="12"/>
        <v>40.7025</v>
      </c>
      <c r="J133" s="214">
        <f t="shared" si="13"/>
        <v>0.16008849557522123</v>
      </c>
      <c r="K133" s="218">
        <f t="shared" si="10"/>
        <v>1.997347125</v>
      </c>
      <c r="L133" s="208">
        <f t="shared" si="11"/>
        <v>10.939920755305907</v>
      </c>
      <c r="M133" s="203">
        <v>31.957554</v>
      </c>
    </row>
    <row r="134" spans="1:13" s="8" customFormat="1" ht="15">
      <c r="A134" s="193" t="s">
        <v>80</v>
      </c>
      <c r="B134" s="179">
        <v>1200</v>
      </c>
      <c r="C134" s="284">
        <f>Volume!J134</f>
        <v>229.1</v>
      </c>
      <c r="D134" s="318">
        <v>38.54</v>
      </c>
      <c r="E134" s="206">
        <f t="shared" si="7"/>
        <v>46248</v>
      </c>
      <c r="F134" s="211">
        <f t="shared" si="8"/>
        <v>16.82234831951113</v>
      </c>
      <c r="G134" s="277">
        <f t="shared" si="9"/>
        <v>63210.564</v>
      </c>
      <c r="H134" s="275">
        <v>6.17</v>
      </c>
      <c r="I134" s="207">
        <f t="shared" si="12"/>
        <v>52.67547</v>
      </c>
      <c r="J134" s="214">
        <f t="shared" si="13"/>
        <v>0.2299234831951113</v>
      </c>
      <c r="K134" s="218">
        <f t="shared" si="10"/>
        <v>2.7736788125</v>
      </c>
      <c r="L134" s="208">
        <f t="shared" si="11"/>
        <v>15.192064528803922</v>
      </c>
      <c r="M134" s="219">
        <v>44.378861</v>
      </c>
    </row>
    <row r="135" spans="1:13" s="8" customFormat="1" ht="15">
      <c r="A135" s="193" t="s">
        <v>421</v>
      </c>
      <c r="B135" s="179">
        <v>500</v>
      </c>
      <c r="C135" s="284">
        <f>Volume!J135</f>
        <v>436.55</v>
      </c>
      <c r="D135" s="318">
        <v>59.15</v>
      </c>
      <c r="E135" s="206">
        <f aca="true" t="shared" si="14" ref="E135:E194">D135*B135</f>
        <v>29575</v>
      </c>
      <c r="F135" s="211">
        <f aca="true" t="shared" si="15" ref="F135:F194">D135/C135*100</f>
        <v>13.549421601191158</v>
      </c>
      <c r="G135" s="277">
        <f aca="true" t="shared" si="16" ref="G135:G194">(B135*C135)*H135%+E135</f>
        <v>40488.75</v>
      </c>
      <c r="H135" s="275">
        <v>5</v>
      </c>
      <c r="I135" s="207">
        <f t="shared" si="12"/>
        <v>80.9775</v>
      </c>
      <c r="J135" s="214">
        <f t="shared" si="13"/>
        <v>0.1854942160119116</v>
      </c>
      <c r="K135" s="218">
        <f aca="true" t="shared" si="17" ref="K135:K194">M135/16</f>
        <v>2.3875</v>
      </c>
      <c r="L135" s="208">
        <f aca="true" t="shared" si="18" ref="L135:L194">K135*SQRT(30)</f>
        <v>13.076876060435842</v>
      </c>
      <c r="M135" s="219">
        <v>38.2</v>
      </c>
    </row>
    <row r="136" spans="1:13" s="8" customFormat="1" ht="15">
      <c r="A136" s="193" t="s">
        <v>274</v>
      </c>
      <c r="B136" s="179">
        <v>700</v>
      </c>
      <c r="C136" s="284">
        <f>Volume!J136</f>
        <v>318.25</v>
      </c>
      <c r="D136" s="318">
        <v>47.63</v>
      </c>
      <c r="E136" s="206">
        <f t="shared" si="14"/>
        <v>33341</v>
      </c>
      <c r="F136" s="211">
        <f t="shared" si="15"/>
        <v>14.966221523959153</v>
      </c>
      <c r="G136" s="277">
        <f t="shared" si="16"/>
        <v>44479.75</v>
      </c>
      <c r="H136" s="275">
        <v>5</v>
      </c>
      <c r="I136" s="207">
        <f aca="true" t="shared" si="19" ref="I136:I194">G136/B136</f>
        <v>63.5425</v>
      </c>
      <c r="J136" s="214">
        <f aca="true" t="shared" si="20" ref="J136:J194">I136/C136</f>
        <v>0.19966221523959152</v>
      </c>
      <c r="K136" s="218">
        <f t="shared" si="17"/>
        <v>4.01060875</v>
      </c>
      <c r="L136" s="208">
        <f t="shared" si="18"/>
        <v>21.967008817025974</v>
      </c>
      <c r="M136" s="219">
        <v>64.16974</v>
      </c>
    </row>
    <row r="137" spans="1:13" s="8" customFormat="1" ht="15">
      <c r="A137" s="193" t="s">
        <v>422</v>
      </c>
      <c r="B137" s="179">
        <v>500</v>
      </c>
      <c r="C137" s="284">
        <f>Volume!J137</f>
        <v>418.25</v>
      </c>
      <c r="D137" s="318">
        <v>58.24</v>
      </c>
      <c r="E137" s="206">
        <f t="shared" si="14"/>
        <v>29120</v>
      </c>
      <c r="F137" s="211">
        <f t="shared" si="15"/>
        <v>13.924686192468618</v>
      </c>
      <c r="G137" s="277">
        <f t="shared" si="16"/>
        <v>39576.25</v>
      </c>
      <c r="H137" s="275">
        <v>5</v>
      </c>
      <c r="I137" s="207">
        <f t="shared" si="19"/>
        <v>79.1525</v>
      </c>
      <c r="J137" s="214">
        <f t="shared" si="20"/>
        <v>0.1892468619246862</v>
      </c>
      <c r="K137" s="218">
        <f t="shared" si="17"/>
        <v>4.105</v>
      </c>
      <c r="L137" s="208">
        <f t="shared" si="18"/>
        <v>22.484010985587073</v>
      </c>
      <c r="M137" s="219">
        <v>65.68</v>
      </c>
    </row>
    <row r="138" spans="1:13" s="7" customFormat="1" ht="15">
      <c r="A138" s="193" t="s">
        <v>224</v>
      </c>
      <c r="B138" s="179">
        <v>650</v>
      </c>
      <c r="C138" s="284">
        <f>Volume!J138</f>
        <v>539.8</v>
      </c>
      <c r="D138" s="318">
        <v>94.7</v>
      </c>
      <c r="E138" s="206">
        <f t="shared" si="14"/>
        <v>61555</v>
      </c>
      <c r="F138" s="211">
        <f t="shared" si="15"/>
        <v>17.543534642460173</v>
      </c>
      <c r="G138" s="277">
        <f t="shared" si="16"/>
        <v>79098.5</v>
      </c>
      <c r="H138" s="275">
        <v>5</v>
      </c>
      <c r="I138" s="207">
        <f t="shared" si="19"/>
        <v>121.69</v>
      </c>
      <c r="J138" s="214">
        <f t="shared" si="20"/>
        <v>0.22543534642460172</v>
      </c>
      <c r="K138" s="218">
        <f t="shared" si="17"/>
        <v>1.8793898125</v>
      </c>
      <c r="L138" s="208">
        <f t="shared" si="18"/>
        <v>10.293841946516546</v>
      </c>
      <c r="M138" s="219">
        <v>30.070237</v>
      </c>
    </row>
    <row r="139" spans="1:13" s="7" customFormat="1" ht="15">
      <c r="A139" s="193" t="s">
        <v>423</v>
      </c>
      <c r="B139" s="179">
        <v>550</v>
      </c>
      <c r="C139" s="284">
        <f>Volume!J139</f>
        <v>539.45</v>
      </c>
      <c r="D139" s="318">
        <v>228.41</v>
      </c>
      <c r="E139" s="206">
        <f t="shared" si="14"/>
        <v>125625.5</v>
      </c>
      <c r="F139" s="211">
        <f t="shared" si="15"/>
        <v>42.341273519325235</v>
      </c>
      <c r="G139" s="277">
        <f t="shared" si="16"/>
        <v>140608.72375</v>
      </c>
      <c r="H139" s="275">
        <v>5.05</v>
      </c>
      <c r="I139" s="207">
        <f t="shared" si="19"/>
        <v>255.65222500000002</v>
      </c>
      <c r="J139" s="214">
        <f t="shared" si="20"/>
        <v>0.4739127351932524</v>
      </c>
      <c r="K139" s="218">
        <f t="shared" si="17"/>
        <v>3.664375</v>
      </c>
      <c r="L139" s="208">
        <f t="shared" si="18"/>
        <v>20.07060846657993</v>
      </c>
      <c r="M139" s="219">
        <v>58.63</v>
      </c>
    </row>
    <row r="140" spans="1:13" s="7" customFormat="1" ht="15">
      <c r="A140" s="193" t="s">
        <v>424</v>
      </c>
      <c r="B140" s="179">
        <v>4400</v>
      </c>
      <c r="C140" s="284">
        <f>Volume!J140</f>
        <v>55.5</v>
      </c>
      <c r="D140" s="318">
        <v>8.38</v>
      </c>
      <c r="E140" s="206">
        <f t="shared" si="14"/>
        <v>36872</v>
      </c>
      <c r="F140" s="211">
        <f t="shared" si="15"/>
        <v>15.0990990990991</v>
      </c>
      <c r="G140" s="277">
        <f t="shared" si="16"/>
        <v>49082</v>
      </c>
      <c r="H140" s="275">
        <v>5</v>
      </c>
      <c r="I140" s="207">
        <f t="shared" si="19"/>
        <v>11.155</v>
      </c>
      <c r="J140" s="214">
        <f t="shared" si="20"/>
        <v>0.200990990990991</v>
      </c>
      <c r="K140" s="218">
        <f t="shared" si="17"/>
        <v>1.765</v>
      </c>
      <c r="L140" s="208">
        <f t="shared" si="18"/>
        <v>9.667303139966181</v>
      </c>
      <c r="M140" s="219">
        <v>28.24</v>
      </c>
    </row>
    <row r="141" spans="1:13" s="7" customFormat="1" ht="15">
      <c r="A141" s="193" t="s">
        <v>393</v>
      </c>
      <c r="B141" s="179">
        <v>2400</v>
      </c>
      <c r="C141" s="284">
        <f>Volume!J141</f>
        <v>154.25</v>
      </c>
      <c r="D141" s="318">
        <v>24.21</v>
      </c>
      <c r="E141" s="206">
        <f t="shared" si="14"/>
        <v>58104</v>
      </c>
      <c r="F141" s="211">
        <f t="shared" si="15"/>
        <v>15.695299837925447</v>
      </c>
      <c r="G141" s="277">
        <f t="shared" si="16"/>
        <v>76614</v>
      </c>
      <c r="H141" s="275">
        <v>5</v>
      </c>
      <c r="I141" s="207">
        <f t="shared" si="19"/>
        <v>31.9225</v>
      </c>
      <c r="J141" s="214">
        <f t="shared" si="20"/>
        <v>0.20695299837925446</v>
      </c>
      <c r="K141" s="218">
        <f t="shared" si="17"/>
        <v>1.633125</v>
      </c>
      <c r="L141" s="208">
        <f t="shared" si="18"/>
        <v>8.944994017256244</v>
      </c>
      <c r="M141" s="219">
        <v>26.13</v>
      </c>
    </row>
    <row r="142" spans="1:13" s="7" customFormat="1" ht="15">
      <c r="A142" s="193" t="s">
        <v>81</v>
      </c>
      <c r="B142" s="179">
        <v>600</v>
      </c>
      <c r="C142" s="284">
        <f>Volume!J142</f>
        <v>509.8</v>
      </c>
      <c r="D142" s="318">
        <v>57.9</v>
      </c>
      <c r="E142" s="206">
        <f t="shared" si="14"/>
        <v>34740</v>
      </c>
      <c r="F142" s="211">
        <f t="shared" si="15"/>
        <v>11.357395056885053</v>
      </c>
      <c r="G142" s="277">
        <f t="shared" si="16"/>
        <v>50034</v>
      </c>
      <c r="H142" s="275">
        <v>5</v>
      </c>
      <c r="I142" s="207">
        <f t="shared" si="19"/>
        <v>83.39</v>
      </c>
      <c r="J142" s="214">
        <f t="shared" si="20"/>
        <v>0.16357395056885052</v>
      </c>
      <c r="K142" s="218">
        <f t="shared" si="17"/>
        <v>2.51191575</v>
      </c>
      <c r="L142" s="208">
        <f t="shared" si="18"/>
        <v>13.758329188275075</v>
      </c>
      <c r="M142" s="219">
        <v>40.190652</v>
      </c>
    </row>
    <row r="143" spans="1:13" s="7" customFormat="1" ht="15">
      <c r="A143" s="193" t="s">
        <v>225</v>
      </c>
      <c r="B143" s="179">
        <v>1400</v>
      </c>
      <c r="C143" s="284">
        <f>Volume!J143</f>
        <v>160.6</v>
      </c>
      <c r="D143" s="318">
        <v>19.99</v>
      </c>
      <c r="E143" s="206">
        <f t="shared" si="14"/>
        <v>27985.999999999996</v>
      </c>
      <c r="F143" s="211">
        <f t="shared" si="15"/>
        <v>12.447073474470734</v>
      </c>
      <c r="G143" s="277">
        <f t="shared" si="16"/>
        <v>39228</v>
      </c>
      <c r="H143" s="275">
        <v>5</v>
      </c>
      <c r="I143" s="207">
        <f t="shared" si="19"/>
        <v>28.02</v>
      </c>
      <c r="J143" s="214">
        <f t="shared" si="20"/>
        <v>0.17447073474470734</v>
      </c>
      <c r="K143" s="218">
        <f t="shared" si="17"/>
        <v>5.248554375</v>
      </c>
      <c r="L143" s="208">
        <f t="shared" si="18"/>
        <v>28.74751625479929</v>
      </c>
      <c r="M143" s="219">
        <v>83.97687</v>
      </c>
    </row>
    <row r="144" spans="1:13" s="8" customFormat="1" ht="15">
      <c r="A144" s="193" t="s">
        <v>297</v>
      </c>
      <c r="B144" s="179">
        <v>1100</v>
      </c>
      <c r="C144" s="284">
        <f>Volume!J144</f>
        <v>499.85</v>
      </c>
      <c r="D144" s="318">
        <v>56.57</v>
      </c>
      <c r="E144" s="206">
        <f t="shared" si="14"/>
        <v>62227</v>
      </c>
      <c r="F144" s="211">
        <f t="shared" si="15"/>
        <v>11.317395218565569</v>
      </c>
      <c r="G144" s="277">
        <f t="shared" si="16"/>
        <v>89718.75</v>
      </c>
      <c r="H144" s="275">
        <v>5</v>
      </c>
      <c r="I144" s="207">
        <f t="shared" si="19"/>
        <v>81.5625</v>
      </c>
      <c r="J144" s="214">
        <f t="shared" si="20"/>
        <v>0.1631739521856557</v>
      </c>
      <c r="K144" s="218">
        <f t="shared" si="17"/>
        <v>3.8582565</v>
      </c>
      <c r="L144" s="208">
        <f t="shared" si="18"/>
        <v>21.13254117690931</v>
      </c>
      <c r="M144" s="219">
        <v>61.732104</v>
      </c>
    </row>
    <row r="145" spans="1:13" s="8" customFormat="1" ht="15">
      <c r="A145" s="193" t="s">
        <v>226</v>
      </c>
      <c r="B145" s="179">
        <v>1500</v>
      </c>
      <c r="C145" s="284">
        <f>Volume!J145</f>
        <v>237.05</v>
      </c>
      <c r="D145" s="318">
        <v>38.43</v>
      </c>
      <c r="E145" s="206">
        <f t="shared" si="14"/>
        <v>57645</v>
      </c>
      <c r="F145" s="211">
        <f t="shared" si="15"/>
        <v>16.211769668846234</v>
      </c>
      <c r="G145" s="277">
        <f t="shared" si="16"/>
        <v>75423.75</v>
      </c>
      <c r="H145" s="275">
        <v>5</v>
      </c>
      <c r="I145" s="207">
        <f t="shared" si="19"/>
        <v>50.2825</v>
      </c>
      <c r="J145" s="214">
        <f t="shared" si="20"/>
        <v>0.21211769668846234</v>
      </c>
      <c r="K145" s="218">
        <f t="shared" si="17"/>
        <v>3.464519875</v>
      </c>
      <c r="L145" s="208">
        <f t="shared" si="18"/>
        <v>18.975956864624784</v>
      </c>
      <c r="M145" s="219">
        <v>55.432318</v>
      </c>
    </row>
    <row r="146" spans="1:13" s="8" customFormat="1" ht="15">
      <c r="A146" s="193" t="s">
        <v>425</v>
      </c>
      <c r="B146" s="179">
        <v>550</v>
      </c>
      <c r="C146" s="284">
        <f>Volume!J146</f>
        <v>504.5</v>
      </c>
      <c r="D146" s="318">
        <v>68.74</v>
      </c>
      <c r="E146" s="206">
        <f t="shared" si="14"/>
        <v>37807</v>
      </c>
      <c r="F146" s="211">
        <f t="shared" si="15"/>
        <v>13.625371655104063</v>
      </c>
      <c r="G146" s="277">
        <f t="shared" si="16"/>
        <v>53179.115</v>
      </c>
      <c r="H146" s="275">
        <v>5.54</v>
      </c>
      <c r="I146" s="207">
        <f t="shared" si="19"/>
        <v>96.6893</v>
      </c>
      <c r="J146" s="214">
        <f t="shared" si="20"/>
        <v>0.19165371655104063</v>
      </c>
      <c r="K146" s="218">
        <f t="shared" si="17"/>
        <v>3.9425</v>
      </c>
      <c r="L146" s="208">
        <f t="shared" si="18"/>
        <v>21.593961829641174</v>
      </c>
      <c r="M146" s="219">
        <v>63.08</v>
      </c>
    </row>
    <row r="147" spans="1:13" s="8" customFormat="1" ht="15">
      <c r="A147" s="193" t="s">
        <v>227</v>
      </c>
      <c r="B147" s="179">
        <v>800</v>
      </c>
      <c r="C147" s="284">
        <f>Volume!J147</f>
        <v>380.95</v>
      </c>
      <c r="D147" s="318">
        <v>42.23</v>
      </c>
      <c r="E147" s="206">
        <f t="shared" si="14"/>
        <v>33784</v>
      </c>
      <c r="F147" s="211">
        <f t="shared" si="15"/>
        <v>11.085444284026774</v>
      </c>
      <c r="G147" s="277">
        <f t="shared" si="16"/>
        <v>49022</v>
      </c>
      <c r="H147" s="275">
        <v>5</v>
      </c>
      <c r="I147" s="207">
        <f t="shared" si="19"/>
        <v>61.2775</v>
      </c>
      <c r="J147" s="214">
        <f t="shared" si="20"/>
        <v>0.16085444284026776</v>
      </c>
      <c r="K147" s="218">
        <f t="shared" si="17"/>
        <v>1.9583809375</v>
      </c>
      <c r="L147" s="208">
        <f t="shared" si="18"/>
        <v>10.726494156568648</v>
      </c>
      <c r="M147" s="219">
        <v>31.334095</v>
      </c>
    </row>
    <row r="148" spans="1:13" s="8" customFormat="1" ht="15">
      <c r="A148" s="193" t="s">
        <v>234</v>
      </c>
      <c r="B148" s="179">
        <v>700</v>
      </c>
      <c r="C148" s="284">
        <f>Volume!J148</f>
        <v>515.9</v>
      </c>
      <c r="D148" s="318">
        <v>55.17</v>
      </c>
      <c r="E148" s="206">
        <f t="shared" si="14"/>
        <v>38619</v>
      </c>
      <c r="F148" s="211">
        <f t="shared" si="15"/>
        <v>10.693932932738903</v>
      </c>
      <c r="G148" s="277">
        <f t="shared" si="16"/>
        <v>56675.5</v>
      </c>
      <c r="H148" s="275">
        <v>5</v>
      </c>
      <c r="I148" s="207">
        <f t="shared" si="19"/>
        <v>80.965</v>
      </c>
      <c r="J148" s="214">
        <f t="shared" si="20"/>
        <v>0.15693932932738905</v>
      </c>
      <c r="K148" s="218">
        <f t="shared" si="17"/>
        <v>3.2285920625</v>
      </c>
      <c r="L148" s="208">
        <f t="shared" si="18"/>
        <v>17.683727016133794</v>
      </c>
      <c r="M148" s="219">
        <v>51.657473</v>
      </c>
    </row>
    <row r="149" spans="1:13" s="8" customFormat="1" ht="15">
      <c r="A149" s="193" t="s">
        <v>98</v>
      </c>
      <c r="B149" s="179">
        <v>550</v>
      </c>
      <c r="C149" s="284">
        <f>Volume!J149</f>
        <v>536.05</v>
      </c>
      <c r="D149" s="318">
        <v>60.42</v>
      </c>
      <c r="E149" s="206">
        <f t="shared" si="14"/>
        <v>33231</v>
      </c>
      <c r="F149" s="211">
        <f t="shared" si="15"/>
        <v>11.271336629045798</v>
      </c>
      <c r="G149" s="277">
        <f t="shared" si="16"/>
        <v>47972.375</v>
      </c>
      <c r="H149" s="275">
        <v>5</v>
      </c>
      <c r="I149" s="207">
        <f t="shared" si="19"/>
        <v>87.2225</v>
      </c>
      <c r="J149" s="214">
        <f t="shared" si="20"/>
        <v>0.162713366290458</v>
      </c>
      <c r="K149" s="218">
        <f t="shared" si="17"/>
        <v>2.1281904375</v>
      </c>
      <c r="L149" s="208">
        <f t="shared" si="18"/>
        <v>11.656579092855383</v>
      </c>
      <c r="M149" s="219">
        <v>34.051047</v>
      </c>
    </row>
    <row r="150" spans="1:13" s="8" customFormat="1" ht="15">
      <c r="A150" s="193" t="s">
        <v>149</v>
      </c>
      <c r="B150" s="179">
        <v>550</v>
      </c>
      <c r="C150" s="284">
        <f>Volume!J150</f>
        <v>977.55</v>
      </c>
      <c r="D150" s="318">
        <v>147.63</v>
      </c>
      <c r="E150" s="206">
        <f t="shared" si="14"/>
        <v>81196.5</v>
      </c>
      <c r="F150" s="211">
        <f t="shared" si="15"/>
        <v>15.10204081632653</v>
      </c>
      <c r="G150" s="277">
        <f t="shared" si="16"/>
        <v>108079.125</v>
      </c>
      <c r="H150" s="275">
        <v>5</v>
      </c>
      <c r="I150" s="207">
        <f t="shared" si="19"/>
        <v>196.5075</v>
      </c>
      <c r="J150" s="214">
        <f t="shared" si="20"/>
        <v>0.2010204081632653</v>
      </c>
      <c r="K150" s="218">
        <f t="shared" si="17"/>
        <v>2.62415325</v>
      </c>
      <c r="L150" s="208">
        <f t="shared" si="18"/>
        <v>14.373079293754936</v>
      </c>
      <c r="M150" s="219">
        <v>41.986452</v>
      </c>
    </row>
    <row r="151" spans="1:13" s="8" customFormat="1" ht="15">
      <c r="A151" s="193" t="s">
        <v>203</v>
      </c>
      <c r="B151" s="179">
        <v>150</v>
      </c>
      <c r="C151" s="284">
        <f>Volume!J151</f>
        <v>1691.3</v>
      </c>
      <c r="D151" s="318">
        <v>188.13</v>
      </c>
      <c r="E151" s="206">
        <f t="shared" si="14"/>
        <v>28219.5</v>
      </c>
      <c r="F151" s="211">
        <f t="shared" si="15"/>
        <v>11.123396204103353</v>
      </c>
      <c r="G151" s="277">
        <f t="shared" si="16"/>
        <v>40904.25</v>
      </c>
      <c r="H151" s="275">
        <v>5</v>
      </c>
      <c r="I151" s="207">
        <f t="shared" si="19"/>
        <v>272.695</v>
      </c>
      <c r="J151" s="214">
        <f t="shared" si="20"/>
        <v>0.16123396204103352</v>
      </c>
      <c r="K151" s="218">
        <f t="shared" si="17"/>
        <v>1.562628125</v>
      </c>
      <c r="L151" s="208">
        <f t="shared" si="18"/>
        <v>8.558866730545024</v>
      </c>
      <c r="M151" s="219">
        <v>25.00205</v>
      </c>
    </row>
    <row r="152" spans="1:13" s="8" customFormat="1" ht="15">
      <c r="A152" s="193" t="s">
        <v>298</v>
      </c>
      <c r="B152" s="179">
        <v>1000</v>
      </c>
      <c r="C152" s="284">
        <f>Volume!J152</f>
        <v>634.1</v>
      </c>
      <c r="D152" s="318">
        <v>128.54</v>
      </c>
      <c r="E152" s="206">
        <f t="shared" si="14"/>
        <v>128539.99999999999</v>
      </c>
      <c r="F152" s="211">
        <f t="shared" si="15"/>
        <v>20.27125059138937</v>
      </c>
      <c r="G152" s="277">
        <f t="shared" si="16"/>
        <v>160245</v>
      </c>
      <c r="H152" s="275">
        <v>5</v>
      </c>
      <c r="I152" s="207">
        <f t="shared" si="19"/>
        <v>160.245</v>
      </c>
      <c r="J152" s="214">
        <f t="shared" si="20"/>
        <v>0.2527125059138937</v>
      </c>
      <c r="K152" s="218">
        <f t="shared" si="17"/>
        <v>4.4539804375</v>
      </c>
      <c r="L152" s="208">
        <f t="shared" si="18"/>
        <v>24.39545556305479</v>
      </c>
      <c r="M152" s="219">
        <v>71.263687</v>
      </c>
    </row>
    <row r="153" spans="1:13" s="8" customFormat="1" ht="15">
      <c r="A153" s="193" t="s">
        <v>426</v>
      </c>
      <c r="B153" s="179">
        <v>7150</v>
      </c>
      <c r="C153" s="284">
        <f>Volume!J153</f>
        <v>34.4</v>
      </c>
      <c r="D153" s="318">
        <v>5.85</v>
      </c>
      <c r="E153" s="206">
        <f t="shared" si="14"/>
        <v>41827.5</v>
      </c>
      <c r="F153" s="211">
        <f t="shared" si="15"/>
        <v>17.00581395348837</v>
      </c>
      <c r="G153" s="277">
        <f t="shared" si="16"/>
        <v>54125.5</v>
      </c>
      <c r="H153" s="275">
        <v>5</v>
      </c>
      <c r="I153" s="207">
        <f t="shared" si="19"/>
        <v>7.57</v>
      </c>
      <c r="J153" s="214">
        <f t="shared" si="20"/>
        <v>0.22005813953488373</v>
      </c>
      <c r="K153" s="218">
        <f t="shared" si="17"/>
        <v>3.78125</v>
      </c>
      <c r="L153" s="208">
        <f t="shared" si="18"/>
        <v>20.710759205664093</v>
      </c>
      <c r="M153" s="219">
        <v>60.5</v>
      </c>
    </row>
    <row r="154" spans="1:13" s="8" customFormat="1" ht="15">
      <c r="A154" s="193" t="s">
        <v>427</v>
      </c>
      <c r="B154" s="179">
        <v>450</v>
      </c>
      <c r="C154" s="284">
        <f>Volume!J154</f>
        <v>446.95</v>
      </c>
      <c r="D154" s="318">
        <v>67.91</v>
      </c>
      <c r="E154" s="206">
        <f t="shared" si="14"/>
        <v>30559.5</v>
      </c>
      <c r="F154" s="211">
        <f t="shared" si="15"/>
        <v>15.194093299026736</v>
      </c>
      <c r="G154" s="277">
        <f t="shared" si="16"/>
        <v>41520.948749999996</v>
      </c>
      <c r="H154" s="275">
        <v>5.45</v>
      </c>
      <c r="I154" s="207">
        <f t="shared" si="19"/>
        <v>92.26877499999999</v>
      </c>
      <c r="J154" s="214">
        <f t="shared" si="20"/>
        <v>0.20644093299026736</v>
      </c>
      <c r="K154" s="218">
        <f t="shared" si="17"/>
        <v>4.91125</v>
      </c>
      <c r="L154" s="208">
        <f t="shared" si="18"/>
        <v>26.900024105472472</v>
      </c>
      <c r="M154" s="219">
        <v>78.58</v>
      </c>
    </row>
    <row r="155" spans="1:13" s="8" customFormat="1" ht="15">
      <c r="A155" s="193" t="s">
        <v>216</v>
      </c>
      <c r="B155" s="179">
        <v>3350</v>
      </c>
      <c r="C155" s="284">
        <f>Volume!J155</f>
        <v>98.45</v>
      </c>
      <c r="D155" s="318">
        <v>13.33</v>
      </c>
      <c r="E155" s="206">
        <f t="shared" si="14"/>
        <v>44655.5</v>
      </c>
      <c r="F155" s="211">
        <f t="shared" si="15"/>
        <v>13.539867953275774</v>
      </c>
      <c r="G155" s="277">
        <f t="shared" si="16"/>
        <v>61145.875</v>
      </c>
      <c r="H155" s="275">
        <v>5</v>
      </c>
      <c r="I155" s="207">
        <f t="shared" si="19"/>
        <v>18.2525</v>
      </c>
      <c r="J155" s="214">
        <f t="shared" si="20"/>
        <v>0.18539867953275777</v>
      </c>
      <c r="K155" s="218">
        <f t="shared" si="17"/>
        <v>1.2383084375</v>
      </c>
      <c r="L155" s="208">
        <f t="shared" si="18"/>
        <v>6.7824946436772615</v>
      </c>
      <c r="M155" s="219">
        <v>19.812935</v>
      </c>
    </row>
    <row r="156" spans="1:13" s="8" customFormat="1" ht="15">
      <c r="A156" s="193" t="s">
        <v>235</v>
      </c>
      <c r="B156" s="179">
        <v>2700</v>
      </c>
      <c r="C156" s="284">
        <f>Volume!J156</f>
        <v>132.45</v>
      </c>
      <c r="D156" s="318">
        <v>15.05</v>
      </c>
      <c r="E156" s="206">
        <f t="shared" si="14"/>
        <v>40635</v>
      </c>
      <c r="F156" s="211">
        <f t="shared" si="15"/>
        <v>11.362778406946019</v>
      </c>
      <c r="G156" s="277">
        <f t="shared" si="16"/>
        <v>58515.75</v>
      </c>
      <c r="H156" s="275">
        <v>5</v>
      </c>
      <c r="I156" s="207">
        <f t="shared" si="19"/>
        <v>21.6725</v>
      </c>
      <c r="J156" s="214">
        <f t="shared" si="20"/>
        <v>0.16362778406946019</v>
      </c>
      <c r="K156" s="218">
        <f t="shared" si="17"/>
        <v>2.516185375</v>
      </c>
      <c r="L156" s="208">
        <f t="shared" si="18"/>
        <v>13.781714887520955</v>
      </c>
      <c r="M156" s="219">
        <v>40.258966</v>
      </c>
    </row>
    <row r="157" spans="1:13" s="8" customFormat="1" ht="15">
      <c r="A157" s="193" t="s">
        <v>204</v>
      </c>
      <c r="B157" s="179">
        <v>600</v>
      </c>
      <c r="C157" s="284">
        <f>Volume!J157</f>
        <v>464.1</v>
      </c>
      <c r="D157" s="318">
        <v>50.01</v>
      </c>
      <c r="E157" s="206">
        <f t="shared" si="14"/>
        <v>30006</v>
      </c>
      <c r="F157" s="211">
        <f t="shared" si="15"/>
        <v>10.775694893341951</v>
      </c>
      <c r="G157" s="277">
        <f t="shared" si="16"/>
        <v>43929</v>
      </c>
      <c r="H157" s="275">
        <v>5</v>
      </c>
      <c r="I157" s="207">
        <f t="shared" si="19"/>
        <v>73.215</v>
      </c>
      <c r="J157" s="214">
        <f t="shared" si="20"/>
        <v>0.15775694893341952</v>
      </c>
      <c r="K157" s="218">
        <f t="shared" si="17"/>
        <v>2.9258460625</v>
      </c>
      <c r="L157" s="208">
        <f t="shared" si="18"/>
        <v>16.0255188821892</v>
      </c>
      <c r="M157" s="219">
        <v>46.813537</v>
      </c>
    </row>
    <row r="158" spans="1:13" s="7" customFormat="1" ht="15">
      <c r="A158" s="193" t="s">
        <v>205</v>
      </c>
      <c r="B158" s="179">
        <v>250</v>
      </c>
      <c r="C158" s="284">
        <f>Volume!J158</f>
        <v>1389.5</v>
      </c>
      <c r="D158" s="318">
        <v>159.72</v>
      </c>
      <c r="E158" s="206">
        <f t="shared" si="14"/>
        <v>39930</v>
      </c>
      <c r="F158" s="211">
        <f t="shared" si="15"/>
        <v>11.494782295789854</v>
      </c>
      <c r="G158" s="277">
        <f t="shared" si="16"/>
        <v>57298.75</v>
      </c>
      <c r="H158" s="275">
        <v>5</v>
      </c>
      <c r="I158" s="207">
        <f t="shared" si="19"/>
        <v>229.195</v>
      </c>
      <c r="J158" s="214">
        <f t="shared" si="20"/>
        <v>0.16494782295789853</v>
      </c>
      <c r="K158" s="218">
        <f t="shared" si="17"/>
        <v>2.6430249375</v>
      </c>
      <c r="L158" s="208">
        <f t="shared" si="18"/>
        <v>14.476443783174318</v>
      </c>
      <c r="M158" s="219">
        <v>42.288399</v>
      </c>
    </row>
    <row r="159" spans="1:13" s="7" customFormat="1" ht="15">
      <c r="A159" s="193" t="s">
        <v>37</v>
      </c>
      <c r="B159" s="179">
        <v>1600</v>
      </c>
      <c r="C159" s="284">
        <f>Volume!J159</f>
        <v>197.6</v>
      </c>
      <c r="D159" s="318">
        <v>27.46</v>
      </c>
      <c r="E159" s="206">
        <f t="shared" si="14"/>
        <v>43936</v>
      </c>
      <c r="F159" s="211">
        <f t="shared" si="15"/>
        <v>13.896761133603238</v>
      </c>
      <c r="G159" s="277">
        <f t="shared" si="16"/>
        <v>59744</v>
      </c>
      <c r="H159" s="275">
        <v>5</v>
      </c>
      <c r="I159" s="207">
        <f t="shared" si="19"/>
        <v>37.34</v>
      </c>
      <c r="J159" s="214">
        <f t="shared" si="20"/>
        <v>0.1889676113360324</v>
      </c>
      <c r="K159" s="218">
        <f t="shared" si="17"/>
        <v>2.044305875</v>
      </c>
      <c r="L159" s="208">
        <f t="shared" si="18"/>
        <v>11.197124421778364</v>
      </c>
      <c r="M159" s="219">
        <v>32.708894</v>
      </c>
    </row>
    <row r="160" spans="1:13" s="7" customFormat="1" ht="15">
      <c r="A160" s="193" t="s">
        <v>299</v>
      </c>
      <c r="B160" s="179">
        <v>150</v>
      </c>
      <c r="C160" s="284">
        <f>Volume!J160</f>
        <v>1647.5</v>
      </c>
      <c r="D160" s="318">
        <v>178.94</v>
      </c>
      <c r="E160" s="206">
        <f t="shared" si="14"/>
        <v>26841</v>
      </c>
      <c r="F160" s="211">
        <f t="shared" si="15"/>
        <v>10.861305007587253</v>
      </c>
      <c r="G160" s="277">
        <f t="shared" si="16"/>
        <v>39197.25</v>
      </c>
      <c r="H160" s="275">
        <v>5</v>
      </c>
      <c r="I160" s="207">
        <f t="shared" si="19"/>
        <v>261.315</v>
      </c>
      <c r="J160" s="214">
        <f t="shared" si="20"/>
        <v>0.15861305007587254</v>
      </c>
      <c r="K160" s="218">
        <f t="shared" si="17"/>
        <v>5.0662755625</v>
      </c>
      <c r="L160" s="208">
        <f t="shared" si="18"/>
        <v>27.749134081184245</v>
      </c>
      <c r="M160" s="219">
        <v>81.060409</v>
      </c>
    </row>
    <row r="161" spans="1:13" s="7" customFormat="1" ht="15">
      <c r="A161" s="193" t="s">
        <v>428</v>
      </c>
      <c r="B161" s="179">
        <v>200</v>
      </c>
      <c r="C161" s="284">
        <f>Volume!J161</f>
        <v>1160.85</v>
      </c>
      <c r="D161" s="318">
        <v>163.8</v>
      </c>
      <c r="E161" s="206">
        <f t="shared" si="14"/>
        <v>32760.000000000004</v>
      </c>
      <c r="F161" s="211">
        <f t="shared" si="15"/>
        <v>14.110350174441145</v>
      </c>
      <c r="G161" s="277">
        <f t="shared" si="16"/>
        <v>44368.5</v>
      </c>
      <c r="H161" s="275">
        <v>5</v>
      </c>
      <c r="I161" s="207">
        <f t="shared" si="19"/>
        <v>221.8425</v>
      </c>
      <c r="J161" s="214">
        <f t="shared" si="20"/>
        <v>0.19110350174441143</v>
      </c>
      <c r="K161" s="218">
        <f t="shared" si="17"/>
        <v>2.688125</v>
      </c>
      <c r="L161" s="208">
        <f t="shared" si="18"/>
        <v>14.723466998935747</v>
      </c>
      <c r="M161" s="219">
        <v>43.01</v>
      </c>
    </row>
    <row r="162" spans="1:13" s="7" customFormat="1" ht="15">
      <c r="A162" s="193" t="s">
        <v>228</v>
      </c>
      <c r="B162" s="179">
        <v>188</v>
      </c>
      <c r="C162" s="284">
        <f>Volume!J162</f>
        <v>1310.6</v>
      </c>
      <c r="D162" s="318">
        <v>140.75</v>
      </c>
      <c r="E162" s="206">
        <f t="shared" si="14"/>
        <v>26461</v>
      </c>
      <c r="F162" s="211">
        <f t="shared" si="15"/>
        <v>10.739356020143447</v>
      </c>
      <c r="G162" s="277">
        <f t="shared" si="16"/>
        <v>47010.15952</v>
      </c>
      <c r="H162" s="275">
        <v>8.34</v>
      </c>
      <c r="I162" s="207">
        <f t="shared" si="19"/>
        <v>250.05404000000001</v>
      </c>
      <c r="J162" s="214">
        <f t="shared" si="20"/>
        <v>0.19079356020143448</v>
      </c>
      <c r="K162" s="218">
        <f t="shared" si="17"/>
        <v>3.1018835625</v>
      </c>
      <c r="L162" s="208">
        <f t="shared" si="18"/>
        <v>16.989715979357356</v>
      </c>
      <c r="M162" s="219">
        <v>49.630137</v>
      </c>
    </row>
    <row r="163" spans="1:13" s="7" customFormat="1" ht="15">
      <c r="A163" s="193" t="s">
        <v>429</v>
      </c>
      <c r="B163" s="179">
        <v>2600</v>
      </c>
      <c r="C163" s="284">
        <f>Volume!J163</f>
        <v>85.55</v>
      </c>
      <c r="D163" s="318">
        <v>8.99</v>
      </c>
      <c r="E163" s="206">
        <f t="shared" si="14"/>
        <v>23374</v>
      </c>
      <c r="F163" s="211">
        <f t="shared" si="15"/>
        <v>10.508474576271187</v>
      </c>
      <c r="G163" s="277">
        <f t="shared" si="16"/>
        <v>34495.5</v>
      </c>
      <c r="H163" s="275">
        <v>5</v>
      </c>
      <c r="I163" s="207">
        <f t="shared" si="19"/>
        <v>13.2675</v>
      </c>
      <c r="J163" s="214">
        <f t="shared" si="20"/>
        <v>0.15508474576271186</v>
      </c>
      <c r="K163" s="218">
        <f t="shared" si="17"/>
        <v>3.184375</v>
      </c>
      <c r="L163" s="208">
        <f t="shared" si="18"/>
        <v>17.441540190555134</v>
      </c>
      <c r="M163" s="219">
        <v>50.95</v>
      </c>
    </row>
    <row r="164" spans="1:13" s="7" customFormat="1" ht="15">
      <c r="A164" s="193" t="s">
        <v>276</v>
      </c>
      <c r="B164" s="179">
        <v>350</v>
      </c>
      <c r="C164" s="284">
        <f>Volume!J164</f>
        <v>917.75</v>
      </c>
      <c r="D164" s="318">
        <v>109.18</v>
      </c>
      <c r="E164" s="206">
        <f t="shared" si="14"/>
        <v>38213</v>
      </c>
      <c r="F164" s="211">
        <f t="shared" si="15"/>
        <v>11.896485971125035</v>
      </c>
      <c r="G164" s="277">
        <f t="shared" si="16"/>
        <v>54273.625</v>
      </c>
      <c r="H164" s="275">
        <v>5</v>
      </c>
      <c r="I164" s="207">
        <f t="shared" si="19"/>
        <v>155.0675</v>
      </c>
      <c r="J164" s="214">
        <f t="shared" si="20"/>
        <v>0.16896485971125033</v>
      </c>
      <c r="K164" s="218">
        <f t="shared" si="17"/>
        <v>3.6691494375</v>
      </c>
      <c r="L164" s="208">
        <f t="shared" si="18"/>
        <v>20.096759137761417</v>
      </c>
      <c r="M164" s="219">
        <v>58.706391</v>
      </c>
    </row>
    <row r="165" spans="1:13" s="7" customFormat="1" ht="15">
      <c r="A165" s="193" t="s">
        <v>180</v>
      </c>
      <c r="B165" s="179">
        <v>1500</v>
      </c>
      <c r="C165" s="284">
        <f>Volume!J165</f>
        <v>170.75</v>
      </c>
      <c r="D165" s="318">
        <v>21.3</v>
      </c>
      <c r="E165" s="206">
        <f t="shared" si="14"/>
        <v>31950</v>
      </c>
      <c r="F165" s="211">
        <f t="shared" si="15"/>
        <v>12.474377745241581</v>
      </c>
      <c r="G165" s="277">
        <f t="shared" si="16"/>
        <v>44756.25</v>
      </c>
      <c r="H165" s="275">
        <v>5</v>
      </c>
      <c r="I165" s="207">
        <f t="shared" si="19"/>
        <v>29.8375</v>
      </c>
      <c r="J165" s="214">
        <f t="shared" si="20"/>
        <v>0.17474377745241582</v>
      </c>
      <c r="K165" s="218">
        <f t="shared" si="17"/>
        <v>3.384001375</v>
      </c>
      <c r="L165" s="208">
        <f t="shared" si="18"/>
        <v>18.534938877159988</v>
      </c>
      <c r="M165" s="219">
        <v>54.144022</v>
      </c>
    </row>
    <row r="166" spans="1:13" s="8" customFormat="1" ht="15">
      <c r="A166" s="193" t="s">
        <v>181</v>
      </c>
      <c r="B166" s="179">
        <v>850</v>
      </c>
      <c r="C166" s="284">
        <f>Volume!J166</f>
        <v>353.5</v>
      </c>
      <c r="D166" s="318">
        <v>69.76</v>
      </c>
      <c r="E166" s="206">
        <f t="shared" si="14"/>
        <v>59296.00000000001</v>
      </c>
      <c r="F166" s="211">
        <f t="shared" si="15"/>
        <v>19.734087694483733</v>
      </c>
      <c r="G166" s="277">
        <f t="shared" si="16"/>
        <v>74319.75</v>
      </c>
      <c r="H166" s="275">
        <v>5</v>
      </c>
      <c r="I166" s="207">
        <f t="shared" si="19"/>
        <v>87.435</v>
      </c>
      <c r="J166" s="214">
        <f t="shared" si="20"/>
        <v>0.24734087694483733</v>
      </c>
      <c r="K166" s="218">
        <f t="shared" si="17"/>
        <v>3.422765625</v>
      </c>
      <c r="L166" s="208">
        <f t="shared" si="18"/>
        <v>18.747259418657684</v>
      </c>
      <c r="M166" s="219">
        <v>54.76425</v>
      </c>
    </row>
    <row r="167" spans="1:13" s="7" customFormat="1" ht="15">
      <c r="A167" s="193" t="s">
        <v>150</v>
      </c>
      <c r="B167" s="179">
        <v>438</v>
      </c>
      <c r="C167" s="284">
        <f>Volume!J167</f>
        <v>542.35</v>
      </c>
      <c r="D167" s="318">
        <v>60.12</v>
      </c>
      <c r="E167" s="206">
        <f t="shared" si="14"/>
        <v>26332.559999999998</v>
      </c>
      <c r="F167" s="211">
        <f t="shared" si="15"/>
        <v>11.08509265234627</v>
      </c>
      <c r="G167" s="277">
        <f t="shared" si="16"/>
        <v>38210.025</v>
      </c>
      <c r="H167" s="275">
        <v>5</v>
      </c>
      <c r="I167" s="207">
        <f t="shared" si="19"/>
        <v>87.2375</v>
      </c>
      <c r="J167" s="214">
        <f t="shared" si="20"/>
        <v>0.1608509265234627</v>
      </c>
      <c r="K167" s="218">
        <f t="shared" si="17"/>
        <v>2.970833875</v>
      </c>
      <c r="L167" s="208">
        <f t="shared" si="18"/>
        <v>16.271927279379828</v>
      </c>
      <c r="M167" s="219">
        <v>47.533342</v>
      </c>
    </row>
    <row r="168" spans="1:13" s="7" customFormat="1" ht="15">
      <c r="A168" s="193" t="s">
        <v>430</v>
      </c>
      <c r="B168" s="179">
        <v>1250</v>
      </c>
      <c r="C168" s="284">
        <f>Volume!J168</f>
        <v>162.2</v>
      </c>
      <c r="D168" s="318">
        <v>30.05</v>
      </c>
      <c r="E168" s="206">
        <f t="shared" si="14"/>
        <v>37562.5</v>
      </c>
      <c r="F168" s="211">
        <f t="shared" si="15"/>
        <v>18.526510480887794</v>
      </c>
      <c r="G168" s="277">
        <f t="shared" si="16"/>
        <v>47700</v>
      </c>
      <c r="H168" s="275">
        <v>5</v>
      </c>
      <c r="I168" s="207">
        <f t="shared" si="19"/>
        <v>38.16</v>
      </c>
      <c r="J168" s="214">
        <f t="shared" si="20"/>
        <v>0.2352651048088779</v>
      </c>
      <c r="K168" s="218">
        <f t="shared" si="17"/>
        <v>3.675</v>
      </c>
      <c r="L168" s="208">
        <f t="shared" si="18"/>
        <v>20.128803988314854</v>
      </c>
      <c r="M168" s="219">
        <v>58.8</v>
      </c>
    </row>
    <row r="169" spans="1:13" s="7" customFormat="1" ht="15">
      <c r="A169" s="193" t="s">
        <v>431</v>
      </c>
      <c r="B169" s="179">
        <v>1050</v>
      </c>
      <c r="C169" s="284">
        <f>Volume!J169</f>
        <v>212.5</v>
      </c>
      <c r="D169" s="318">
        <v>33.39</v>
      </c>
      <c r="E169" s="206">
        <f t="shared" si="14"/>
        <v>35059.5</v>
      </c>
      <c r="F169" s="211">
        <f t="shared" si="15"/>
        <v>15.712941176470588</v>
      </c>
      <c r="G169" s="277">
        <f t="shared" si="16"/>
        <v>46215.75</v>
      </c>
      <c r="H169" s="275">
        <v>5</v>
      </c>
      <c r="I169" s="207">
        <f t="shared" si="19"/>
        <v>44.015</v>
      </c>
      <c r="J169" s="214">
        <f t="shared" si="20"/>
        <v>0.2071294117647059</v>
      </c>
      <c r="K169" s="218">
        <f t="shared" si="17"/>
        <v>3.046875</v>
      </c>
      <c r="L169" s="208">
        <f t="shared" si="18"/>
        <v>16.68842167398553</v>
      </c>
      <c r="M169" s="219">
        <v>48.75</v>
      </c>
    </row>
    <row r="170" spans="1:13" s="8" customFormat="1" ht="15">
      <c r="A170" s="193" t="s">
        <v>151</v>
      </c>
      <c r="B170" s="179">
        <v>225</v>
      </c>
      <c r="C170" s="284">
        <f>Volume!J170</f>
        <v>1075.1</v>
      </c>
      <c r="D170" s="318">
        <v>117.71</v>
      </c>
      <c r="E170" s="206">
        <f t="shared" si="14"/>
        <v>26484.75</v>
      </c>
      <c r="F170" s="211">
        <f t="shared" si="15"/>
        <v>10.948748953585714</v>
      </c>
      <c r="G170" s="277">
        <f t="shared" si="16"/>
        <v>38579.625</v>
      </c>
      <c r="H170" s="275">
        <v>5</v>
      </c>
      <c r="I170" s="207">
        <f t="shared" si="19"/>
        <v>171.465</v>
      </c>
      <c r="J170" s="214">
        <f t="shared" si="20"/>
        <v>0.15948748953585715</v>
      </c>
      <c r="K170" s="218">
        <f t="shared" si="17"/>
        <v>1.796147375</v>
      </c>
      <c r="L170" s="208">
        <f t="shared" si="18"/>
        <v>9.837904338911907</v>
      </c>
      <c r="M170" s="219">
        <v>28.738358</v>
      </c>
    </row>
    <row r="171" spans="1:13" s="8" customFormat="1" ht="15">
      <c r="A171" s="193" t="s">
        <v>214</v>
      </c>
      <c r="B171" s="179">
        <v>125</v>
      </c>
      <c r="C171" s="284">
        <f>Volume!J171</f>
        <v>1371.9</v>
      </c>
      <c r="D171" s="318">
        <v>180.52</v>
      </c>
      <c r="E171" s="206">
        <f t="shared" si="14"/>
        <v>22565</v>
      </c>
      <c r="F171" s="211">
        <f t="shared" si="15"/>
        <v>13.158393468911727</v>
      </c>
      <c r="G171" s="277">
        <f t="shared" si="16"/>
        <v>31139.375</v>
      </c>
      <c r="H171" s="275">
        <v>5</v>
      </c>
      <c r="I171" s="207">
        <f t="shared" si="19"/>
        <v>249.115</v>
      </c>
      <c r="J171" s="214">
        <f t="shared" si="20"/>
        <v>0.18158393468911727</v>
      </c>
      <c r="K171" s="218">
        <f t="shared" si="17"/>
        <v>3.8444254375</v>
      </c>
      <c r="L171" s="208">
        <f t="shared" si="18"/>
        <v>21.056785327654172</v>
      </c>
      <c r="M171" s="219">
        <v>61.510807</v>
      </c>
    </row>
    <row r="172" spans="1:13" s="8" customFormat="1" ht="15">
      <c r="A172" s="193" t="s">
        <v>229</v>
      </c>
      <c r="B172" s="179">
        <v>200</v>
      </c>
      <c r="C172" s="284">
        <f>Volume!J172</f>
        <v>1310.9</v>
      </c>
      <c r="D172" s="318">
        <v>303.86</v>
      </c>
      <c r="E172" s="206">
        <f t="shared" si="14"/>
        <v>60772</v>
      </c>
      <c r="F172" s="211">
        <f t="shared" si="15"/>
        <v>23.179495003432756</v>
      </c>
      <c r="G172" s="277">
        <f t="shared" si="16"/>
        <v>73881</v>
      </c>
      <c r="H172" s="275">
        <v>5</v>
      </c>
      <c r="I172" s="207">
        <f t="shared" si="19"/>
        <v>369.405</v>
      </c>
      <c r="J172" s="214">
        <f t="shared" si="20"/>
        <v>0.28179495003432753</v>
      </c>
      <c r="K172" s="218">
        <f t="shared" si="17"/>
        <v>2.4607636875</v>
      </c>
      <c r="L172" s="208">
        <f t="shared" si="18"/>
        <v>13.478157803333435</v>
      </c>
      <c r="M172" s="219">
        <v>39.372219</v>
      </c>
    </row>
    <row r="173" spans="1:13" s="7" customFormat="1" ht="15">
      <c r="A173" s="193" t="s">
        <v>91</v>
      </c>
      <c r="B173" s="179">
        <v>3800</v>
      </c>
      <c r="C173" s="284">
        <f>Volume!J173</f>
        <v>77.1</v>
      </c>
      <c r="D173" s="318">
        <v>8.59</v>
      </c>
      <c r="E173" s="206">
        <f t="shared" si="14"/>
        <v>32642</v>
      </c>
      <c r="F173" s="211">
        <f t="shared" si="15"/>
        <v>11.141374837872894</v>
      </c>
      <c r="G173" s="277">
        <f t="shared" si="16"/>
        <v>47291</v>
      </c>
      <c r="H173" s="275">
        <v>5</v>
      </c>
      <c r="I173" s="207">
        <f t="shared" si="19"/>
        <v>12.445</v>
      </c>
      <c r="J173" s="214">
        <f t="shared" si="20"/>
        <v>0.16141374837872893</v>
      </c>
      <c r="K173" s="218">
        <f t="shared" si="17"/>
        <v>3.15655025</v>
      </c>
      <c r="L173" s="208">
        <f t="shared" si="18"/>
        <v>17.289137758235714</v>
      </c>
      <c r="M173" s="219">
        <v>50.504804</v>
      </c>
    </row>
    <row r="174" spans="1:13" s="7" customFormat="1" ht="15">
      <c r="A174" s="193" t="s">
        <v>152</v>
      </c>
      <c r="B174" s="179">
        <v>1350</v>
      </c>
      <c r="C174" s="284">
        <f>Volume!J174</f>
        <v>240.2</v>
      </c>
      <c r="D174" s="318">
        <v>28.68</v>
      </c>
      <c r="E174" s="206">
        <f t="shared" si="14"/>
        <v>38718</v>
      </c>
      <c r="F174" s="211">
        <f t="shared" si="15"/>
        <v>11.940049958368027</v>
      </c>
      <c r="G174" s="277">
        <f t="shared" si="16"/>
        <v>54931.5</v>
      </c>
      <c r="H174" s="275">
        <v>5</v>
      </c>
      <c r="I174" s="207">
        <f t="shared" si="19"/>
        <v>40.69</v>
      </c>
      <c r="J174" s="214">
        <f t="shared" si="20"/>
        <v>0.16940049958368025</v>
      </c>
      <c r="K174" s="218">
        <f t="shared" si="17"/>
        <v>1.588664125</v>
      </c>
      <c r="L174" s="208">
        <f t="shared" si="18"/>
        <v>8.701471775617069</v>
      </c>
      <c r="M174" s="219">
        <v>25.418626</v>
      </c>
    </row>
    <row r="175" spans="1:13" s="8" customFormat="1" ht="15">
      <c r="A175" s="193" t="s">
        <v>208</v>
      </c>
      <c r="B175" s="179">
        <v>412</v>
      </c>
      <c r="C175" s="284">
        <f>Volume!J175</f>
        <v>688</v>
      </c>
      <c r="D175" s="318">
        <v>76.69</v>
      </c>
      <c r="E175" s="206">
        <f t="shared" si="14"/>
        <v>31596.28</v>
      </c>
      <c r="F175" s="211">
        <f t="shared" si="15"/>
        <v>11.146802325581396</v>
      </c>
      <c r="G175" s="277">
        <f t="shared" si="16"/>
        <v>45769.08</v>
      </c>
      <c r="H175" s="275">
        <v>5</v>
      </c>
      <c r="I175" s="207">
        <f t="shared" si="19"/>
        <v>111.09</v>
      </c>
      <c r="J175" s="214">
        <f t="shared" si="20"/>
        <v>0.16146802325581397</v>
      </c>
      <c r="K175" s="218">
        <f t="shared" si="17"/>
        <v>2.4501476875</v>
      </c>
      <c r="L175" s="208">
        <f t="shared" si="18"/>
        <v>13.420011576628685</v>
      </c>
      <c r="M175" s="219">
        <v>39.202363</v>
      </c>
    </row>
    <row r="176" spans="1:13" s="7" customFormat="1" ht="15">
      <c r="A176" s="193" t="s">
        <v>230</v>
      </c>
      <c r="B176" s="179">
        <v>400</v>
      </c>
      <c r="C176" s="284">
        <f>Volume!J176</f>
        <v>592.2</v>
      </c>
      <c r="D176" s="318">
        <v>65.07</v>
      </c>
      <c r="E176" s="206">
        <f t="shared" si="14"/>
        <v>26027.999999999996</v>
      </c>
      <c r="F176" s="211">
        <f t="shared" si="15"/>
        <v>10.987841945288752</v>
      </c>
      <c r="G176" s="277">
        <f t="shared" si="16"/>
        <v>37872</v>
      </c>
      <c r="H176" s="275">
        <v>5</v>
      </c>
      <c r="I176" s="207">
        <f t="shared" si="19"/>
        <v>94.68</v>
      </c>
      <c r="J176" s="214">
        <f t="shared" si="20"/>
        <v>0.15987841945288753</v>
      </c>
      <c r="K176" s="218">
        <f t="shared" si="17"/>
        <v>2.229290125</v>
      </c>
      <c r="L176" s="208">
        <f t="shared" si="18"/>
        <v>12.210324886860114</v>
      </c>
      <c r="M176" s="219">
        <v>35.668642</v>
      </c>
    </row>
    <row r="177" spans="1:13" s="8" customFormat="1" ht="15">
      <c r="A177" s="193" t="s">
        <v>185</v>
      </c>
      <c r="B177" s="179">
        <v>675</v>
      </c>
      <c r="C177" s="284">
        <f>Volume!J177</f>
        <v>618.3</v>
      </c>
      <c r="D177" s="318">
        <v>74.84</v>
      </c>
      <c r="E177" s="206">
        <f t="shared" si="14"/>
        <v>50517</v>
      </c>
      <c r="F177" s="211">
        <f t="shared" si="15"/>
        <v>12.104156558305032</v>
      </c>
      <c r="G177" s="277">
        <f t="shared" si="16"/>
        <v>71384.625</v>
      </c>
      <c r="H177" s="275">
        <v>5</v>
      </c>
      <c r="I177" s="207">
        <f t="shared" si="19"/>
        <v>105.755</v>
      </c>
      <c r="J177" s="214">
        <f t="shared" si="20"/>
        <v>0.1710415655830503</v>
      </c>
      <c r="K177" s="218">
        <f t="shared" si="17"/>
        <v>2.3935184375</v>
      </c>
      <c r="L177" s="208">
        <f t="shared" si="18"/>
        <v>13.109840400232692</v>
      </c>
      <c r="M177" s="219">
        <v>38.296295</v>
      </c>
    </row>
    <row r="178" spans="1:13" s="7" customFormat="1" ht="15">
      <c r="A178" s="193" t="s">
        <v>206</v>
      </c>
      <c r="B178" s="179">
        <v>550</v>
      </c>
      <c r="C178" s="284">
        <f>Volume!J178</f>
        <v>851.55</v>
      </c>
      <c r="D178" s="318">
        <v>133.59</v>
      </c>
      <c r="E178" s="206">
        <f t="shared" si="14"/>
        <v>73474.5</v>
      </c>
      <c r="F178" s="211">
        <f t="shared" si="15"/>
        <v>15.687863308085257</v>
      </c>
      <c r="G178" s="277">
        <f t="shared" si="16"/>
        <v>96892.125</v>
      </c>
      <c r="H178" s="275">
        <v>5</v>
      </c>
      <c r="I178" s="207">
        <f t="shared" si="19"/>
        <v>176.1675</v>
      </c>
      <c r="J178" s="214">
        <f t="shared" si="20"/>
        <v>0.20687863308085255</v>
      </c>
      <c r="K178" s="218">
        <f t="shared" si="17"/>
        <v>1.6223405</v>
      </c>
      <c r="L178" s="208">
        <f t="shared" si="18"/>
        <v>8.885924878042099</v>
      </c>
      <c r="M178" s="219">
        <v>25.957448</v>
      </c>
    </row>
    <row r="179" spans="1:13" s="7" customFormat="1" ht="15">
      <c r="A179" s="193" t="s">
        <v>118</v>
      </c>
      <c r="B179" s="179">
        <v>250</v>
      </c>
      <c r="C179" s="284">
        <f>Volume!J179</f>
        <v>1200.35</v>
      </c>
      <c r="D179" s="318">
        <v>130.14</v>
      </c>
      <c r="E179" s="206">
        <f t="shared" si="14"/>
        <v>32534.999999999996</v>
      </c>
      <c r="F179" s="211">
        <f t="shared" si="15"/>
        <v>10.841837797309118</v>
      </c>
      <c r="G179" s="277">
        <f t="shared" si="16"/>
        <v>47539.375</v>
      </c>
      <c r="H179" s="275">
        <v>5</v>
      </c>
      <c r="I179" s="207">
        <f t="shared" si="19"/>
        <v>190.1575</v>
      </c>
      <c r="J179" s="214">
        <f t="shared" si="20"/>
        <v>0.1584183779730912</v>
      </c>
      <c r="K179" s="218">
        <f t="shared" si="17"/>
        <v>2.07079775</v>
      </c>
      <c r="L179" s="208">
        <f t="shared" si="18"/>
        <v>11.342226397059436</v>
      </c>
      <c r="M179" s="219">
        <v>33.132764</v>
      </c>
    </row>
    <row r="180" spans="1:13" s="7" customFormat="1" ht="15">
      <c r="A180" s="193" t="s">
        <v>231</v>
      </c>
      <c r="B180" s="179">
        <v>206</v>
      </c>
      <c r="C180" s="284">
        <f>Volume!J180</f>
        <v>1094.25</v>
      </c>
      <c r="D180" s="318">
        <v>127.19</v>
      </c>
      <c r="E180" s="206">
        <f t="shared" si="14"/>
        <v>26201.14</v>
      </c>
      <c r="F180" s="211">
        <f t="shared" si="15"/>
        <v>11.623486406214303</v>
      </c>
      <c r="G180" s="277">
        <f t="shared" si="16"/>
        <v>37471.915</v>
      </c>
      <c r="H180" s="275">
        <v>5</v>
      </c>
      <c r="I180" s="207">
        <f t="shared" si="19"/>
        <v>181.9025</v>
      </c>
      <c r="J180" s="214">
        <f t="shared" si="20"/>
        <v>0.16623486406214302</v>
      </c>
      <c r="K180" s="218">
        <f t="shared" si="17"/>
        <v>3.570430625</v>
      </c>
      <c r="L180" s="208">
        <f t="shared" si="18"/>
        <v>19.55605393319769</v>
      </c>
      <c r="M180" s="219">
        <v>57.12689</v>
      </c>
    </row>
    <row r="181" spans="1:13" s="7" customFormat="1" ht="15">
      <c r="A181" s="193" t="s">
        <v>300</v>
      </c>
      <c r="B181" s="179">
        <v>7700</v>
      </c>
      <c r="C181" s="284">
        <f>Volume!J181</f>
        <v>52.9</v>
      </c>
      <c r="D181" s="318">
        <v>7.77</v>
      </c>
      <c r="E181" s="206">
        <f t="shared" si="14"/>
        <v>59829</v>
      </c>
      <c r="F181" s="211">
        <f t="shared" si="15"/>
        <v>14.688090737240076</v>
      </c>
      <c r="G181" s="277">
        <f t="shared" si="16"/>
        <v>80195.5</v>
      </c>
      <c r="H181" s="275">
        <v>5</v>
      </c>
      <c r="I181" s="207">
        <f t="shared" si="19"/>
        <v>10.415</v>
      </c>
      <c r="J181" s="214">
        <f t="shared" si="20"/>
        <v>0.19688090737240074</v>
      </c>
      <c r="K181" s="218">
        <f t="shared" si="17"/>
        <v>3.0576005625</v>
      </c>
      <c r="L181" s="208">
        <f t="shared" si="18"/>
        <v>16.747167999217343</v>
      </c>
      <c r="M181" s="219">
        <v>48.921609</v>
      </c>
    </row>
    <row r="182" spans="1:13" s="7" customFormat="1" ht="15">
      <c r="A182" s="193" t="s">
        <v>301</v>
      </c>
      <c r="B182" s="179">
        <v>10450</v>
      </c>
      <c r="C182" s="284">
        <f>Volume!J182</f>
        <v>27.4</v>
      </c>
      <c r="D182" s="318">
        <v>3.73</v>
      </c>
      <c r="E182" s="206">
        <f t="shared" si="14"/>
        <v>38978.5</v>
      </c>
      <c r="F182" s="211">
        <f t="shared" si="15"/>
        <v>13.613138686131387</v>
      </c>
      <c r="G182" s="277">
        <f t="shared" si="16"/>
        <v>53295</v>
      </c>
      <c r="H182" s="275">
        <v>5</v>
      </c>
      <c r="I182" s="207">
        <f t="shared" si="19"/>
        <v>5.1</v>
      </c>
      <c r="J182" s="214">
        <f t="shared" si="20"/>
        <v>0.18613138686131386</v>
      </c>
      <c r="K182" s="218">
        <f t="shared" si="17"/>
        <v>3.3860664375</v>
      </c>
      <c r="L182" s="208">
        <f t="shared" si="18"/>
        <v>18.546249690299067</v>
      </c>
      <c r="M182" s="219">
        <v>54.177063</v>
      </c>
    </row>
    <row r="183" spans="1:13" s="8" customFormat="1" ht="15">
      <c r="A183" s="193" t="s">
        <v>173</v>
      </c>
      <c r="B183" s="179">
        <v>2950</v>
      </c>
      <c r="C183" s="284">
        <f>Volume!J183</f>
        <v>68.25</v>
      </c>
      <c r="D183" s="318">
        <v>11.5</v>
      </c>
      <c r="E183" s="206">
        <f t="shared" si="14"/>
        <v>33925</v>
      </c>
      <c r="F183" s="211">
        <f t="shared" si="15"/>
        <v>16.84981684981685</v>
      </c>
      <c r="G183" s="277">
        <f t="shared" si="16"/>
        <v>43991.875</v>
      </c>
      <c r="H183" s="275">
        <v>5</v>
      </c>
      <c r="I183" s="207">
        <f t="shared" si="19"/>
        <v>14.9125</v>
      </c>
      <c r="J183" s="214">
        <f t="shared" si="20"/>
        <v>0.2184981684981685</v>
      </c>
      <c r="K183" s="218">
        <f t="shared" si="17"/>
        <v>2.736723</v>
      </c>
      <c r="L183" s="208">
        <f t="shared" si="18"/>
        <v>14.989649207432107</v>
      </c>
      <c r="M183" s="219">
        <v>43.787568</v>
      </c>
    </row>
    <row r="184" spans="1:13" s="7" customFormat="1" ht="15">
      <c r="A184" s="193" t="s">
        <v>302</v>
      </c>
      <c r="B184" s="179">
        <v>200</v>
      </c>
      <c r="C184" s="284">
        <f>Volume!J184</f>
        <v>820.35</v>
      </c>
      <c r="D184" s="318">
        <v>90.33</v>
      </c>
      <c r="E184" s="206">
        <f t="shared" si="14"/>
        <v>18066</v>
      </c>
      <c r="F184" s="211">
        <f t="shared" si="15"/>
        <v>11.01115377582739</v>
      </c>
      <c r="G184" s="277">
        <f t="shared" si="16"/>
        <v>26269.5</v>
      </c>
      <c r="H184" s="275">
        <v>5</v>
      </c>
      <c r="I184" s="207">
        <f t="shared" si="19"/>
        <v>131.3475</v>
      </c>
      <c r="J184" s="214">
        <f t="shared" si="20"/>
        <v>0.1601115377582739</v>
      </c>
      <c r="K184" s="218">
        <f t="shared" si="17"/>
        <v>2.5993168125</v>
      </c>
      <c r="L184" s="208">
        <f t="shared" si="18"/>
        <v>14.237044523086764</v>
      </c>
      <c r="M184" s="219">
        <v>41.589069</v>
      </c>
    </row>
    <row r="185" spans="1:13" s="7" customFormat="1" ht="15">
      <c r="A185" s="193" t="s">
        <v>82</v>
      </c>
      <c r="B185" s="179">
        <v>2100</v>
      </c>
      <c r="C185" s="284">
        <f>Volume!J185</f>
        <v>121.5</v>
      </c>
      <c r="D185" s="318">
        <v>14.55</v>
      </c>
      <c r="E185" s="206">
        <f t="shared" si="14"/>
        <v>30555</v>
      </c>
      <c r="F185" s="211">
        <f t="shared" si="15"/>
        <v>11.975308641975309</v>
      </c>
      <c r="G185" s="277">
        <f t="shared" si="16"/>
        <v>43312.5</v>
      </c>
      <c r="H185" s="275">
        <v>5</v>
      </c>
      <c r="I185" s="207">
        <f t="shared" si="19"/>
        <v>20.625</v>
      </c>
      <c r="J185" s="214">
        <f t="shared" si="20"/>
        <v>0.1697530864197531</v>
      </c>
      <c r="K185" s="218">
        <f t="shared" si="17"/>
        <v>3.184963</v>
      </c>
      <c r="L185" s="208">
        <f t="shared" si="18"/>
        <v>17.444760799193265</v>
      </c>
      <c r="M185" s="219">
        <v>50.959408</v>
      </c>
    </row>
    <row r="186" spans="1:13" s="7" customFormat="1" ht="15">
      <c r="A186" s="193" t="s">
        <v>432</v>
      </c>
      <c r="B186" s="179">
        <v>700</v>
      </c>
      <c r="C186" s="284">
        <f>Volume!J186</f>
        <v>275.8</v>
      </c>
      <c r="D186" s="318">
        <v>30.92</v>
      </c>
      <c r="E186" s="206">
        <f t="shared" si="14"/>
        <v>21644</v>
      </c>
      <c r="F186" s="211">
        <f t="shared" si="15"/>
        <v>11.211022480058014</v>
      </c>
      <c r="G186" s="277">
        <f t="shared" si="16"/>
        <v>31297</v>
      </c>
      <c r="H186" s="275">
        <v>5</v>
      </c>
      <c r="I186" s="207">
        <f t="shared" si="19"/>
        <v>44.71</v>
      </c>
      <c r="J186" s="214">
        <f t="shared" si="20"/>
        <v>0.16211022480058013</v>
      </c>
      <c r="K186" s="218">
        <f t="shared" si="17"/>
        <v>2.865625</v>
      </c>
      <c r="L186" s="208">
        <f t="shared" si="18"/>
        <v>15.695674538507417</v>
      </c>
      <c r="M186" s="219">
        <v>45.85</v>
      </c>
    </row>
    <row r="187" spans="1:13" s="7" customFormat="1" ht="15">
      <c r="A187" s="193" t="s">
        <v>433</v>
      </c>
      <c r="B187" s="179">
        <v>450</v>
      </c>
      <c r="C187" s="284">
        <f>Volume!J187</f>
        <v>545.55</v>
      </c>
      <c r="D187" s="318">
        <v>105.47</v>
      </c>
      <c r="E187" s="206">
        <f t="shared" si="14"/>
        <v>47461.5</v>
      </c>
      <c r="F187" s="211">
        <f t="shared" si="15"/>
        <v>19.332783429566494</v>
      </c>
      <c r="G187" s="277">
        <f t="shared" si="16"/>
        <v>61626.705749999994</v>
      </c>
      <c r="H187" s="275">
        <v>5.77</v>
      </c>
      <c r="I187" s="207">
        <f t="shared" si="19"/>
        <v>136.94823499999998</v>
      </c>
      <c r="J187" s="214">
        <f t="shared" si="20"/>
        <v>0.2510278342956649</v>
      </c>
      <c r="K187" s="218">
        <f t="shared" si="17"/>
        <v>4.4</v>
      </c>
      <c r="L187" s="208">
        <f t="shared" si="18"/>
        <v>24.09979253022731</v>
      </c>
      <c r="M187" s="219">
        <v>70.4</v>
      </c>
    </row>
    <row r="188" spans="1:13" s="8" customFormat="1" ht="15">
      <c r="A188" s="193" t="s">
        <v>153</v>
      </c>
      <c r="B188" s="179">
        <v>450</v>
      </c>
      <c r="C188" s="284">
        <f>Volume!J188</f>
        <v>575.55</v>
      </c>
      <c r="D188" s="318">
        <v>62.54</v>
      </c>
      <c r="E188" s="206">
        <f t="shared" si="14"/>
        <v>28143</v>
      </c>
      <c r="F188" s="211">
        <f t="shared" si="15"/>
        <v>10.866128051429069</v>
      </c>
      <c r="G188" s="277">
        <f t="shared" si="16"/>
        <v>41092.875</v>
      </c>
      <c r="H188" s="275">
        <v>5</v>
      </c>
      <c r="I188" s="207">
        <f t="shared" si="19"/>
        <v>91.3175</v>
      </c>
      <c r="J188" s="214">
        <f t="shared" si="20"/>
        <v>0.15866128051429068</v>
      </c>
      <c r="K188" s="218">
        <f t="shared" si="17"/>
        <v>2.238566375</v>
      </c>
      <c r="L188" s="208">
        <f t="shared" si="18"/>
        <v>12.261133000600688</v>
      </c>
      <c r="M188" s="219">
        <v>35.817062</v>
      </c>
    </row>
    <row r="189" spans="1:13" s="7" customFormat="1" ht="15">
      <c r="A189" s="193" t="s">
        <v>154</v>
      </c>
      <c r="B189" s="179">
        <v>6900</v>
      </c>
      <c r="C189" s="284">
        <f>Volume!J189</f>
        <v>48.25</v>
      </c>
      <c r="D189" s="318">
        <v>6.66</v>
      </c>
      <c r="E189" s="206">
        <f t="shared" si="14"/>
        <v>45954</v>
      </c>
      <c r="F189" s="211">
        <f t="shared" si="15"/>
        <v>13.803108808290157</v>
      </c>
      <c r="G189" s="277">
        <f t="shared" si="16"/>
        <v>62600.25</v>
      </c>
      <c r="H189" s="275">
        <v>5</v>
      </c>
      <c r="I189" s="207">
        <f t="shared" si="19"/>
        <v>9.0725</v>
      </c>
      <c r="J189" s="214">
        <f t="shared" si="20"/>
        <v>0.18803108808290156</v>
      </c>
      <c r="K189" s="218">
        <f t="shared" si="17"/>
        <v>2.8847229375</v>
      </c>
      <c r="L189" s="208">
        <f t="shared" si="18"/>
        <v>15.800278250213154</v>
      </c>
      <c r="M189" s="219">
        <v>46.155567</v>
      </c>
    </row>
    <row r="190" spans="1:13" s="7" customFormat="1" ht="15">
      <c r="A190" s="193" t="s">
        <v>303</v>
      </c>
      <c r="B190" s="179">
        <v>3600</v>
      </c>
      <c r="C190" s="284">
        <f>Volume!J190</f>
        <v>94.05</v>
      </c>
      <c r="D190" s="318">
        <v>10.81</v>
      </c>
      <c r="E190" s="206">
        <f t="shared" si="14"/>
        <v>38916</v>
      </c>
      <c r="F190" s="211">
        <f t="shared" si="15"/>
        <v>11.493886230728338</v>
      </c>
      <c r="G190" s="277">
        <f t="shared" si="16"/>
        <v>55845</v>
      </c>
      <c r="H190" s="275">
        <v>5</v>
      </c>
      <c r="I190" s="207">
        <f t="shared" si="19"/>
        <v>15.5125</v>
      </c>
      <c r="J190" s="214">
        <f t="shared" si="20"/>
        <v>0.16493886230728336</v>
      </c>
      <c r="K190" s="218">
        <f t="shared" si="17"/>
        <v>3.3780660625</v>
      </c>
      <c r="L190" s="208">
        <f t="shared" si="18"/>
        <v>18.50242983173906</v>
      </c>
      <c r="M190" s="219">
        <v>54.049057</v>
      </c>
    </row>
    <row r="191" spans="1:13" s="8" customFormat="1" ht="15">
      <c r="A191" s="193" t="s">
        <v>155</v>
      </c>
      <c r="B191" s="179">
        <v>525</v>
      </c>
      <c r="C191" s="284">
        <f>Volume!J191</f>
        <v>480</v>
      </c>
      <c r="D191" s="318">
        <v>54.14</v>
      </c>
      <c r="E191" s="206">
        <f t="shared" si="14"/>
        <v>28423.5</v>
      </c>
      <c r="F191" s="211">
        <f t="shared" si="15"/>
        <v>11.279166666666667</v>
      </c>
      <c r="G191" s="277">
        <f t="shared" si="16"/>
        <v>41023.5</v>
      </c>
      <c r="H191" s="275">
        <v>5</v>
      </c>
      <c r="I191" s="207">
        <f t="shared" si="19"/>
        <v>78.14</v>
      </c>
      <c r="J191" s="214">
        <f t="shared" si="20"/>
        <v>0.16279166666666667</v>
      </c>
      <c r="K191" s="218">
        <f t="shared" si="17"/>
        <v>2.8725259375</v>
      </c>
      <c r="L191" s="208">
        <f t="shared" si="18"/>
        <v>15.733472529874248</v>
      </c>
      <c r="M191" s="219">
        <v>45.960415</v>
      </c>
    </row>
    <row r="192" spans="1:13" s="7" customFormat="1" ht="15">
      <c r="A192" s="193" t="s">
        <v>38</v>
      </c>
      <c r="B192" s="179">
        <v>600</v>
      </c>
      <c r="C192" s="284">
        <f>Volume!J192</f>
        <v>532.25</v>
      </c>
      <c r="D192" s="318">
        <v>57.69</v>
      </c>
      <c r="E192" s="206">
        <f t="shared" si="14"/>
        <v>34614</v>
      </c>
      <c r="F192" s="211">
        <f t="shared" si="15"/>
        <v>10.838891498356034</v>
      </c>
      <c r="G192" s="277">
        <f t="shared" si="16"/>
        <v>50581.5</v>
      </c>
      <c r="H192" s="275">
        <v>5</v>
      </c>
      <c r="I192" s="207">
        <f t="shared" si="19"/>
        <v>84.3025</v>
      </c>
      <c r="J192" s="214">
        <f t="shared" si="20"/>
        <v>0.15838891498356034</v>
      </c>
      <c r="K192" s="218">
        <f t="shared" si="17"/>
        <v>2.2368231875</v>
      </c>
      <c r="L192" s="208">
        <f t="shared" si="18"/>
        <v>12.251585169443578</v>
      </c>
      <c r="M192" s="219">
        <v>35.789171</v>
      </c>
    </row>
    <row r="193" spans="1:13" s="8" customFormat="1" ht="15">
      <c r="A193" s="193" t="s">
        <v>156</v>
      </c>
      <c r="B193" s="179">
        <v>600</v>
      </c>
      <c r="C193" s="284">
        <f>Volume!J193</f>
        <v>421.15</v>
      </c>
      <c r="D193" s="318">
        <v>45.06</v>
      </c>
      <c r="E193" s="206">
        <f t="shared" si="14"/>
        <v>27036</v>
      </c>
      <c r="F193" s="211">
        <f t="shared" si="15"/>
        <v>10.69927579247299</v>
      </c>
      <c r="G193" s="277">
        <f t="shared" si="16"/>
        <v>39670.5</v>
      </c>
      <c r="H193" s="275">
        <v>5</v>
      </c>
      <c r="I193" s="207">
        <f t="shared" si="19"/>
        <v>66.1175</v>
      </c>
      <c r="J193" s="214">
        <f t="shared" si="20"/>
        <v>0.15699275792472994</v>
      </c>
      <c r="K193" s="218">
        <f t="shared" si="17"/>
        <v>2.1191735</v>
      </c>
      <c r="L193" s="208">
        <f t="shared" si="18"/>
        <v>11.607191292171741</v>
      </c>
      <c r="M193" s="219">
        <v>33.906776</v>
      </c>
    </row>
    <row r="194" spans="1:13" s="7" customFormat="1" ht="15">
      <c r="A194" s="193" t="s">
        <v>395</v>
      </c>
      <c r="B194" s="179">
        <v>700</v>
      </c>
      <c r="C194" s="284">
        <f>Volume!J194</f>
        <v>291.6</v>
      </c>
      <c r="D194" s="318">
        <v>43.8</v>
      </c>
      <c r="E194" s="206">
        <f t="shared" si="14"/>
        <v>30659.999999999996</v>
      </c>
      <c r="F194" s="211">
        <f t="shared" si="15"/>
        <v>15.02057613168724</v>
      </c>
      <c r="G194" s="277">
        <f t="shared" si="16"/>
        <v>40866</v>
      </c>
      <c r="H194" s="275">
        <v>5</v>
      </c>
      <c r="I194" s="207">
        <f t="shared" si="19"/>
        <v>58.38</v>
      </c>
      <c r="J194" s="214">
        <f t="shared" si="20"/>
        <v>0.20020576131687243</v>
      </c>
      <c r="K194" s="218">
        <f t="shared" si="17"/>
        <v>3.3919564375</v>
      </c>
      <c r="L194" s="208">
        <f t="shared" si="18"/>
        <v>18.578510548936123</v>
      </c>
      <c r="M194" s="219">
        <v>54.271303</v>
      </c>
    </row>
    <row r="195" spans="3:13" ht="14.25">
      <c r="C195" s="2"/>
      <c r="D195" s="111"/>
      <c r="H195" s="275"/>
      <c r="M195" s="71"/>
    </row>
    <row r="196" spans="3:13" ht="14.25">
      <c r="C196" s="2"/>
      <c r="D196" s="112"/>
      <c r="F196" s="67"/>
      <c r="H196" s="275"/>
      <c r="M196" s="71"/>
    </row>
    <row r="197" spans="3:13" ht="12.75">
      <c r="C197" s="2"/>
      <c r="D197" s="113"/>
      <c r="M197" s="71"/>
    </row>
    <row r="198" spans="3:13" ht="12.75">
      <c r="C198" s="2"/>
      <c r="D198" s="113"/>
      <c r="M198" s="1"/>
    </row>
    <row r="199" spans="3:13" ht="12.75">
      <c r="C199" s="2"/>
      <c r="D199" s="113"/>
      <c r="M199" s="1"/>
    </row>
    <row r="200" spans="3:13" ht="12.75">
      <c r="C200" s="2"/>
      <c r="D200" s="113"/>
      <c r="M200" s="1"/>
    </row>
    <row r="201" spans="3:13" ht="12.75">
      <c r="C201" s="2"/>
      <c r="D201" s="113"/>
      <c r="M201" s="1"/>
    </row>
    <row r="202" spans="3:13" ht="12.75">
      <c r="C202" s="2"/>
      <c r="D202" s="113"/>
      <c r="E202" s="2"/>
      <c r="F202" s="5"/>
      <c r="M202" s="1"/>
    </row>
    <row r="203" spans="3:13" ht="12.75">
      <c r="C203" s="2"/>
      <c r="D203" s="113"/>
      <c r="M203" s="1"/>
    </row>
    <row r="204" spans="3:13" ht="12.75">
      <c r="C204" s="2"/>
      <c r="D204" s="112"/>
      <c r="M204" s="1"/>
    </row>
    <row r="205" spans="3:13" ht="12.75">
      <c r="C205" s="2"/>
      <c r="D205" s="112"/>
      <c r="M205" s="1"/>
    </row>
    <row r="206" spans="3:13" ht="12.75">
      <c r="C206" s="2"/>
      <c r="D206" s="112"/>
      <c r="M206" s="1"/>
    </row>
    <row r="207" spans="3:13" ht="12.75">
      <c r="C207" s="2"/>
      <c r="D207" s="112"/>
      <c r="M207" s="1"/>
    </row>
    <row r="208" spans="3:13" ht="12.75">
      <c r="C208" s="2"/>
      <c r="D208" s="112"/>
      <c r="M208" s="1"/>
    </row>
    <row r="209" spans="1:13" ht="12.75">
      <c r="A209" s="76"/>
      <c r="C209" s="2"/>
      <c r="D209" s="112"/>
      <c r="M209" s="1"/>
    </row>
    <row r="210" spans="3:13" ht="12.75">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M226" s="1"/>
    </row>
    <row r="227" spans="3:13" ht="12.75">
      <c r="C227" s="2"/>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2"/>
    </row>
    <row r="480" ht="12.75">
      <c r="M480" s="2"/>
    </row>
    <row r="481" ht="12.75">
      <c r="M481" s="2"/>
    </row>
    <row r="482" ht="12.75">
      <c r="M482" s="2"/>
    </row>
    <row r="483" ht="12.75">
      <c r="M483" s="2"/>
    </row>
    <row r="484" ht="12.75">
      <c r="M484"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2007-06-06T12:51:36Z</dcterms:modified>
  <cp:category/>
  <cp:version/>
  <cp:contentType/>
  <cp:contentStatus/>
</cp:coreProperties>
</file>