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2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<sst xmlns="http://schemas.openxmlformats.org/spreadsheetml/2006/main" count="960" uniqueCount="255">
  <si>
    <t>Stock</t>
  </si>
  <si>
    <t>CMP</t>
  </si>
  <si>
    <t>12M Target Price</t>
  </si>
  <si>
    <t>IPCA LABS</t>
  </si>
  <si>
    <t>BUY</t>
  </si>
  <si>
    <t>% Return</t>
  </si>
  <si>
    <t>IDFC</t>
  </si>
  <si>
    <t>Mundra Port</t>
  </si>
  <si>
    <t>ACC</t>
  </si>
  <si>
    <t>SELL</t>
  </si>
  <si>
    <t>GVK Power</t>
  </si>
  <si>
    <t>ACCUMULATE</t>
  </si>
  <si>
    <t>Aurobindo Pharma</t>
  </si>
  <si>
    <t>International Travel House</t>
  </si>
  <si>
    <t>Sesagoa</t>
  </si>
  <si>
    <t>India Cement</t>
  </si>
  <si>
    <t>KEI Industries</t>
  </si>
  <si>
    <t>IDBI</t>
  </si>
  <si>
    <t>ISMT</t>
  </si>
  <si>
    <t>BHEL</t>
  </si>
  <si>
    <t>BIRLA Corp</t>
  </si>
  <si>
    <t>LUPIN</t>
  </si>
  <si>
    <t>Godawari Power</t>
  </si>
  <si>
    <t>ONGC</t>
  </si>
  <si>
    <t>% Return till date</t>
  </si>
  <si>
    <t>Cipla</t>
  </si>
  <si>
    <t>EMCO</t>
  </si>
  <si>
    <t>OM Metals</t>
  </si>
  <si>
    <t>Hit Ratio</t>
  </si>
  <si>
    <t>Max. Profit to date</t>
  </si>
  <si>
    <t>Avg. Return to date</t>
  </si>
  <si>
    <t>Total calls given</t>
  </si>
  <si>
    <t>Calls in Profit</t>
  </si>
  <si>
    <t>Calls in Loss</t>
  </si>
  <si>
    <t>Reco. Date</t>
  </si>
  <si>
    <t>Reco.</t>
  </si>
  <si>
    <t>Reco. Price</t>
  </si>
  <si>
    <t>TVS Motor</t>
  </si>
  <si>
    <t>Oil India</t>
  </si>
  <si>
    <t>Andhra Bank</t>
  </si>
  <si>
    <t>Tube Investment</t>
  </si>
  <si>
    <t>Nifty Close</t>
  </si>
  <si>
    <t>FUNDAMENTAL CALLS SUMMARY</t>
  </si>
  <si>
    <t>TARGET HIT</t>
  </si>
  <si>
    <t>Sarda Energy</t>
  </si>
  <si>
    <t>Exide Inds.</t>
  </si>
  <si>
    <t>Transformers &amp; Rectifiers</t>
  </si>
  <si>
    <t>NSE Code</t>
  </si>
  <si>
    <t>BSE Code</t>
  </si>
  <si>
    <t>IPCALAB</t>
  </si>
  <si>
    <t>JINDALSTEL</t>
  </si>
  <si>
    <t>MUNDRAPORT</t>
  </si>
  <si>
    <t>YESBANK</t>
  </si>
  <si>
    <t>GVKPIL</t>
  </si>
  <si>
    <t>AMBUJACEM</t>
  </si>
  <si>
    <t>AUROPHARMA</t>
  </si>
  <si>
    <t>-</t>
  </si>
  <si>
    <t>INDUSINDBK</t>
  </si>
  <si>
    <t>SESAGOA</t>
  </si>
  <si>
    <t>INDIACEM</t>
  </si>
  <si>
    <t>KEI</t>
  </si>
  <si>
    <t>ISMTLTD</t>
  </si>
  <si>
    <t>BIRLACORPN</t>
  </si>
  <si>
    <t>GPIL</t>
  </si>
  <si>
    <t>CIPLA</t>
  </si>
  <si>
    <t>TVSMOTOR</t>
  </si>
  <si>
    <t>OIL</t>
  </si>
  <si>
    <t>ANDHRABANK</t>
  </si>
  <si>
    <t>TUBEINVEST</t>
  </si>
  <si>
    <t>SUNPHARMA</t>
  </si>
  <si>
    <t>SARDAEN</t>
  </si>
  <si>
    <t>EXIDEIND</t>
  </si>
  <si>
    <t>TRIL</t>
  </si>
  <si>
    <t>Fundamental</t>
  </si>
  <si>
    <t>SL</t>
  </si>
  <si>
    <t>NA</t>
  </si>
  <si>
    <t>AT CMP:</t>
  </si>
  <si>
    <t>STER</t>
  </si>
  <si>
    <t>Call Position</t>
  </si>
  <si>
    <t>Type of call</t>
  </si>
  <si>
    <t>LICHSGFIN</t>
  </si>
  <si>
    <t>ORIENTPPR</t>
  </si>
  <si>
    <t>SUBROS</t>
  </si>
  <si>
    <t>HINDZINC</t>
  </si>
  <si>
    <t>LIC Housing</t>
  </si>
  <si>
    <t>Orient Paper</t>
  </si>
  <si>
    <t>Subros</t>
  </si>
  <si>
    <t>Eicher Motors</t>
  </si>
  <si>
    <t>EICHERMOT</t>
  </si>
  <si>
    <t>Cairn India</t>
  </si>
  <si>
    <t>CAIRN</t>
  </si>
  <si>
    <t>CADILAHC</t>
  </si>
  <si>
    <t>Globus Spirits</t>
  </si>
  <si>
    <t>GLOBUSSPR</t>
  </si>
  <si>
    <t>Greaves Cotton</t>
  </si>
  <si>
    <t>GREAVESCOT</t>
  </si>
  <si>
    <t>GRASIM</t>
  </si>
  <si>
    <t>Jindal Saw</t>
  </si>
  <si>
    <t>JINDALSAW</t>
  </si>
  <si>
    <t>Ashok Ley land</t>
  </si>
  <si>
    <t>ASHOKLEY</t>
  </si>
  <si>
    <t>GMR INFRA</t>
  </si>
  <si>
    <t>Reduce</t>
  </si>
  <si>
    <t>GMRINFRA</t>
  </si>
  <si>
    <t>DIVIS LAB</t>
  </si>
  <si>
    <t>DIVISLAB</t>
  </si>
  <si>
    <t>BPCL</t>
  </si>
  <si>
    <t>City Union Bank</t>
  </si>
  <si>
    <t>CUB</t>
  </si>
  <si>
    <t>Venus Remedies</t>
  </si>
  <si>
    <t>VENUSREM</t>
  </si>
  <si>
    <t>Motherson Sumi</t>
  </si>
  <si>
    <t>MOTHERSUMI</t>
  </si>
  <si>
    <t>Jaiprakash Associates</t>
  </si>
  <si>
    <t>JPASSOCIAT</t>
  </si>
  <si>
    <t>Suzlon Energy</t>
  </si>
  <si>
    <t>SUZLON</t>
  </si>
  <si>
    <t>HOTELEELA</t>
  </si>
  <si>
    <t>HOTEL LEELA</t>
  </si>
  <si>
    <t>HCC</t>
  </si>
  <si>
    <t>IOCL</t>
  </si>
  <si>
    <t>IOC</t>
  </si>
  <si>
    <t>Castrol</t>
  </si>
  <si>
    <t>CASTROL</t>
  </si>
  <si>
    <t>HEG</t>
  </si>
  <si>
    <t>VENKEYS</t>
  </si>
  <si>
    <t>Shriram Transport</t>
  </si>
  <si>
    <t>SRTRANSFIN</t>
  </si>
  <si>
    <t>Sterlite #</t>
  </si>
  <si>
    <t>Hindalco</t>
  </si>
  <si>
    <t>HINDALCO</t>
  </si>
  <si>
    <t>BLUESTARCO</t>
  </si>
  <si>
    <t>JKLAKSHMI</t>
  </si>
  <si>
    <t>JK Lakshmi Cement</t>
  </si>
  <si>
    <t>Bharat Forge</t>
  </si>
  <si>
    <t>BHARATFORG</t>
  </si>
  <si>
    <t>Havells India</t>
  </si>
  <si>
    <t>HAVELLS</t>
  </si>
  <si>
    <t>Jyoti Structures</t>
  </si>
  <si>
    <t>JYOTISTRUC</t>
  </si>
  <si>
    <t>HPCL</t>
  </si>
  <si>
    <t>HINDPETRO</t>
  </si>
  <si>
    <t>KALPATPOWR</t>
  </si>
  <si>
    <t>Kalpataru Power</t>
  </si>
  <si>
    <t>IFBIND</t>
  </si>
  <si>
    <t>IFB Industries</t>
  </si>
  <si>
    <t>TIMETECHNO</t>
  </si>
  <si>
    <t>Time Technoplast</t>
  </si>
  <si>
    <t>REDUCE</t>
  </si>
  <si>
    <t>HDFC Bank</t>
  </si>
  <si>
    <t>HDFCBANK</t>
  </si>
  <si>
    <t>VENKYS INDIA</t>
  </si>
  <si>
    <t>CROMPGREAV</t>
  </si>
  <si>
    <t>Crompton Greaves</t>
  </si>
  <si>
    <t>OCL India</t>
  </si>
  <si>
    <t>OCL</t>
  </si>
  <si>
    <t>BAJAJ-AUTO</t>
  </si>
  <si>
    <t>Bajaj Auto</t>
  </si>
  <si>
    <t>Rallis India</t>
  </si>
  <si>
    <t>RALLIS</t>
  </si>
  <si>
    <t>SUPREMEINF</t>
  </si>
  <si>
    <t>Supreme Infrastructure</t>
  </si>
  <si>
    <t xml:space="preserve"> -</t>
  </si>
  <si>
    <t>Austin Engineering</t>
  </si>
  <si>
    <t>DHANBANK</t>
  </si>
  <si>
    <t>Dhanalakshmi Bank</t>
  </si>
  <si>
    <t>ABB</t>
  </si>
  <si>
    <t>VOLTAS</t>
  </si>
  <si>
    <t>TVS Motors</t>
  </si>
  <si>
    <t>WELCORP</t>
  </si>
  <si>
    <t>Welspun</t>
  </si>
  <si>
    <t>AREVAT&amp;D</t>
  </si>
  <si>
    <t>Areva T&amp;D</t>
  </si>
  <si>
    <t>CADILA HEALTH**</t>
  </si>
  <si>
    <t>Yes Bank *^^</t>
  </si>
  <si>
    <t>APL Apollo Tubes @</t>
  </si>
  <si>
    <t>SAIL</t>
  </si>
  <si>
    <t>Blue Star @@</t>
  </si>
  <si>
    <t>ONGC $</t>
  </si>
  <si>
    <t>MADRASCEM</t>
  </si>
  <si>
    <t>Madras Cement</t>
  </si>
  <si>
    <t>JKIL</t>
  </si>
  <si>
    <t>J. Kumar Infraproject</t>
  </si>
  <si>
    <t>Voltas $$</t>
  </si>
  <si>
    <t>Pennar Industries</t>
  </si>
  <si>
    <t>GMR Infra</t>
  </si>
  <si>
    <t>IndusInd Bank+</t>
  </si>
  <si>
    <t>TATASTEEL</t>
  </si>
  <si>
    <t>Tata Steel</t>
  </si>
  <si>
    <t>JBF Industries</t>
  </si>
  <si>
    <t>JBFIND</t>
  </si>
  <si>
    <t>JSPL++</t>
  </si>
  <si>
    <t>Maruti Suzuki</t>
  </si>
  <si>
    <t>MARUTI</t>
  </si>
  <si>
    <t>Sterlite Technology</t>
  </si>
  <si>
    <t>STRTECH</t>
  </si>
  <si>
    <t>WHIRLPOOL</t>
  </si>
  <si>
    <t>Whirlpool</t>
  </si>
  <si>
    <t>MAGMA</t>
  </si>
  <si>
    <t>Magma Fincorp</t>
  </si>
  <si>
    <t>AUTOIND</t>
  </si>
  <si>
    <t>Autoline Industries</t>
  </si>
  <si>
    <t>Hind Zinc ##</t>
  </si>
  <si>
    <t>ULTRACEMCO</t>
  </si>
  <si>
    <t>Ultratech Cement</t>
  </si>
  <si>
    <t>TULIP</t>
  </si>
  <si>
    <t>Tulip Telecom</t>
  </si>
  <si>
    <t>ADSL</t>
  </si>
  <si>
    <t>Allied Digital Services</t>
  </si>
  <si>
    <t>SUNDARMFIN</t>
  </si>
  <si>
    <t>Sun Pharma &lt;@&gt;</t>
  </si>
  <si>
    <t>Sundaram Finance</t>
  </si>
  <si>
    <t>KEC</t>
  </si>
  <si>
    <t>KEC International</t>
  </si>
  <si>
    <t>KESORAMIND</t>
  </si>
  <si>
    <t>Kesoram Industries</t>
  </si>
  <si>
    <t>AMARAJABAT</t>
  </si>
  <si>
    <t xml:space="preserve">Amara Raja </t>
  </si>
  <si>
    <t>UFLEX</t>
  </si>
  <si>
    <t>Uflex</t>
  </si>
  <si>
    <t>ARSSINFRA</t>
  </si>
  <si>
    <t>ARSS Infrastructure</t>
  </si>
  <si>
    <t>TRIVENI</t>
  </si>
  <si>
    <t>Triveni Engineering</t>
  </si>
  <si>
    <t>NUCLEUS</t>
  </si>
  <si>
    <t>Nucleus Software</t>
  </si>
  <si>
    <t>SAGCEM</t>
  </si>
  <si>
    <t>Sagar Cements</t>
  </si>
  <si>
    <t>JHS</t>
  </si>
  <si>
    <t>JHS Sevengaard</t>
  </si>
  <si>
    <t>ESCORTS</t>
  </si>
  <si>
    <t>Escorts</t>
  </si>
  <si>
    <t>IMFA</t>
  </si>
  <si>
    <t>Indian Metal &amp; Ferro Alloys</t>
  </si>
  <si>
    <t>Ambuja $@$</t>
  </si>
  <si>
    <t>*        Yes Bank Target Price upgraded from Rs 300 to Rs 315 on April 13, 2010</t>
  </si>
  <si>
    <t>**       Cadila Health Target Price upgraded from Rs.700 to Rs.728 on July 29, 2010</t>
  </si>
  <si>
    <t>*^^    Yes Bank Target Price upgraded from Rs 315 to Rs 380 on August 02, 2010</t>
  </si>
  <si>
    <t xml:space="preserve"> @     APL Apollo Tubes (formerly known as Bihar Tubes)</t>
  </si>
  <si>
    <t xml:space="preserve"> @@  Blue Star revised target Price is Rs.480 on August 04, 2010</t>
  </si>
  <si>
    <t>$       ONGC Target Price revised from 1394 to 1605 on August 05, 2010</t>
  </si>
  <si>
    <t>$$      Voltas Target Price revised from 238 to 243 on August 12, 2010</t>
  </si>
  <si>
    <t xml:space="preserve"> ++    Jindal Steel Target Price revised to 750 on August 19, 2010</t>
  </si>
  <si>
    <t>&lt;@&gt;  Sun Pharma Target Price revised from 1929 to 2054 on September 14, 2010</t>
  </si>
  <si>
    <t xml:space="preserve"> ##     Hind Zinc Target Price revised to 1310 on September 01, 2010</t>
  </si>
  <si>
    <t>#       Sterlite Target Price revised to 210 on September 15, 2010</t>
  </si>
  <si>
    <t xml:space="preserve"> +      IndusInd Bank Target Price revised from 275 to 340 on September 30, 2010</t>
  </si>
  <si>
    <t>$@$  Ambuja Cement Target Price revised to 118 on October 07, 2010</t>
  </si>
  <si>
    <t>SSWL</t>
  </si>
  <si>
    <t>Steel Strips Wheels</t>
  </si>
  <si>
    <t>DBCORP</t>
  </si>
  <si>
    <t>DB Corp</t>
  </si>
  <si>
    <t>FEDDERLOYD</t>
  </si>
  <si>
    <t>Fedders Lloyd</t>
  </si>
  <si>
    <t>Data since March 15, 2010 - October 13, 2010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</si>
</sst>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[$-409]dddd\,\ mmmm\ dd\,\ yyyy"/>
    <numFmt numFmtId="172" formatCode="[$-409]d\-mmm\-yy;@"/>
    <numFmt numFmtId="173" formatCode="[$-409]dd\-mmm\-yy;@"/>
    <numFmt numFmtId="174" formatCode="[$-409]d\-mmm\-yyyy;@"/>
    <numFmt numFmtId="175" formatCode="_(* #,##0.0_);_(* \(#,##0.0\);_(* &quot;-&quot;??_);_(@_)"/>
    <numFmt numFmtId="176" formatCode="_(* #,##0_);_(* \(#,##0\);_(* &quot;-&quot;??_);_(@_)"/>
    <numFmt numFmtId="177" formatCode="0.0%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177" fontId="1" fillId="2" borderId="1" xfId="21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77" fontId="4" fillId="3" borderId="1" xfId="21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176" fontId="1" fillId="4" borderId="1" xfId="15" applyNumberFormat="1" applyFont="1" applyFill="1" applyBorder="1" applyAlignment="1">
      <alignment/>
    </xf>
    <xf numFmtId="176" fontId="1" fillId="4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173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74" fontId="1" fillId="4" borderId="1" xfId="0" applyNumberFormat="1" applyFont="1" applyFill="1" applyBorder="1" applyAlignment="1">
      <alignment horizontal="left"/>
    </xf>
    <xf numFmtId="170" fontId="2" fillId="4" borderId="1" xfId="0" applyNumberFormat="1" applyFont="1" applyFill="1" applyBorder="1" applyAlignment="1">
      <alignment horizontal="center"/>
    </xf>
    <xf numFmtId="170" fontId="3" fillId="4" borderId="1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173" fontId="0" fillId="6" borderId="0" xfId="0" applyNumberFormat="1" applyFill="1" applyAlignment="1">
      <alignment/>
    </xf>
    <xf numFmtId="0" fontId="1" fillId="6" borderId="0" xfId="0" applyFont="1" applyFill="1" applyAlignment="1">
      <alignment/>
    </xf>
    <xf numFmtId="176" fontId="0" fillId="6" borderId="0" xfId="15" applyNumberFormat="1" applyFont="1" applyFill="1" applyAlignment="1">
      <alignment/>
    </xf>
    <xf numFmtId="176" fontId="1" fillId="6" borderId="0" xfId="0" applyNumberFormat="1" applyFont="1" applyFill="1" applyAlignment="1">
      <alignment/>
    </xf>
    <xf numFmtId="0" fontId="0" fillId="4" borderId="1" xfId="0" applyFont="1" applyFill="1" applyBorder="1" applyAlignment="1">
      <alignment horizontal="left"/>
    </xf>
    <xf numFmtId="177" fontId="1" fillId="4" borderId="1" xfId="21" applyNumberFormat="1" applyFont="1" applyFill="1" applyBorder="1" applyAlignment="1">
      <alignment/>
    </xf>
    <xf numFmtId="176" fontId="1" fillId="4" borderId="1" xfId="15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left"/>
    </xf>
    <xf numFmtId="176" fontId="0" fillId="0" borderId="0" xfId="15" applyNumberFormat="1" applyFont="1" applyFill="1" applyAlignment="1">
      <alignment/>
    </xf>
    <xf numFmtId="0" fontId="0" fillId="6" borderId="0" xfId="0" applyFill="1" applyBorder="1" applyAlignment="1">
      <alignment/>
    </xf>
    <xf numFmtId="0" fontId="0" fillId="6" borderId="0" xfId="0" applyFont="1" applyFill="1" applyBorder="1" applyAlignment="1">
      <alignment horizontal="left"/>
    </xf>
    <xf numFmtId="174" fontId="1" fillId="6" borderId="0" xfId="0" applyNumberFormat="1" applyFont="1" applyFill="1" applyBorder="1" applyAlignment="1">
      <alignment horizontal="left"/>
    </xf>
    <xf numFmtId="0" fontId="2" fillId="6" borderId="0" xfId="0" applyFont="1" applyFill="1" applyBorder="1" applyAlignment="1">
      <alignment/>
    </xf>
    <xf numFmtId="176" fontId="1" fillId="6" borderId="0" xfId="15" applyNumberFormat="1" applyFont="1" applyFill="1" applyBorder="1" applyAlignment="1">
      <alignment/>
    </xf>
    <xf numFmtId="176" fontId="1" fillId="6" borderId="0" xfId="15" applyNumberFormat="1" applyFont="1" applyFill="1" applyBorder="1" applyAlignment="1">
      <alignment horizontal="center"/>
    </xf>
    <xf numFmtId="177" fontId="1" fillId="6" borderId="0" xfId="21" applyNumberFormat="1" applyFont="1" applyFill="1" applyBorder="1" applyAlignment="1">
      <alignment/>
    </xf>
    <xf numFmtId="176" fontId="1" fillId="6" borderId="0" xfId="0" applyNumberFormat="1" applyFont="1" applyFill="1" applyBorder="1" applyAlignment="1">
      <alignment/>
    </xf>
    <xf numFmtId="170" fontId="2" fillId="6" borderId="0" xfId="0" applyNumberFormat="1" applyFont="1" applyFill="1" applyBorder="1" applyAlignment="1">
      <alignment horizontal="center"/>
    </xf>
    <xf numFmtId="0" fontId="0" fillId="6" borderId="0" xfId="0" applyNumberFormat="1" applyFont="1" applyFill="1" applyBorder="1" applyAlignment="1">
      <alignment horizontal="left"/>
    </xf>
    <xf numFmtId="176" fontId="1" fillId="4" borderId="1" xfId="0" applyNumberFormat="1" applyFont="1" applyFill="1" applyBorder="1" applyAlignment="1">
      <alignment/>
    </xf>
    <xf numFmtId="176" fontId="0" fillId="6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9" fontId="4" fillId="3" borderId="1" xfId="21" applyNumberFormat="1" applyFont="1" applyFill="1" applyBorder="1" applyAlignment="1">
      <alignment/>
    </xf>
    <xf numFmtId="0" fontId="1" fillId="0" borderId="0" xfId="0" applyFont="1" applyAlignment="1">
      <alignment/>
    </xf>
    <xf numFmtId="173" fontId="5" fillId="0" borderId="0" xfId="0" applyNumberFormat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moneyr\Desktop\cm13OCT2010bhav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13OCT2010bha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B152"/>
  <sheetViews>
    <sheetView tabSelected="1" workbookViewId="0" topLeftCell="A89">
      <selection activeCell="A133" sqref="A133"/>
    </sheetView>
  </sheetViews>
  <sheetFormatPr defaultColWidth="9.140625" defaultRowHeight="12.75"/>
  <cols>
    <col min="1" max="1" width="13.140625" style="14" customWidth="1"/>
    <col min="2" max="2" width="10.00390625" style="14" bestFit="1" customWidth="1"/>
    <col min="3" max="3" width="14.421875" style="14" bestFit="1" customWidth="1"/>
    <col min="4" max="4" width="13.421875" style="15" customWidth="1"/>
    <col min="5" max="5" width="40.00390625" style="14" bestFit="1" customWidth="1"/>
    <col min="6" max="6" width="13.8515625" style="14" customWidth="1"/>
    <col min="7" max="7" width="11.57421875" style="14" customWidth="1"/>
    <col min="8" max="8" width="4.7109375" style="14" customWidth="1"/>
    <col min="9" max="9" width="16.57421875" style="14" customWidth="1"/>
    <col min="10" max="10" width="9.140625" style="14" customWidth="1"/>
    <col min="11" max="11" width="13.421875" style="14" bestFit="1" customWidth="1"/>
    <col min="12" max="12" width="12.421875" style="14" bestFit="1" customWidth="1"/>
    <col min="13" max="13" width="8.7109375" style="14" bestFit="1" customWidth="1"/>
    <col min="14" max="14" width="16.28125" style="14" customWidth="1"/>
    <col min="15" max="15" width="6.57421875" style="14" hidden="1" customWidth="1"/>
    <col min="16" max="27" width="16.28125" style="24" hidden="1" customWidth="1"/>
    <col min="28" max="28" width="16.28125" style="14" hidden="1" customWidth="1"/>
    <col min="29" max="16384" width="9.140625" style="14" customWidth="1"/>
  </cols>
  <sheetData>
    <row r="2" spans="2:14" ht="15.75">
      <c r="B2" s="43" t="s">
        <v>42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28" ht="30.75" customHeight="1">
      <c r="A3" s="9" t="s">
        <v>79</v>
      </c>
      <c r="B3" s="9" t="s">
        <v>48</v>
      </c>
      <c r="C3" s="9" t="s">
        <v>47</v>
      </c>
      <c r="D3" s="9" t="s">
        <v>34</v>
      </c>
      <c r="E3" s="10" t="s">
        <v>0</v>
      </c>
      <c r="F3" s="10" t="s">
        <v>35</v>
      </c>
      <c r="G3" s="10" t="s">
        <v>36</v>
      </c>
      <c r="H3" s="10" t="s">
        <v>74</v>
      </c>
      <c r="I3" s="10" t="s">
        <v>2</v>
      </c>
      <c r="J3" s="10" t="s">
        <v>5</v>
      </c>
      <c r="K3" s="10" t="s">
        <v>1</v>
      </c>
      <c r="L3" s="10" t="s">
        <v>78</v>
      </c>
      <c r="M3" s="10" t="s">
        <v>76</v>
      </c>
      <c r="N3" s="10" t="s">
        <v>24</v>
      </c>
      <c r="O3" s="38"/>
      <c r="AB3" s="17"/>
    </row>
    <row r="4" spans="1:15" ht="12.75">
      <c r="A4" s="19" t="s">
        <v>73</v>
      </c>
      <c r="B4" s="19">
        <v>532921</v>
      </c>
      <c r="C4" s="19" t="s">
        <v>51</v>
      </c>
      <c r="D4" s="11">
        <v>40255</v>
      </c>
      <c r="E4" s="5" t="s">
        <v>7</v>
      </c>
      <c r="F4" s="5" t="s">
        <v>4</v>
      </c>
      <c r="G4" s="6">
        <v>715</v>
      </c>
      <c r="H4" s="21" t="s">
        <v>75</v>
      </c>
      <c r="I4" s="6">
        <v>750</v>
      </c>
      <c r="J4" s="20">
        <f>I4/G4-1</f>
        <v>0.04895104895104896</v>
      </c>
      <c r="K4" s="34" t="s">
        <v>43</v>
      </c>
      <c r="L4" s="21" t="s">
        <v>75</v>
      </c>
      <c r="M4" s="21" t="s">
        <v>75</v>
      </c>
      <c r="N4" s="12">
        <f>(I4/G4-1)*100</f>
        <v>4.895104895104896</v>
      </c>
      <c r="O4" s="38">
        <f aca="true" t="shared" si="0" ref="O4:O11">IF(N4&lt;0,0,1)</f>
        <v>1</v>
      </c>
    </row>
    <row r="5" spans="1:15" ht="12.75">
      <c r="A5" s="19" t="s">
        <v>73</v>
      </c>
      <c r="B5" s="19">
        <v>500410</v>
      </c>
      <c r="C5" s="19" t="s">
        <v>8</v>
      </c>
      <c r="D5" s="11">
        <v>40256</v>
      </c>
      <c r="E5" s="8" t="s">
        <v>8</v>
      </c>
      <c r="F5" s="8" t="s">
        <v>9</v>
      </c>
      <c r="G5" s="6">
        <v>972</v>
      </c>
      <c r="H5" s="21" t="s">
        <v>75</v>
      </c>
      <c r="I5" s="6">
        <v>850</v>
      </c>
      <c r="J5" s="20">
        <f>G5/I5-1</f>
        <v>0.1435294117647059</v>
      </c>
      <c r="K5" s="34" t="s">
        <v>43</v>
      </c>
      <c r="L5" s="21" t="s">
        <v>75</v>
      </c>
      <c r="M5" s="21" t="s">
        <v>75</v>
      </c>
      <c r="N5" s="12">
        <f>(G5-I5)/G5*100</f>
        <v>12.551440329218108</v>
      </c>
      <c r="O5" s="38">
        <f t="shared" si="0"/>
        <v>1</v>
      </c>
    </row>
    <row r="6" spans="1:28" ht="12.75">
      <c r="A6" s="19" t="s">
        <v>73</v>
      </c>
      <c r="B6" s="19">
        <v>500213</v>
      </c>
      <c r="C6" s="19" t="s">
        <v>56</v>
      </c>
      <c r="D6" s="11">
        <v>40266</v>
      </c>
      <c r="E6" s="5" t="s">
        <v>13</v>
      </c>
      <c r="F6" s="5" t="s">
        <v>4</v>
      </c>
      <c r="G6" s="6">
        <v>137</v>
      </c>
      <c r="H6" s="21" t="s">
        <v>75</v>
      </c>
      <c r="I6" s="6">
        <v>180</v>
      </c>
      <c r="J6" s="20">
        <f>I6/G6-1</f>
        <v>0.3138686131386861</v>
      </c>
      <c r="K6" s="34" t="s">
        <v>43</v>
      </c>
      <c r="L6" s="21" t="s">
        <v>75</v>
      </c>
      <c r="M6" s="21" t="s">
        <v>75</v>
      </c>
      <c r="N6" s="12">
        <f>(I6/G6-1)*100</f>
        <v>31.386861313868607</v>
      </c>
      <c r="O6" s="38">
        <f t="shared" si="0"/>
        <v>1</v>
      </c>
      <c r="AB6" s="17">
        <v>5128.9</v>
      </c>
    </row>
    <row r="7" spans="1:28" ht="12.75">
      <c r="A7" s="19" t="s">
        <v>73</v>
      </c>
      <c r="B7" s="19">
        <v>500087</v>
      </c>
      <c r="C7" s="19" t="s">
        <v>64</v>
      </c>
      <c r="D7" s="11">
        <v>40287</v>
      </c>
      <c r="E7" s="8" t="s">
        <v>25</v>
      </c>
      <c r="F7" s="8" t="s">
        <v>9</v>
      </c>
      <c r="G7" s="6">
        <v>330</v>
      </c>
      <c r="H7" s="21" t="s">
        <v>75</v>
      </c>
      <c r="I7" s="6">
        <v>310</v>
      </c>
      <c r="J7" s="20">
        <f>G7/I7-1</f>
        <v>0.06451612903225801</v>
      </c>
      <c r="K7" s="34" t="s">
        <v>43</v>
      </c>
      <c r="L7" s="21" t="s">
        <v>75</v>
      </c>
      <c r="M7" s="21" t="s">
        <v>75</v>
      </c>
      <c r="N7" s="12">
        <f>-(I7/G7-1)*100</f>
        <v>6.060606060606055</v>
      </c>
      <c r="O7" s="38">
        <f t="shared" si="0"/>
        <v>1</v>
      </c>
      <c r="AA7" s="35"/>
      <c r="AB7" s="17">
        <v>5198.1</v>
      </c>
    </row>
    <row r="8" spans="1:28" ht="12.75">
      <c r="A8" s="19" t="s">
        <v>73</v>
      </c>
      <c r="B8" s="19">
        <v>532343</v>
      </c>
      <c r="C8" s="19" t="s">
        <v>65</v>
      </c>
      <c r="D8" s="11">
        <v>40290</v>
      </c>
      <c r="E8" s="5" t="s">
        <v>37</v>
      </c>
      <c r="F8" s="5" t="s">
        <v>4</v>
      </c>
      <c r="G8" s="6">
        <v>88</v>
      </c>
      <c r="H8" s="21" t="s">
        <v>75</v>
      </c>
      <c r="I8" s="6">
        <v>103</v>
      </c>
      <c r="J8" s="20">
        <f>I8/G8-1</f>
        <v>0.17045454545454541</v>
      </c>
      <c r="K8" s="34" t="s">
        <v>43</v>
      </c>
      <c r="L8" s="21" t="s">
        <v>75</v>
      </c>
      <c r="M8" s="21" t="s">
        <v>75</v>
      </c>
      <c r="N8" s="12">
        <f>(I8/G8-1)*100</f>
        <v>17.04545454545454</v>
      </c>
      <c r="O8" s="38">
        <f t="shared" si="0"/>
        <v>1</v>
      </c>
      <c r="AA8" s="35"/>
      <c r="AB8" s="17">
        <v>5231.9</v>
      </c>
    </row>
    <row r="9" spans="1:28" ht="12.75">
      <c r="A9" s="19" t="s">
        <v>73</v>
      </c>
      <c r="B9" s="22">
        <v>505200</v>
      </c>
      <c r="C9" s="19" t="s">
        <v>88</v>
      </c>
      <c r="D9" s="11">
        <v>40311</v>
      </c>
      <c r="E9" s="5" t="s">
        <v>87</v>
      </c>
      <c r="F9" s="5" t="s">
        <v>4</v>
      </c>
      <c r="G9" s="6">
        <v>824</v>
      </c>
      <c r="H9" s="21" t="s">
        <v>75</v>
      </c>
      <c r="I9" s="6">
        <v>900</v>
      </c>
      <c r="J9" s="20">
        <f>I9/G9-1</f>
        <v>0.09223300970873782</v>
      </c>
      <c r="K9" s="34" t="s">
        <v>43</v>
      </c>
      <c r="L9" s="21" t="s">
        <v>75</v>
      </c>
      <c r="M9" s="21" t="s">
        <v>75</v>
      </c>
      <c r="N9" s="12">
        <f>(I9/G9-1)*100</f>
        <v>9.223300970873783</v>
      </c>
      <c r="O9" s="38">
        <f t="shared" si="0"/>
        <v>1</v>
      </c>
      <c r="AA9" s="36"/>
      <c r="AB9" s="17">
        <v>5262.8</v>
      </c>
    </row>
    <row r="10" spans="1:28" ht="12.75">
      <c r="A10" s="19" t="s">
        <v>73</v>
      </c>
      <c r="B10" s="19">
        <v>532921</v>
      </c>
      <c r="C10" s="19" t="s">
        <v>96</v>
      </c>
      <c r="D10" s="11">
        <v>40319</v>
      </c>
      <c r="E10" s="8" t="s">
        <v>96</v>
      </c>
      <c r="F10" s="8" t="s">
        <v>9</v>
      </c>
      <c r="G10" s="6">
        <v>2515</v>
      </c>
      <c r="H10" s="21" t="s">
        <v>75</v>
      </c>
      <c r="I10" s="6">
        <v>2340</v>
      </c>
      <c r="J10" s="20">
        <f>-(I10/G10-1)</f>
        <v>0.06958250497017893</v>
      </c>
      <c r="K10" s="34" t="s">
        <v>43</v>
      </c>
      <c r="L10" s="21" t="s">
        <v>75</v>
      </c>
      <c r="M10" s="21" t="s">
        <v>75</v>
      </c>
      <c r="N10" s="12">
        <f>-(I10/G10-1)*100</f>
        <v>6.958250497017893</v>
      </c>
      <c r="O10" s="38">
        <f t="shared" si="0"/>
        <v>1</v>
      </c>
      <c r="AA10" s="35"/>
      <c r="AB10" s="17">
        <v>5205.2</v>
      </c>
    </row>
    <row r="11" spans="1:28" ht="14.25" customHeight="1">
      <c r="A11" s="19" t="s">
        <v>73</v>
      </c>
      <c r="B11" s="22">
        <v>532754</v>
      </c>
      <c r="C11" s="19" t="s">
        <v>103</v>
      </c>
      <c r="D11" s="11">
        <v>40325</v>
      </c>
      <c r="E11" s="5" t="s">
        <v>101</v>
      </c>
      <c r="F11" s="5" t="s">
        <v>102</v>
      </c>
      <c r="G11" s="6">
        <v>58</v>
      </c>
      <c r="H11" s="21" t="s">
        <v>75</v>
      </c>
      <c r="I11" s="6">
        <v>57</v>
      </c>
      <c r="J11" s="20">
        <f>-(I11/G11-1)</f>
        <v>0.017241379310344862</v>
      </c>
      <c r="K11" s="34" t="s">
        <v>43</v>
      </c>
      <c r="L11" s="21" t="s">
        <v>75</v>
      </c>
      <c r="M11" s="21" t="s">
        <v>75</v>
      </c>
      <c r="N11" s="12">
        <f>-(I11/G11-1)*100</f>
        <v>1.7241379310344862</v>
      </c>
      <c r="O11" s="38">
        <f t="shared" si="0"/>
        <v>1</v>
      </c>
      <c r="AB11" s="17">
        <v>5225.3</v>
      </c>
    </row>
    <row r="12" spans="1:28" ht="12.75">
      <c r="A12" s="19" t="s">
        <v>73</v>
      </c>
      <c r="B12" s="19">
        <v>533106</v>
      </c>
      <c r="C12" s="19" t="s">
        <v>66</v>
      </c>
      <c r="D12" s="11">
        <v>40291</v>
      </c>
      <c r="E12" s="5" t="s">
        <v>38</v>
      </c>
      <c r="F12" s="5" t="s">
        <v>4</v>
      </c>
      <c r="G12" s="6">
        <v>1130</v>
      </c>
      <c r="H12" s="21" t="s">
        <v>75</v>
      </c>
      <c r="I12" s="6">
        <v>1420</v>
      </c>
      <c r="J12" s="20">
        <f>I12/G12-1</f>
        <v>0.2566371681415929</v>
      </c>
      <c r="K12" s="7" t="s">
        <v>43</v>
      </c>
      <c r="L12" s="21" t="s">
        <v>75</v>
      </c>
      <c r="M12" s="21" t="s">
        <v>75</v>
      </c>
      <c r="N12" s="12">
        <f aca="true" t="shared" si="1" ref="N12:N24">(I12/G12-1)*100</f>
        <v>25.663716814159287</v>
      </c>
      <c r="O12" s="38">
        <f>IF(N12&lt;0,0,1)</f>
        <v>1</v>
      </c>
      <c r="AA12" s="35"/>
      <c r="AB12" s="17">
        <v>5149</v>
      </c>
    </row>
    <row r="13" spans="1:28" ht="12.75">
      <c r="A13" s="19" t="s">
        <v>73</v>
      </c>
      <c r="B13" s="22">
        <v>530965</v>
      </c>
      <c r="C13" s="19" t="s">
        <v>121</v>
      </c>
      <c r="D13" s="11">
        <v>40340</v>
      </c>
      <c r="E13" s="5" t="s">
        <v>120</v>
      </c>
      <c r="F13" s="5" t="s">
        <v>4</v>
      </c>
      <c r="G13" s="6">
        <v>346</v>
      </c>
      <c r="H13" s="21" t="s">
        <v>75</v>
      </c>
      <c r="I13" s="6">
        <v>384</v>
      </c>
      <c r="J13" s="20">
        <f>(I13/G13-1)</f>
        <v>0.10982658959537561</v>
      </c>
      <c r="K13" s="7" t="s">
        <v>43</v>
      </c>
      <c r="L13" s="21" t="s">
        <v>75</v>
      </c>
      <c r="M13" s="21" t="s">
        <v>75</v>
      </c>
      <c r="N13" s="12">
        <f t="shared" si="1"/>
        <v>10.982658959537561</v>
      </c>
      <c r="O13" s="38">
        <f>IF(N13&lt;0,0,1)</f>
        <v>1</v>
      </c>
      <c r="AA13" s="35"/>
      <c r="AB13" s="17">
        <v>5197.7</v>
      </c>
    </row>
    <row r="14" spans="1:28" ht="12.75">
      <c r="A14" s="19" t="s">
        <v>73</v>
      </c>
      <c r="B14" s="19">
        <v>500257</v>
      </c>
      <c r="C14" s="19" t="s">
        <v>21</v>
      </c>
      <c r="D14" s="11">
        <v>40280</v>
      </c>
      <c r="E14" s="5" t="s">
        <v>21</v>
      </c>
      <c r="F14" s="5" t="s">
        <v>4</v>
      </c>
      <c r="G14" s="6">
        <v>1630</v>
      </c>
      <c r="H14" s="21" t="s">
        <v>75</v>
      </c>
      <c r="I14" s="6">
        <v>1950</v>
      </c>
      <c r="J14" s="20">
        <f>I14/G14-1</f>
        <v>0.19631901840490795</v>
      </c>
      <c r="K14" s="7" t="s">
        <v>43</v>
      </c>
      <c r="L14" s="21" t="s">
        <v>75</v>
      </c>
      <c r="M14" s="21" t="s">
        <v>75</v>
      </c>
      <c r="N14" s="12">
        <f t="shared" si="1"/>
        <v>19.631901840490794</v>
      </c>
      <c r="O14" s="38">
        <f>IF(N14&lt;0,0,1)</f>
        <v>1</v>
      </c>
      <c r="AB14" s="23">
        <v>5322.45</v>
      </c>
    </row>
    <row r="15" spans="1:28" ht="12.75">
      <c r="A15" s="19" t="s">
        <v>73</v>
      </c>
      <c r="B15" s="19">
        <v>532659</v>
      </c>
      <c r="C15" s="19" t="s">
        <v>6</v>
      </c>
      <c r="D15" s="11">
        <v>40253</v>
      </c>
      <c r="E15" s="5" t="s">
        <v>6</v>
      </c>
      <c r="F15" s="5" t="s">
        <v>4</v>
      </c>
      <c r="G15" s="6">
        <v>163</v>
      </c>
      <c r="H15" s="21" t="s">
        <v>75</v>
      </c>
      <c r="I15" s="6">
        <v>181</v>
      </c>
      <c r="J15" s="20">
        <f>I15/G15-1</f>
        <v>0.11042944785276076</v>
      </c>
      <c r="K15" s="7" t="s">
        <v>43</v>
      </c>
      <c r="L15" s="21" t="s">
        <v>75</v>
      </c>
      <c r="M15" s="21" t="s">
        <v>75</v>
      </c>
      <c r="N15" s="12">
        <f t="shared" si="1"/>
        <v>11.042944785276077</v>
      </c>
      <c r="O15" s="38">
        <f>IF(N15&lt;0,0,1)</f>
        <v>1</v>
      </c>
      <c r="AB15" s="17">
        <v>5249.1</v>
      </c>
    </row>
    <row r="16" spans="1:28" ht="12.75">
      <c r="A16" s="19" t="s">
        <v>73</v>
      </c>
      <c r="B16" s="19">
        <v>532921</v>
      </c>
      <c r="C16" s="19" t="s">
        <v>51</v>
      </c>
      <c r="D16" s="11">
        <v>40318</v>
      </c>
      <c r="E16" s="5" t="s">
        <v>7</v>
      </c>
      <c r="F16" s="5" t="s">
        <v>4</v>
      </c>
      <c r="G16" s="6">
        <v>655</v>
      </c>
      <c r="H16" s="21" t="s">
        <v>75</v>
      </c>
      <c r="I16" s="6">
        <v>740</v>
      </c>
      <c r="J16" s="20">
        <f>I16/G16-1</f>
        <v>0.12977099236641232</v>
      </c>
      <c r="K16" s="7" t="s">
        <v>43</v>
      </c>
      <c r="L16" s="21" t="s">
        <v>75</v>
      </c>
      <c r="M16" s="21" t="s">
        <v>75</v>
      </c>
      <c r="N16" s="12">
        <f t="shared" si="1"/>
        <v>12.977099236641232</v>
      </c>
      <c r="O16" s="24"/>
      <c r="AB16" s="17">
        <v>5260.4</v>
      </c>
    </row>
    <row r="17" spans="1:28" ht="12.75">
      <c r="A17" s="19" t="s">
        <v>73</v>
      </c>
      <c r="B17" s="22">
        <v>500547</v>
      </c>
      <c r="C17" s="19" t="s">
        <v>106</v>
      </c>
      <c r="D17" s="11">
        <v>40329</v>
      </c>
      <c r="E17" s="5" t="s">
        <v>106</v>
      </c>
      <c r="F17" s="5" t="s">
        <v>4</v>
      </c>
      <c r="G17" s="6">
        <v>563</v>
      </c>
      <c r="H17" s="21" t="s">
        <v>75</v>
      </c>
      <c r="I17" s="6">
        <v>692</v>
      </c>
      <c r="J17" s="20">
        <f>I17/G17-1</f>
        <v>0.22912966252220257</v>
      </c>
      <c r="K17" s="7" t="s">
        <v>43</v>
      </c>
      <c r="L17" s="21" t="s">
        <v>75</v>
      </c>
      <c r="M17" s="21" t="s">
        <v>75</v>
      </c>
      <c r="N17" s="12">
        <f t="shared" si="1"/>
        <v>22.912966252220258</v>
      </c>
      <c r="O17" s="24"/>
      <c r="AB17" s="17"/>
    </row>
    <row r="18" spans="1:28" ht="12.75">
      <c r="A18" s="19" t="s">
        <v>73</v>
      </c>
      <c r="B18" s="22">
        <v>500493</v>
      </c>
      <c r="C18" s="19" t="s">
        <v>135</v>
      </c>
      <c r="D18" s="11">
        <v>40357</v>
      </c>
      <c r="E18" s="5" t="s">
        <v>134</v>
      </c>
      <c r="F18" s="5" t="s">
        <v>4</v>
      </c>
      <c r="G18" s="6">
        <v>288</v>
      </c>
      <c r="H18" s="21" t="s">
        <v>75</v>
      </c>
      <c r="I18" s="6">
        <v>323</v>
      </c>
      <c r="J18" s="20">
        <f>(I18/G18-1)</f>
        <v>0.12152777777777768</v>
      </c>
      <c r="K18" s="7" t="s">
        <v>43</v>
      </c>
      <c r="L18" s="21" t="s">
        <v>75</v>
      </c>
      <c r="M18" s="21" t="s">
        <v>75</v>
      </c>
      <c r="N18" s="12">
        <f t="shared" si="1"/>
        <v>12.152777777777768</v>
      </c>
      <c r="O18" s="24"/>
      <c r="AB18" s="17"/>
    </row>
    <row r="19" spans="1:28" ht="12.75">
      <c r="A19" s="19" t="s">
        <v>73</v>
      </c>
      <c r="B19" s="22">
        <v>533104</v>
      </c>
      <c r="C19" s="19" t="s">
        <v>93</v>
      </c>
      <c r="D19" s="11">
        <v>40316</v>
      </c>
      <c r="E19" s="5" t="s">
        <v>92</v>
      </c>
      <c r="F19" s="5" t="s">
        <v>4</v>
      </c>
      <c r="G19" s="6">
        <v>137</v>
      </c>
      <c r="H19" s="21" t="s">
        <v>75</v>
      </c>
      <c r="I19" s="6">
        <v>178</v>
      </c>
      <c r="J19" s="20">
        <f>(I19/G19-1)</f>
        <v>0.2992700729927007</v>
      </c>
      <c r="K19" s="7" t="s">
        <v>43</v>
      </c>
      <c r="L19" s="21" t="s">
        <v>75</v>
      </c>
      <c r="M19" s="21" t="s">
        <v>75</v>
      </c>
      <c r="N19" s="12">
        <f t="shared" si="1"/>
        <v>29.92700729927007</v>
      </c>
      <c r="O19" s="24"/>
      <c r="AB19" s="17"/>
    </row>
    <row r="20" spans="1:28" ht="12.75">
      <c r="A20" s="19" t="s">
        <v>73</v>
      </c>
      <c r="B20" s="22">
        <v>500477</v>
      </c>
      <c r="C20" s="19" t="s">
        <v>100</v>
      </c>
      <c r="D20" s="11">
        <v>40324</v>
      </c>
      <c r="E20" s="5" t="s">
        <v>99</v>
      </c>
      <c r="F20" s="5" t="s">
        <v>4</v>
      </c>
      <c r="G20" s="6">
        <v>57</v>
      </c>
      <c r="H20" s="21" t="s">
        <v>75</v>
      </c>
      <c r="I20" s="6">
        <v>72</v>
      </c>
      <c r="J20" s="20">
        <f>I20/G20-1</f>
        <v>0.26315789473684204</v>
      </c>
      <c r="K20" s="7" t="s">
        <v>43</v>
      </c>
      <c r="L20" s="21" t="s">
        <v>75</v>
      </c>
      <c r="M20" s="21" t="s">
        <v>75</v>
      </c>
      <c r="N20" s="12">
        <f t="shared" si="1"/>
        <v>26.315789473684205</v>
      </c>
      <c r="O20" s="24"/>
      <c r="AB20" s="17"/>
    </row>
    <row r="21" spans="1:28" ht="12.75">
      <c r="A21" s="19" t="s">
        <v>73</v>
      </c>
      <c r="B21" s="22">
        <v>500870</v>
      </c>
      <c r="C21" s="19" t="s">
        <v>123</v>
      </c>
      <c r="D21" s="11">
        <v>40343</v>
      </c>
      <c r="E21" s="5" t="s">
        <v>122</v>
      </c>
      <c r="F21" s="5" t="s">
        <v>4</v>
      </c>
      <c r="G21" s="6">
        <v>422</v>
      </c>
      <c r="H21" s="21" t="s">
        <v>75</v>
      </c>
      <c r="I21" s="6">
        <v>463</v>
      </c>
      <c r="J21" s="20">
        <f>(I21/G21-1)</f>
        <v>0.09715639810426535</v>
      </c>
      <c r="K21" s="7" t="s">
        <v>43</v>
      </c>
      <c r="L21" s="21" t="s">
        <v>75</v>
      </c>
      <c r="M21" s="21" t="s">
        <v>75</v>
      </c>
      <c r="N21" s="12">
        <f t="shared" si="1"/>
        <v>9.715639810426534</v>
      </c>
      <c r="O21" s="24"/>
      <c r="AB21" s="17"/>
    </row>
    <row r="22" spans="1:28" ht="12.75">
      <c r="A22" s="19" t="s">
        <v>73</v>
      </c>
      <c r="B22" s="22">
        <v>522287</v>
      </c>
      <c r="C22" s="19" t="s">
        <v>142</v>
      </c>
      <c r="D22" s="11">
        <v>40361</v>
      </c>
      <c r="E22" s="5" t="s">
        <v>143</v>
      </c>
      <c r="F22" s="8" t="s">
        <v>148</v>
      </c>
      <c r="G22" s="6">
        <v>1043</v>
      </c>
      <c r="H22" s="21" t="s">
        <v>75</v>
      </c>
      <c r="I22" s="6">
        <v>1002</v>
      </c>
      <c r="J22" s="20">
        <f>-(I22/G22-1)</f>
        <v>0.03930968360498566</v>
      </c>
      <c r="K22" s="7" t="s">
        <v>43</v>
      </c>
      <c r="L22" s="21" t="s">
        <v>75</v>
      </c>
      <c r="M22" s="21" t="s">
        <v>75</v>
      </c>
      <c r="N22" s="12">
        <f>-(I22/G22-1)*100</f>
        <v>3.9309683604985657</v>
      </c>
      <c r="O22" s="24"/>
      <c r="AB22" s="17"/>
    </row>
    <row r="23" spans="1:28" ht="12.75">
      <c r="A23" s="19" t="s">
        <v>73</v>
      </c>
      <c r="B23" s="22">
        <v>532210</v>
      </c>
      <c r="C23" s="19" t="s">
        <v>108</v>
      </c>
      <c r="D23" s="11">
        <v>40330</v>
      </c>
      <c r="E23" s="5" t="s">
        <v>107</v>
      </c>
      <c r="F23" s="5" t="s">
        <v>4</v>
      </c>
      <c r="G23" s="6">
        <v>33.9</v>
      </c>
      <c r="H23" s="21" t="s">
        <v>75</v>
      </c>
      <c r="I23" s="6">
        <v>40</v>
      </c>
      <c r="J23" s="20">
        <f>I23/G23-1</f>
        <v>0.1799410029498525</v>
      </c>
      <c r="K23" s="7" t="s">
        <v>43</v>
      </c>
      <c r="L23" s="21" t="s">
        <v>75</v>
      </c>
      <c r="M23" s="21" t="s">
        <v>75</v>
      </c>
      <c r="N23" s="12">
        <f t="shared" si="1"/>
        <v>17.994100294985248</v>
      </c>
      <c r="O23" s="24"/>
      <c r="AB23" s="17"/>
    </row>
    <row r="24" spans="1:28" ht="12.75">
      <c r="A24" s="19" t="s">
        <v>73</v>
      </c>
      <c r="B24" s="19">
        <v>532418</v>
      </c>
      <c r="C24" s="19" t="s">
        <v>67</v>
      </c>
      <c r="D24" s="11">
        <v>40294</v>
      </c>
      <c r="E24" s="5" t="s">
        <v>39</v>
      </c>
      <c r="F24" s="5" t="s">
        <v>4</v>
      </c>
      <c r="G24" s="6">
        <v>120</v>
      </c>
      <c r="H24" s="21" t="s">
        <v>75</v>
      </c>
      <c r="I24" s="6">
        <v>150</v>
      </c>
      <c r="J24" s="20">
        <f>I24/G24-1</f>
        <v>0.25</v>
      </c>
      <c r="K24" s="7" t="s">
        <v>43</v>
      </c>
      <c r="L24" s="21" t="s">
        <v>75</v>
      </c>
      <c r="M24" s="21" t="s">
        <v>75</v>
      </c>
      <c r="N24" s="12">
        <f t="shared" si="1"/>
        <v>25</v>
      </c>
      <c r="O24" s="38">
        <f>IF(N24&lt;0,0,1)</f>
        <v>1</v>
      </c>
      <c r="AA24" s="35"/>
      <c r="AB24" s="17">
        <v>5124.9</v>
      </c>
    </row>
    <row r="25" spans="1:28" ht="12.75">
      <c r="A25" s="19" t="s">
        <v>73</v>
      </c>
      <c r="B25" s="22">
        <v>532977</v>
      </c>
      <c r="C25" s="19" t="s">
        <v>156</v>
      </c>
      <c r="D25" s="11">
        <v>40371</v>
      </c>
      <c r="E25" s="5" t="s">
        <v>157</v>
      </c>
      <c r="F25" s="5" t="s">
        <v>4</v>
      </c>
      <c r="G25" s="6">
        <v>2421</v>
      </c>
      <c r="H25" s="21" t="s">
        <v>75</v>
      </c>
      <c r="I25" s="6">
        <v>2713</v>
      </c>
      <c r="J25" s="20">
        <f>(I25/G25-1)</f>
        <v>0.12061131763734001</v>
      </c>
      <c r="K25" s="7" t="s">
        <v>43</v>
      </c>
      <c r="L25" s="21" t="s">
        <v>75</v>
      </c>
      <c r="M25" s="21" t="s">
        <v>75</v>
      </c>
      <c r="N25" s="12">
        <f aca="true" t="shared" si="2" ref="N25:N30">(I25/G25-1)*100</f>
        <v>12.061131763734</v>
      </c>
      <c r="O25" s="24"/>
      <c r="AA25" s="35"/>
      <c r="AB25" s="17"/>
    </row>
    <row r="26" spans="1:28" ht="12.75">
      <c r="A26" s="19" t="s">
        <v>73</v>
      </c>
      <c r="B26" s="22">
        <v>500355</v>
      </c>
      <c r="C26" s="19" t="s">
        <v>159</v>
      </c>
      <c r="D26" s="11">
        <v>40372</v>
      </c>
      <c r="E26" s="5" t="s">
        <v>158</v>
      </c>
      <c r="F26" s="5" t="s">
        <v>4</v>
      </c>
      <c r="G26" s="6">
        <v>1070</v>
      </c>
      <c r="H26" s="21" t="s">
        <v>75</v>
      </c>
      <c r="I26" s="6">
        <v>1320</v>
      </c>
      <c r="J26" s="20">
        <f>(I26/G26-1)</f>
        <v>0.23364485981308403</v>
      </c>
      <c r="K26" s="7" t="s">
        <v>43</v>
      </c>
      <c r="L26" s="21" t="s">
        <v>75</v>
      </c>
      <c r="M26" s="21" t="s">
        <v>75</v>
      </c>
      <c r="N26" s="12">
        <f t="shared" si="2"/>
        <v>23.364485981308402</v>
      </c>
      <c r="O26" s="24"/>
      <c r="AB26" s="17"/>
    </row>
    <row r="27" spans="1:28" ht="12.75">
      <c r="A27" s="19" t="s">
        <v>73</v>
      </c>
      <c r="B27" s="19">
        <v>500253</v>
      </c>
      <c r="C27" s="19" t="s">
        <v>80</v>
      </c>
      <c r="D27" s="11">
        <v>40304</v>
      </c>
      <c r="E27" s="5" t="s">
        <v>84</v>
      </c>
      <c r="F27" s="5" t="s">
        <v>4</v>
      </c>
      <c r="G27" s="6">
        <v>962</v>
      </c>
      <c r="H27" s="21" t="s">
        <v>75</v>
      </c>
      <c r="I27" s="6">
        <v>1150</v>
      </c>
      <c r="J27" s="20">
        <f>I27/G27-1</f>
        <v>0.19542619542619533</v>
      </c>
      <c r="K27" s="7" t="s">
        <v>43</v>
      </c>
      <c r="L27" s="21" t="s">
        <v>75</v>
      </c>
      <c r="M27" s="21" t="s">
        <v>75</v>
      </c>
      <c r="N27" s="12">
        <f t="shared" si="2"/>
        <v>19.542619542619533</v>
      </c>
      <c r="O27" s="24"/>
      <c r="AB27" s="17">
        <v>5302.85</v>
      </c>
    </row>
    <row r="28" spans="1:28" ht="12.75">
      <c r="A28" s="19" t="s">
        <v>73</v>
      </c>
      <c r="B28" s="22">
        <v>523261</v>
      </c>
      <c r="C28" s="19" t="s">
        <v>125</v>
      </c>
      <c r="D28" s="11">
        <v>40346</v>
      </c>
      <c r="E28" s="5" t="s">
        <v>151</v>
      </c>
      <c r="F28" s="5" t="s">
        <v>4</v>
      </c>
      <c r="G28" s="6">
        <v>459</v>
      </c>
      <c r="H28" s="21" t="s">
        <v>75</v>
      </c>
      <c r="I28" s="6">
        <v>639</v>
      </c>
      <c r="J28" s="20">
        <f>(I28/G28-1)</f>
        <v>0.392156862745098</v>
      </c>
      <c r="K28" s="7" t="s">
        <v>43</v>
      </c>
      <c r="L28" s="21" t="s">
        <v>75</v>
      </c>
      <c r="M28" s="21" t="s">
        <v>75</v>
      </c>
      <c r="N28" s="12">
        <f t="shared" si="2"/>
        <v>39.2156862745098</v>
      </c>
      <c r="O28" s="38">
        <f>IF(N62&lt;0,0,1)</f>
        <v>1</v>
      </c>
      <c r="AB28" s="17">
        <v>5262.45</v>
      </c>
    </row>
    <row r="29" spans="1:28" ht="12.75">
      <c r="A29" s="19" t="s">
        <v>73</v>
      </c>
      <c r="B29" s="19">
        <v>500086</v>
      </c>
      <c r="C29" s="19" t="s">
        <v>71</v>
      </c>
      <c r="D29" s="11">
        <v>40301</v>
      </c>
      <c r="E29" s="5" t="s">
        <v>45</v>
      </c>
      <c r="F29" s="5" t="s">
        <v>4</v>
      </c>
      <c r="G29" s="6">
        <v>124</v>
      </c>
      <c r="H29" s="21" t="s">
        <v>75</v>
      </c>
      <c r="I29" s="6">
        <v>145</v>
      </c>
      <c r="J29" s="20">
        <f>I29/G29-1</f>
        <v>0.1693548387096775</v>
      </c>
      <c r="K29" s="7" t="s">
        <v>43</v>
      </c>
      <c r="L29" s="21" t="s">
        <v>75</v>
      </c>
      <c r="M29" s="21" t="s">
        <v>75</v>
      </c>
      <c r="N29" s="12">
        <f t="shared" si="2"/>
        <v>16.93548387096775</v>
      </c>
      <c r="O29" s="38"/>
      <c r="AB29" s="17"/>
    </row>
    <row r="30" spans="1:28" ht="12.75">
      <c r="A30" s="19" t="s">
        <v>73</v>
      </c>
      <c r="B30" s="22">
        <v>511218</v>
      </c>
      <c r="C30" s="19" t="s">
        <v>127</v>
      </c>
      <c r="D30" s="11">
        <v>40350</v>
      </c>
      <c r="E30" s="5" t="s">
        <v>126</v>
      </c>
      <c r="F30" s="5" t="s">
        <v>4</v>
      </c>
      <c r="G30" s="6">
        <v>592</v>
      </c>
      <c r="H30" s="21" t="s">
        <v>75</v>
      </c>
      <c r="I30" s="6">
        <v>700</v>
      </c>
      <c r="J30" s="20">
        <f>(I30/G30-1)</f>
        <v>0.18243243243243246</v>
      </c>
      <c r="K30" s="7" t="s">
        <v>43</v>
      </c>
      <c r="L30" s="21" t="s">
        <v>75</v>
      </c>
      <c r="M30" s="21" t="s">
        <v>75</v>
      </c>
      <c r="N30" s="12">
        <f t="shared" si="2"/>
        <v>18.243243243243246</v>
      </c>
      <c r="O30" s="38">
        <f>IF(N56&lt;0,0,1)</f>
        <v>1</v>
      </c>
      <c r="AB30" s="17">
        <v>5290.5</v>
      </c>
    </row>
    <row r="31" spans="1:28" ht="12.75">
      <c r="A31" s="19" t="s">
        <v>73</v>
      </c>
      <c r="B31" s="22">
        <v>517334</v>
      </c>
      <c r="C31" s="19" t="s">
        <v>112</v>
      </c>
      <c r="D31" s="11">
        <v>40332</v>
      </c>
      <c r="E31" s="5" t="s">
        <v>111</v>
      </c>
      <c r="F31" s="5" t="s">
        <v>4</v>
      </c>
      <c r="G31" s="6">
        <v>141.6</v>
      </c>
      <c r="H31" s="21" t="s">
        <v>75</v>
      </c>
      <c r="I31" s="6">
        <v>178</v>
      </c>
      <c r="J31" s="20">
        <f>I31/G31-1</f>
        <v>0.2570621468926555</v>
      </c>
      <c r="K31" s="7" t="s">
        <v>43</v>
      </c>
      <c r="L31" s="21" t="s">
        <v>75</v>
      </c>
      <c r="M31" s="21" t="s">
        <v>75</v>
      </c>
      <c r="N31" s="12">
        <f>(I31/G31-1)*100</f>
        <v>25.70621468926555</v>
      </c>
      <c r="O31" s="38"/>
      <c r="AB31" s="17"/>
    </row>
    <row r="32" spans="1:28" ht="12.75">
      <c r="A32" s="19" t="s">
        <v>73</v>
      </c>
      <c r="B32" s="22">
        <v>517354</v>
      </c>
      <c r="C32" s="19" t="s">
        <v>137</v>
      </c>
      <c r="D32" s="11">
        <v>40358</v>
      </c>
      <c r="E32" s="5" t="s">
        <v>136</v>
      </c>
      <c r="F32" s="5" t="s">
        <v>4</v>
      </c>
      <c r="G32" s="6">
        <v>624</v>
      </c>
      <c r="H32" s="21" t="s">
        <v>75</v>
      </c>
      <c r="I32" s="6">
        <v>725</v>
      </c>
      <c r="J32" s="20">
        <f>(I32/G32-1)</f>
        <v>0.16185897435897445</v>
      </c>
      <c r="K32" s="7" t="s">
        <v>43</v>
      </c>
      <c r="L32" s="21" t="s">
        <v>75</v>
      </c>
      <c r="M32" s="21" t="s">
        <v>75</v>
      </c>
      <c r="N32" s="12">
        <f>(I32/G32-1)*100</f>
        <v>16.185897435897445</v>
      </c>
      <c r="O32" s="38"/>
      <c r="AB32" s="17"/>
    </row>
    <row r="33" spans="1:28" ht="12.75">
      <c r="A33" s="19" t="s">
        <v>73</v>
      </c>
      <c r="B33" s="22">
        <v>500440</v>
      </c>
      <c r="C33" s="19" t="s">
        <v>130</v>
      </c>
      <c r="D33" s="11">
        <v>40351</v>
      </c>
      <c r="E33" s="5" t="s">
        <v>129</v>
      </c>
      <c r="F33" s="5" t="s">
        <v>4</v>
      </c>
      <c r="G33" s="6">
        <v>153</v>
      </c>
      <c r="H33" s="21" t="s">
        <v>75</v>
      </c>
      <c r="I33" s="6">
        <v>170</v>
      </c>
      <c r="J33" s="20">
        <f>(I33/G33-1)</f>
        <v>0.11111111111111116</v>
      </c>
      <c r="K33" s="7" t="s">
        <v>43</v>
      </c>
      <c r="L33" s="21" t="s">
        <v>75</v>
      </c>
      <c r="M33" s="21" t="s">
        <v>75</v>
      </c>
      <c r="N33" s="12">
        <f>(I33/G33-1)*100</f>
        <v>11.111111111111116</v>
      </c>
      <c r="O33" s="38"/>
      <c r="AB33" s="17"/>
    </row>
    <row r="34" spans="1:28" ht="12.75">
      <c r="A34" s="19" t="s">
        <v>73</v>
      </c>
      <c r="B34" s="22">
        <v>532667</v>
      </c>
      <c r="C34" s="19" t="s">
        <v>116</v>
      </c>
      <c r="D34" s="11">
        <v>40336</v>
      </c>
      <c r="E34" s="8" t="s">
        <v>115</v>
      </c>
      <c r="F34" s="8" t="s">
        <v>9</v>
      </c>
      <c r="G34" s="6">
        <v>56</v>
      </c>
      <c r="H34" s="21" t="s">
        <v>75</v>
      </c>
      <c r="I34" s="6">
        <v>50</v>
      </c>
      <c r="J34" s="20">
        <f>-(I34/G34-1)</f>
        <v>0.1071428571428571</v>
      </c>
      <c r="K34" s="7" t="s">
        <v>43</v>
      </c>
      <c r="L34" s="21" t="s">
        <v>75</v>
      </c>
      <c r="M34" s="21" t="s">
        <v>75</v>
      </c>
      <c r="N34" s="12">
        <f>-(I34/G34-1)*100</f>
        <v>10.71428571428571</v>
      </c>
      <c r="O34" s="38"/>
      <c r="AB34" s="17"/>
    </row>
    <row r="35" spans="1:28" ht="12.75">
      <c r="A35" s="19" t="s">
        <v>73</v>
      </c>
      <c r="B35" s="22">
        <v>500087</v>
      </c>
      <c r="C35" s="19" t="s">
        <v>64</v>
      </c>
      <c r="D35" s="11">
        <v>40347</v>
      </c>
      <c r="E35" s="8" t="s">
        <v>64</v>
      </c>
      <c r="F35" s="8" t="s">
        <v>9</v>
      </c>
      <c r="G35" s="6">
        <v>335</v>
      </c>
      <c r="H35" s="21" t="s">
        <v>75</v>
      </c>
      <c r="I35" s="6">
        <v>301</v>
      </c>
      <c r="J35" s="20">
        <f>-(I35/G35-1)</f>
        <v>0.10149253731343288</v>
      </c>
      <c r="K35" s="7" t="s">
        <v>43</v>
      </c>
      <c r="L35" s="21" t="s">
        <v>75</v>
      </c>
      <c r="M35" s="21" t="s">
        <v>75</v>
      </c>
      <c r="N35" s="12">
        <f>-(I35/G35-1)*100</f>
        <v>10.149253731343288</v>
      </c>
      <c r="O35" s="38"/>
      <c r="AB35" s="17"/>
    </row>
    <row r="36" spans="1:28" ht="12.75">
      <c r="A36" s="19" t="s">
        <v>73</v>
      </c>
      <c r="B36" s="22">
        <v>500547</v>
      </c>
      <c r="C36" s="19" t="s">
        <v>106</v>
      </c>
      <c r="D36" s="11">
        <v>40373</v>
      </c>
      <c r="E36" s="5" t="s">
        <v>106</v>
      </c>
      <c r="F36" s="5" t="s">
        <v>4</v>
      </c>
      <c r="G36" s="6">
        <v>701</v>
      </c>
      <c r="H36" s="21" t="s">
        <v>75</v>
      </c>
      <c r="I36" s="6">
        <v>790</v>
      </c>
      <c r="J36" s="20">
        <f>I36/G36-1</f>
        <v>0.12696148359486448</v>
      </c>
      <c r="K36" s="7" t="s">
        <v>43</v>
      </c>
      <c r="L36" s="21" t="s">
        <v>75</v>
      </c>
      <c r="M36" s="21" t="s">
        <v>75</v>
      </c>
      <c r="N36" s="12">
        <f aca="true" t="shared" si="3" ref="N36:N42">(I36/G36-1)*100</f>
        <v>12.696148359486447</v>
      </c>
      <c r="O36" s="38">
        <f>IF(N67&lt;0,0,1)</f>
        <v>0</v>
      </c>
      <c r="AB36" s="17">
        <v>5322.95</v>
      </c>
    </row>
    <row r="37" spans="1:28" ht="12.75">
      <c r="A37" s="19" t="s">
        <v>73</v>
      </c>
      <c r="B37" s="22">
        <v>526953</v>
      </c>
      <c r="C37" s="19" t="s">
        <v>110</v>
      </c>
      <c r="D37" s="11">
        <v>40331</v>
      </c>
      <c r="E37" s="5" t="s">
        <v>109</v>
      </c>
      <c r="F37" s="5" t="s">
        <v>4</v>
      </c>
      <c r="G37" s="6">
        <v>259</v>
      </c>
      <c r="H37" s="21" t="s">
        <v>75</v>
      </c>
      <c r="I37" s="6">
        <v>308</v>
      </c>
      <c r="J37" s="20">
        <f>I37/G37-1</f>
        <v>0.18918918918918926</v>
      </c>
      <c r="K37" s="7" t="s">
        <v>43</v>
      </c>
      <c r="L37" s="21" t="s">
        <v>75</v>
      </c>
      <c r="M37" s="21" t="s">
        <v>75</v>
      </c>
      <c r="N37" s="12">
        <f t="shared" si="3"/>
        <v>18.918918918918926</v>
      </c>
      <c r="O37" s="38">
        <f>IF(N68&lt;0,0,1)</f>
        <v>0</v>
      </c>
      <c r="AB37" s="17">
        <v>5322.95</v>
      </c>
    </row>
    <row r="38" spans="1:28" ht="12.75">
      <c r="A38" s="19" t="s">
        <v>73</v>
      </c>
      <c r="B38" s="22">
        <v>532667</v>
      </c>
      <c r="C38" s="19" t="s">
        <v>117</v>
      </c>
      <c r="D38" s="11">
        <v>40337</v>
      </c>
      <c r="E38" s="5" t="s">
        <v>118</v>
      </c>
      <c r="F38" s="5" t="s">
        <v>4</v>
      </c>
      <c r="G38" s="6">
        <v>46</v>
      </c>
      <c r="H38" s="21" t="s">
        <v>75</v>
      </c>
      <c r="I38" s="6">
        <v>54</v>
      </c>
      <c r="J38" s="20">
        <f>(I38/G38-1)</f>
        <v>0.17391304347826098</v>
      </c>
      <c r="K38" s="7" t="s">
        <v>43</v>
      </c>
      <c r="L38" s="21" t="s">
        <v>75</v>
      </c>
      <c r="M38" s="21" t="s">
        <v>75</v>
      </c>
      <c r="N38" s="12">
        <f t="shared" si="3"/>
        <v>17.391304347826097</v>
      </c>
      <c r="O38" s="38">
        <f>IF(N91&lt;0,0,1)</f>
        <v>1</v>
      </c>
      <c r="AB38" s="35">
        <v>5266.7</v>
      </c>
    </row>
    <row r="39" spans="1:28" ht="12.75">
      <c r="A39" s="19" t="s">
        <v>73</v>
      </c>
      <c r="B39" s="22">
        <v>500470</v>
      </c>
      <c r="C39" s="19" t="s">
        <v>187</v>
      </c>
      <c r="D39" s="11">
        <v>40407</v>
      </c>
      <c r="E39" s="5" t="s">
        <v>188</v>
      </c>
      <c r="F39" s="5" t="s">
        <v>4</v>
      </c>
      <c r="G39" s="6">
        <v>520</v>
      </c>
      <c r="H39" s="21" t="s">
        <v>75</v>
      </c>
      <c r="I39" s="6">
        <v>570</v>
      </c>
      <c r="J39" s="20">
        <f>I39/G39-1</f>
        <v>0.09615384615384626</v>
      </c>
      <c r="K39" s="7" t="s">
        <v>43</v>
      </c>
      <c r="L39" s="21" t="s">
        <v>75</v>
      </c>
      <c r="M39" s="21" t="s">
        <v>75</v>
      </c>
      <c r="N39" s="12">
        <f t="shared" si="3"/>
        <v>9.615384615384626</v>
      </c>
      <c r="O39" s="38"/>
      <c r="AB39" s="17"/>
    </row>
    <row r="40" spans="1:28" ht="12.75">
      <c r="A40" s="19" t="s">
        <v>73</v>
      </c>
      <c r="B40" s="22">
        <v>531092</v>
      </c>
      <c r="C40" s="19" t="s">
        <v>152</v>
      </c>
      <c r="D40" s="11">
        <v>40367</v>
      </c>
      <c r="E40" s="5" t="s">
        <v>153</v>
      </c>
      <c r="F40" s="5" t="s">
        <v>4</v>
      </c>
      <c r="G40" s="6">
        <v>249</v>
      </c>
      <c r="H40" s="21" t="s">
        <v>75</v>
      </c>
      <c r="I40" s="6">
        <v>312</v>
      </c>
      <c r="J40" s="20">
        <f>(I40/G40-1)</f>
        <v>0.2530120481927711</v>
      </c>
      <c r="K40" s="7" t="s">
        <v>43</v>
      </c>
      <c r="L40" s="21" t="s">
        <v>75</v>
      </c>
      <c r="M40" s="21" t="s">
        <v>75</v>
      </c>
      <c r="N40" s="12">
        <f t="shared" si="3"/>
        <v>25.30120481927711</v>
      </c>
      <c r="O40" s="38"/>
      <c r="AB40" s="17"/>
    </row>
    <row r="41" spans="1:14" ht="12.75">
      <c r="A41" s="19" t="s">
        <v>73</v>
      </c>
      <c r="B41" s="22">
        <v>532940</v>
      </c>
      <c r="C41" s="19" t="s">
        <v>181</v>
      </c>
      <c r="D41" s="11">
        <v>40400</v>
      </c>
      <c r="E41" s="5" t="s">
        <v>182</v>
      </c>
      <c r="F41" s="5" t="s">
        <v>4</v>
      </c>
      <c r="G41" s="6">
        <v>195</v>
      </c>
      <c r="H41" s="21" t="s">
        <v>75</v>
      </c>
      <c r="I41" s="6">
        <v>240</v>
      </c>
      <c r="J41" s="20">
        <f>I41/G41-1</f>
        <v>0.23076923076923084</v>
      </c>
      <c r="K41" s="7" t="s">
        <v>43</v>
      </c>
      <c r="L41" s="21" t="s">
        <v>75</v>
      </c>
      <c r="M41" s="21" t="s">
        <v>75</v>
      </c>
      <c r="N41" s="12">
        <f>(I41/G41-1)*100</f>
        <v>23.076923076923084</v>
      </c>
    </row>
    <row r="42" spans="1:28" ht="12.75">
      <c r="A42" s="19" t="s">
        <v>73</v>
      </c>
      <c r="B42" s="22">
        <v>532343</v>
      </c>
      <c r="C42" s="19" t="s">
        <v>65</v>
      </c>
      <c r="D42" s="11">
        <v>40385</v>
      </c>
      <c r="E42" s="5" t="s">
        <v>168</v>
      </c>
      <c r="F42" s="5" t="s">
        <v>4</v>
      </c>
      <c r="G42" s="6">
        <f>131/2</f>
        <v>65.5</v>
      </c>
      <c r="H42" s="21" t="s">
        <v>75</v>
      </c>
      <c r="I42" s="6">
        <f>155/2</f>
        <v>77.5</v>
      </c>
      <c r="J42" s="20">
        <f>I42/G42-1</f>
        <v>0.1832061068702291</v>
      </c>
      <c r="K42" s="7" t="s">
        <v>43</v>
      </c>
      <c r="L42" s="21" t="s">
        <v>75</v>
      </c>
      <c r="M42" s="21" t="s">
        <v>75</v>
      </c>
      <c r="N42" s="12">
        <f t="shared" si="3"/>
        <v>18.32061068702291</v>
      </c>
      <c r="O42" s="38">
        <f>IF(N50&lt;0,0,1)</f>
        <v>1</v>
      </c>
      <c r="AB42" s="17">
        <v>5203.65</v>
      </c>
    </row>
    <row r="43" spans="1:28" ht="12.75">
      <c r="A43" s="19" t="s">
        <v>73</v>
      </c>
      <c r="B43" s="19">
        <v>532708</v>
      </c>
      <c r="C43" s="19" t="s">
        <v>53</v>
      </c>
      <c r="D43" s="11">
        <v>40262</v>
      </c>
      <c r="E43" s="5" t="s">
        <v>10</v>
      </c>
      <c r="F43" s="5" t="s">
        <v>11</v>
      </c>
      <c r="G43" s="6">
        <v>42</v>
      </c>
      <c r="H43" s="21" t="s">
        <v>75</v>
      </c>
      <c r="I43" s="6">
        <v>50</v>
      </c>
      <c r="J43" s="20">
        <f>I43/G43-1</f>
        <v>0.19047619047619047</v>
      </c>
      <c r="K43" s="7" t="s">
        <v>43</v>
      </c>
      <c r="L43" s="21" t="s">
        <v>75</v>
      </c>
      <c r="M43" s="21" t="s">
        <v>75</v>
      </c>
      <c r="N43" s="12">
        <f aca="true" t="shared" si="4" ref="N43:N48">(I43/G43-1)*100</f>
        <v>19.047619047619047</v>
      </c>
      <c r="O43" s="38">
        <f>IF(N70&lt;0,0,1)</f>
        <v>0</v>
      </c>
      <c r="AB43" s="17">
        <v>5244.9</v>
      </c>
    </row>
    <row r="44" spans="1:28" ht="12.75">
      <c r="A44" s="19" t="s">
        <v>73</v>
      </c>
      <c r="B44" s="19">
        <v>531092</v>
      </c>
      <c r="C44" s="19" t="s">
        <v>56</v>
      </c>
      <c r="D44" s="11">
        <v>40289</v>
      </c>
      <c r="E44" s="5" t="s">
        <v>27</v>
      </c>
      <c r="F44" s="5" t="s">
        <v>4</v>
      </c>
      <c r="G44" s="6">
        <v>31</v>
      </c>
      <c r="H44" s="21" t="s">
        <v>75</v>
      </c>
      <c r="I44" s="6">
        <v>55</v>
      </c>
      <c r="J44" s="20">
        <f>I44/G44-1</f>
        <v>0.7741935483870968</v>
      </c>
      <c r="K44" s="7" t="s">
        <v>43</v>
      </c>
      <c r="L44" s="21" t="s">
        <v>75</v>
      </c>
      <c r="M44" s="21" t="s">
        <v>75</v>
      </c>
      <c r="N44" s="12">
        <f t="shared" si="4"/>
        <v>77.41935483870968</v>
      </c>
      <c r="O44" s="38">
        <f>IF(N71&lt;0,0,1)</f>
        <v>1</v>
      </c>
      <c r="AB44" s="17">
        <v>5269.35</v>
      </c>
    </row>
    <row r="45" spans="1:28" ht="12.75">
      <c r="A45" s="19" t="s">
        <v>73</v>
      </c>
      <c r="B45" s="22">
        <v>532538</v>
      </c>
      <c r="C45" s="19" t="s">
        <v>203</v>
      </c>
      <c r="D45" s="11">
        <v>40424</v>
      </c>
      <c r="E45" s="5" t="s">
        <v>204</v>
      </c>
      <c r="F45" s="5" t="s">
        <v>4</v>
      </c>
      <c r="G45" s="6">
        <v>925</v>
      </c>
      <c r="H45" s="21" t="s">
        <v>75</v>
      </c>
      <c r="I45" s="6">
        <v>1054</v>
      </c>
      <c r="J45" s="20">
        <f>(I45/G45-1)</f>
        <v>0.13945945945945937</v>
      </c>
      <c r="K45" s="7" t="s">
        <v>43</v>
      </c>
      <c r="L45" s="21" t="s">
        <v>75</v>
      </c>
      <c r="M45" s="21" t="s">
        <v>75</v>
      </c>
      <c r="N45" s="12">
        <f t="shared" si="4"/>
        <v>13.945945945945937</v>
      </c>
      <c r="O45" s="38">
        <f>IF(N72&lt;0,0,1)</f>
        <v>1</v>
      </c>
      <c r="AB45" s="23">
        <v>5304.1</v>
      </c>
    </row>
    <row r="46" spans="1:28" ht="12.75">
      <c r="A46" s="19" t="s">
        <v>73</v>
      </c>
      <c r="B46" s="22">
        <v>500180</v>
      </c>
      <c r="C46" s="19" t="s">
        <v>150</v>
      </c>
      <c r="D46" s="11">
        <v>40366</v>
      </c>
      <c r="E46" s="5" t="s">
        <v>149</v>
      </c>
      <c r="F46" s="5" t="s">
        <v>4</v>
      </c>
      <c r="G46" s="6">
        <v>1964</v>
      </c>
      <c r="H46" s="21" t="s">
        <v>75</v>
      </c>
      <c r="I46" s="6">
        <v>2330</v>
      </c>
      <c r="J46" s="20">
        <f>(I46/G46-1)</f>
        <v>0.18635437881873718</v>
      </c>
      <c r="K46" s="7" t="s">
        <v>43</v>
      </c>
      <c r="L46" s="21" t="s">
        <v>75</v>
      </c>
      <c r="M46" s="21" t="s">
        <v>75</v>
      </c>
      <c r="N46" s="12">
        <f t="shared" si="4"/>
        <v>18.635437881873717</v>
      </c>
      <c r="O46" s="38">
        <f>IF(N73&lt;0,0,1)</f>
        <v>0</v>
      </c>
      <c r="AA46" s="35"/>
      <c r="AB46" s="17">
        <v>5308.35</v>
      </c>
    </row>
    <row r="47" spans="1:28" ht="12.75">
      <c r="A47" s="19" t="s">
        <v>73</v>
      </c>
      <c r="B47" s="19">
        <v>533106</v>
      </c>
      <c r="C47" s="19" t="s">
        <v>66</v>
      </c>
      <c r="D47" s="11">
        <v>40415</v>
      </c>
      <c r="E47" s="5" t="s">
        <v>38</v>
      </c>
      <c r="F47" s="5" t="s">
        <v>4</v>
      </c>
      <c r="G47" s="6">
        <v>1427</v>
      </c>
      <c r="H47" s="21" t="s">
        <v>75</v>
      </c>
      <c r="I47" s="6">
        <v>1617</v>
      </c>
      <c r="J47" s="20">
        <f>I47/G47-1</f>
        <v>0.13314646110721795</v>
      </c>
      <c r="K47" s="7" t="s">
        <v>43</v>
      </c>
      <c r="L47" s="21" t="s">
        <v>75</v>
      </c>
      <c r="M47" s="21" t="s">
        <v>75</v>
      </c>
      <c r="N47" s="12">
        <f t="shared" si="4"/>
        <v>13.314646110721796</v>
      </c>
      <c r="O47" s="38">
        <f>IF(N74&lt;0,0,1)</f>
        <v>1</v>
      </c>
      <c r="AA47" s="35"/>
      <c r="AB47" s="17">
        <v>5219.55</v>
      </c>
    </row>
    <row r="48" spans="1:28" ht="12.75">
      <c r="A48" s="19" t="s">
        <v>73</v>
      </c>
      <c r="B48" s="22">
        <v>500067</v>
      </c>
      <c r="C48" s="19" t="s">
        <v>131</v>
      </c>
      <c r="D48" s="11">
        <v>40352</v>
      </c>
      <c r="E48" s="5" t="s">
        <v>177</v>
      </c>
      <c r="F48" s="5" t="s">
        <v>4</v>
      </c>
      <c r="G48" s="6">
        <v>422</v>
      </c>
      <c r="H48" s="21" t="s">
        <v>75</v>
      </c>
      <c r="I48" s="6">
        <v>480</v>
      </c>
      <c r="J48" s="20">
        <f>(I48/G48-1)</f>
        <v>0.13744075829383884</v>
      </c>
      <c r="K48" s="7" t="s">
        <v>43</v>
      </c>
      <c r="L48" s="21" t="s">
        <v>75</v>
      </c>
      <c r="M48" s="21" t="s">
        <v>75</v>
      </c>
      <c r="N48" s="12">
        <f t="shared" si="4"/>
        <v>13.744075829383885</v>
      </c>
      <c r="O48" s="38"/>
      <c r="AA48" s="35"/>
      <c r="AB48" s="17"/>
    </row>
    <row r="49" spans="1:28" ht="12.75">
      <c r="A49" s="19" t="s">
        <v>73</v>
      </c>
      <c r="B49" s="22">
        <v>532500</v>
      </c>
      <c r="C49" s="19" t="s">
        <v>193</v>
      </c>
      <c r="D49" s="11">
        <v>40413</v>
      </c>
      <c r="E49" s="5" t="s">
        <v>192</v>
      </c>
      <c r="F49" s="5" t="s">
        <v>4</v>
      </c>
      <c r="G49" s="6">
        <v>1241</v>
      </c>
      <c r="H49" s="21" t="s">
        <v>75</v>
      </c>
      <c r="I49" s="6">
        <v>1495</v>
      </c>
      <c r="J49" s="20">
        <f>I49/G49-1</f>
        <v>0.20467365028203055</v>
      </c>
      <c r="K49" s="7" t="s">
        <v>43</v>
      </c>
      <c r="L49" s="21" t="s">
        <v>75</v>
      </c>
      <c r="M49" s="21" t="s">
        <v>75</v>
      </c>
      <c r="N49" s="12">
        <f aca="true" t="shared" si="5" ref="N49:N54">(I49/G49-1)*100</f>
        <v>20.467365028203055</v>
      </c>
      <c r="O49" s="38"/>
      <c r="AA49" s="35"/>
      <c r="AB49" s="23"/>
    </row>
    <row r="50" spans="1:28" ht="12.75">
      <c r="A50" s="19" t="s">
        <v>73</v>
      </c>
      <c r="B50" s="19">
        <v>500116</v>
      </c>
      <c r="C50" s="19" t="s">
        <v>17</v>
      </c>
      <c r="D50" s="11">
        <v>40274</v>
      </c>
      <c r="E50" s="5" t="s">
        <v>17</v>
      </c>
      <c r="F50" s="5" t="s">
        <v>4</v>
      </c>
      <c r="G50" s="6">
        <v>121</v>
      </c>
      <c r="H50" s="21" t="s">
        <v>75</v>
      </c>
      <c r="I50" s="6">
        <v>155</v>
      </c>
      <c r="J50" s="20">
        <f>I50/G50-1</f>
        <v>0.28099173553719003</v>
      </c>
      <c r="K50" s="7" t="s">
        <v>43</v>
      </c>
      <c r="L50" s="21" t="s">
        <v>75</v>
      </c>
      <c r="M50" s="21" t="s">
        <v>75</v>
      </c>
      <c r="N50" s="12">
        <f t="shared" si="5"/>
        <v>28.099173553719005</v>
      </c>
      <c r="O50" s="38">
        <f>IF(N54&lt;0,0,1)</f>
        <v>1</v>
      </c>
      <c r="AA50" s="35"/>
      <c r="AB50" s="23">
        <v>5018.05</v>
      </c>
    </row>
    <row r="51" spans="1:28" ht="12.75">
      <c r="A51" s="19" t="s">
        <v>73</v>
      </c>
      <c r="B51" s="22">
        <v>530965</v>
      </c>
      <c r="C51" s="19" t="s">
        <v>121</v>
      </c>
      <c r="D51" s="11">
        <v>40428</v>
      </c>
      <c r="E51" s="5" t="s">
        <v>120</v>
      </c>
      <c r="F51" s="5" t="s">
        <v>4</v>
      </c>
      <c r="G51" s="6">
        <v>425</v>
      </c>
      <c r="H51" s="21" t="s">
        <v>75</v>
      </c>
      <c r="I51" s="6">
        <v>451</v>
      </c>
      <c r="J51" s="20">
        <f>(I51/G51-1)</f>
        <v>0.06117647058823539</v>
      </c>
      <c r="K51" s="7" t="s">
        <v>43</v>
      </c>
      <c r="L51" s="21" t="s">
        <v>75</v>
      </c>
      <c r="M51" s="21" t="s">
        <v>75</v>
      </c>
      <c r="N51" s="12">
        <f t="shared" si="5"/>
        <v>6.117647058823539</v>
      </c>
      <c r="O51" s="38">
        <f>IF(N77&lt;0,0,1)</f>
        <v>0</v>
      </c>
      <c r="AA51" s="35"/>
      <c r="AB51" s="17">
        <v>5193.6</v>
      </c>
    </row>
    <row r="52" spans="1:28" ht="12.75">
      <c r="A52" s="19" t="s">
        <v>73</v>
      </c>
      <c r="B52" s="22">
        <v>500575</v>
      </c>
      <c r="C52" s="19" t="s">
        <v>167</v>
      </c>
      <c r="D52" s="11">
        <v>40380</v>
      </c>
      <c r="E52" s="5" t="s">
        <v>183</v>
      </c>
      <c r="F52" s="5" t="s">
        <v>4</v>
      </c>
      <c r="G52" s="6">
        <v>202</v>
      </c>
      <c r="H52" s="21" t="s">
        <v>75</v>
      </c>
      <c r="I52" s="6">
        <v>243</v>
      </c>
      <c r="J52" s="20">
        <f>I52/G52-1</f>
        <v>0.20297029702970293</v>
      </c>
      <c r="K52" s="7" t="s">
        <v>43</v>
      </c>
      <c r="L52" s="21" t="s">
        <v>75</v>
      </c>
      <c r="M52" s="21" t="s">
        <v>75</v>
      </c>
      <c r="N52" s="12">
        <f t="shared" si="5"/>
        <v>20.297029702970292</v>
      </c>
      <c r="O52" s="38" t="e">
        <f>IF(#REF!&lt;0,0,1)</f>
        <v>#REF!</v>
      </c>
      <c r="AA52" s="35"/>
      <c r="AB52" s="17">
        <v>5136.15</v>
      </c>
    </row>
    <row r="53" spans="1:28" ht="12.75">
      <c r="A53" s="19" t="s">
        <v>73</v>
      </c>
      <c r="B53" s="22">
        <v>532797</v>
      </c>
      <c r="C53" s="19" t="s">
        <v>200</v>
      </c>
      <c r="D53" s="11">
        <v>40421</v>
      </c>
      <c r="E53" s="5" t="s">
        <v>201</v>
      </c>
      <c r="F53" s="5" t="s">
        <v>4</v>
      </c>
      <c r="G53" s="6">
        <v>189</v>
      </c>
      <c r="H53" s="21" t="s">
        <v>75</v>
      </c>
      <c r="I53" s="6">
        <v>243</v>
      </c>
      <c r="J53" s="20">
        <f>(I53/G53-1)</f>
        <v>0.2857142857142858</v>
      </c>
      <c r="K53" s="7" t="s">
        <v>43</v>
      </c>
      <c r="L53" s="21" t="s">
        <v>75</v>
      </c>
      <c r="M53" s="21" t="s">
        <v>75</v>
      </c>
      <c r="N53" s="12">
        <f t="shared" si="5"/>
        <v>28.57142857142858</v>
      </c>
      <c r="O53" s="38" t="e">
        <f>IF(#REF!&lt;0,0,1)</f>
        <v>#REF!</v>
      </c>
      <c r="AA53" s="35"/>
      <c r="AB53" s="17">
        <v>5136.15</v>
      </c>
    </row>
    <row r="54" spans="1:28" ht="12.75">
      <c r="A54" s="19" t="s">
        <v>73</v>
      </c>
      <c r="B54" s="19">
        <v>524715</v>
      </c>
      <c r="C54" s="19" t="s">
        <v>69</v>
      </c>
      <c r="D54" s="11">
        <v>40295</v>
      </c>
      <c r="E54" s="5" t="s">
        <v>210</v>
      </c>
      <c r="F54" s="5" t="s">
        <v>4</v>
      </c>
      <c r="G54" s="6">
        <v>1603</v>
      </c>
      <c r="H54" s="21" t="s">
        <v>75</v>
      </c>
      <c r="I54" s="6">
        <v>2054</v>
      </c>
      <c r="J54" s="20">
        <f>I54/G54-1</f>
        <v>0.28134747348721145</v>
      </c>
      <c r="K54" s="7" t="s">
        <v>43</v>
      </c>
      <c r="L54" s="21" t="s">
        <v>75</v>
      </c>
      <c r="M54" s="21" t="s">
        <v>75</v>
      </c>
      <c r="N54" s="12">
        <f t="shared" si="5"/>
        <v>28.134747348721145</v>
      </c>
      <c r="O54" s="38">
        <f>IF(N78&lt;0,0,1)</f>
        <v>0</v>
      </c>
      <c r="AA54" s="35"/>
      <c r="AB54" s="17">
        <v>5156.65</v>
      </c>
    </row>
    <row r="55" spans="1:28" ht="12.75">
      <c r="A55" s="19" t="s">
        <v>73</v>
      </c>
      <c r="B55" s="22">
        <v>500113</v>
      </c>
      <c r="C55" s="19" t="s">
        <v>176</v>
      </c>
      <c r="D55" s="11">
        <v>40393</v>
      </c>
      <c r="E55" s="5" t="s">
        <v>176</v>
      </c>
      <c r="F55" s="5" t="s">
        <v>4</v>
      </c>
      <c r="G55" s="6">
        <v>203</v>
      </c>
      <c r="H55" s="21" t="s">
        <v>75</v>
      </c>
      <c r="I55" s="6">
        <v>230</v>
      </c>
      <c r="J55" s="20">
        <f>I55/G55-1</f>
        <v>0.13300492610837433</v>
      </c>
      <c r="K55" s="7" t="s">
        <v>43</v>
      </c>
      <c r="L55" s="21" t="s">
        <v>75</v>
      </c>
      <c r="M55" s="21" t="s">
        <v>75</v>
      </c>
      <c r="N55" s="12">
        <f>(I55/G55-1)*100</f>
        <v>13.300492610837434</v>
      </c>
      <c r="O55" s="38">
        <f>IF(N79&lt;0,0,1)</f>
        <v>1</v>
      </c>
      <c r="AA55" s="35"/>
      <c r="AB55" s="17">
        <v>5156.65</v>
      </c>
    </row>
    <row r="56" spans="1:28" ht="12.75">
      <c r="A56" s="19" t="s">
        <v>73</v>
      </c>
      <c r="B56" s="19">
        <v>532286</v>
      </c>
      <c r="C56" s="19" t="s">
        <v>50</v>
      </c>
      <c r="D56" s="11">
        <v>40254</v>
      </c>
      <c r="E56" s="5" t="s">
        <v>191</v>
      </c>
      <c r="F56" s="5" t="s">
        <v>4</v>
      </c>
      <c r="G56" s="6">
        <v>678</v>
      </c>
      <c r="H56" s="21" t="s">
        <v>75</v>
      </c>
      <c r="I56" s="6">
        <v>750</v>
      </c>
      <c r="J56" s="20">
        <f>I56/G56-1</f>
        <v>0.10619469026548667</v>
      </c>
      <c r="K56" s="7" t="s">
        <v>43</v>
      </c>
      <c r="L56" s="21" t="s">
        <v>75</v>
      </c>
      <c r="M56" s="21" t="s">
        <v>75</v>
      </c>
      <c r="N56" s="12">
        <f>(I56/G56-1)*100</f>
        <v>10.619469026548668</v>
      </c>
      <c r="O56" s="38">
        <f>IF(N82&lt;0,0,1)</f>
        <v>1</v>
      </c>
      <c r="AA56" s="35"/>
      <c r="AB56" s="17">
        <v>4919.65</v>
      </c>
    </row>
    <row r="57" spans="1:14" ht="12.75">
      <c r="A57" s="19" t="s">
        <v>73</v>
      </c>
      <c r="B57" s="22">
        <v>590071</v>
      </c>
      <c r="C57" s="19" t="s">
        <v>209</v>
      </c>
      <c r="D57" s="11">
        <v>40434</v>
      </c>
      <c r="E57" s="5" t="s">
        <v>211</v>
      </c>
      <c r="F57" s="5" t="s">
        <v>4</v>
      </c>
      <c r="G57" s="6">
        <v>600</v>
      </c>
      <c r="H57" s="21" t="s">
        <v>75</v>
      </c>
      <c r="I57" s="6">
        <v>678</v>
      </c>
      <c r="J57" s="20">
        <f>(I57/G57-1)</f>
        <v>0.1299999999999999</v>
      </c>
      <c r="K57" s="7" t="s">
        <v>43</v>
      </c>
      <c r="L57" s="21" t="s">
        <v>75</v>
      </c>
      <c r="M57" s="21" t="s">
        <v>75</v>
      </c>
      <c r="N57" s="12">
        <f>(I57/G57-1)*100</f>
        <v>12.99999999999999</v>
      </c>
    </row>
    <row r="58" spans="1:14" ht="12.75">
      <c r="A58" s="19" t="s">
        <v>73</v>
      </c>
      <c r="B58" s="22">
        <v>500148</v>
      </c>
      <c r="C58" s="19" t="s">
        <v>218</v>
      </c>
      <c r="D58" s="11">
        <v>40442</v>
      </c>
      <c r="E58" s="5" t="s">
        <v>219</v>
      </c>
      <c r="F58" s="5" t="s">
        <v>4</v>
      </c>
      <c r="G58" s="6">
        <v>207</v>
      </c>
      <c r="H58" s="21" t="s">
        <v>75</v>
      </c>
      <c r="I58" s="6">
        <v>269</v>
      </c>
      <c r="J58" s="20">
        <f>(I58/G58-1)</f>
        <v>0.2995169082125604</v>
      </c>
      <c r="K58" s="7" t="s">
        <v>43</v>
      </c>
      <c r="L58" s="21" t="s">
        <v>75</v>
      </c>
      <c r="M58" s="21" t="s">
        <v>75</v>
      </c>
      <c r="N58" s="12">
        <f>(I58/G58-1)*100</f>
        <v>29.951690821256037</v>
      </c>
    </row>
    <row r="59" spans="1:14" ht="12.75">
      <c r="A59" s="19" t="s">
        <v>73</v>
      </c>
      <c r="B59" s="22">
        <v>514034</v>
      </c>
      <c r="C59" s="19" t="s">
        <v>190</v>
      </c>
      <c r="D59" s="11">
        <v>40408</v>
      </c>
      <c r="E59" s="5" t="s">
        <v>189</v>
      </c>
      <c r="F59" s="5" t="s">
        <v>4</v>
      </c>
      <c r="G59" s="6">
        <v>142</v>
      </c>
      <c r="H59" s="21" t="s">
        <v>75</v>
      </c>
      <c r="I59" s="6">
        <v>183</v>
      </c>
      <c r="J59" s="20">
        <f>I59/G59-1</f>
        <v>0.28873239436619724</v>
      </c>
      <c r="K59" s="7" t="s">
        <v>43</v>
      </c>
      <c r="L59" s="21" t="s">
        <v>75</v>
      </c>
      <c r="M59" s="21" t="s">
        <v>75</v>
      </c>
      <c r="N59" s="12">
        <f>(I59/G59-1)*100</f>
        <v>28.873239436619723</v>
      </c>
    </row>
    <row r="60" spans="1:28" ht="12.75">
      <c r="A60" s="25"/>
      <c r="B60" s="33"/>
      <c r="C60" s="25"/>
      <c r="D60" s="26"/>
      <c r="E60" s="27"/>
      <c r="F60" s="27"/>
      <c r="G60" s="28"/>
      <c r="H60" s="29"/>
      <c r="I60" s="28"/>
      <c r="J60" s="30"/>
      <c r="K60" s="31"/>
      <c r="L60" s="29"/>
      <c r="M60" s="29"/>
      <c r="N60" s="32"/>
      <c r="O60" s="38">
        <f>IF(N79&lt;0,0,1)</f>
        <v>1</v>
      </c>
      <c r="AA60" s="35"/>
      <c r="AB60" s="17">
        <v>5178.9</v>
      </c>
    </row>
    <row r="61" spans="1:28" ht="12.75">
      <c r="A61" s="25"/>
      <c r="B61" s="33"/>
      <c r="C61" s="25"/>
      <c r="D61" s="26"/>
      <c r="E61" s="27"/>
      <c r="F61" s="27"/>
      <c r="G61" s="28"/>
      <c r="H61" s="29"/>
      <c r="I61" s="28"/>
      <c r="J61" s="30"/>
      <c r="K61" s="31"/>
      <c r="L61" s="29"/>
      <c r="M61" s="29"/>
      <c r="N61" s="32"/>
      <c r="O61" s="38">
        <f>IF(N80&lt;0,0,1)</f>
        <v>1</v>
      </c>
      <c r="AA61" s="35"/>
      <c r="AB61" s="17">
        <v>5059.9</v>
      </c>
    </row>
    <row r="62" spans="1:28" ht="12.75">
      <c r="A62" s="19" t="s">
        <v>73</v>
      </c>
      <c r="B62" s="19">
        <v>524494</v>
      </c>
      <c r="C62" s="19" t="s">
        <v>49</v>
      </c>
      <c r="D62" s="11">
        <v>40252</v>
      </c>
      <c r="E62" s="5" t="s">
        <v>3</v>
      </c>
      <c r="F62" s="5" t="s">
        <v>4</v>
      </c>
      <c r="G62" s="6">
        <f>1222/5</f>
        <v>244.4</v>
      </c>
      <c r="H62" s="21" t="s">
        <v>75</v>
      </c>
      <c r="I62" s="6">
        <f>1650/5</f>
        <v>330</v>
      </c>
      <c r="J62" s="20">
        <f>I62/G62-1</f>
        <v>0.3502454991816695</v>
      </c>
      <c r="K62" s="6">
        <v>295.25</v>
      </c>
      <c r="L62" s="21" t="s">
        <v>75</v>
      </c>
      <c r="M62" s="21" t="s">
        <v>75</v>
      </c>
      <c r="N62" s="12">
        <f>(K62/G62-1)*100</f>
        <v>20.80605564648117</v>
      </c>
      <c r="O62" s="38">
        <f>IF(N81&lt;0,0,1)</f>
        <v>1</v>
      </c>
      <c r="AA62" s="35"/>
      <c r="AB62" s="17">
        <v>5066.2</v>
      </c>
    </row>
    <row r="63" spans="1:28" ht="12.75">
      <c r="A63" s="19" t="s">
        <v>73</v>
      </c>
      <c r="B63" s="19">
        <v>532648</v>
      </c>
      <c r="C63" s="19" t="s">
        <v>52</v>
      </c>
      <c r="D63" s="11">
        <v>40260</v>
      </c>
      <c r="E63" s="5" t="s">
        <v>174</v>
      </c>
      <c r="F63" s="5" t="s">
        <v>4</v>
      </c>
      <c r="G63" s="6">
        <v>256</v>
      </c>
      <c r="H63" s="21" t="s">
        <v>75</v>
      </c>
      <c r="I63" s="6">
        <v>380</v>
      </c>
      <c r="J63" s="20">
        <f>I63/G63-1</f>
        <v>0.484375</v>
      </c>
      <c r="K63" s="6">
        <v>352.7</v>
      </c>
      <c r="L63" s="21" t="s">
        <v>75</v>
      </c>
      <c r="M63" s="21" t="s">
        <v>75</v>
      </c>
      <c r="N63" s="12">
        <f>(K63/G63-1)*100</f>
        <v>37.77343749999999</v>
      </c>
      <c r="O63" s="38">
        <f>IF(N83&lt;0,0,1)</f>
        <v>0</v>
      </c>
      <c r="AA63" s="35"/>
      <c r="AB63" s="17">
        <v>4947.6</v>
      </c>
    </row>
    <row r="64" spans="1:28" ht="12.75">
      <c r="A64" s="19" t="s">
        <v>73</v>
      </c>
      <c r="B64" s="19">
        <v>500425</v>
      </c>
      <c r="C64" s="19" t="s">
        <v>54</v>
      </c>
      <c r="D64" s="11">
        <v>40263</v>
      </c>
      <c r="E64" s="8" t="s">
        <v>234</v>
      </c>
      <c r="F64" s="8" t="s">
        <v>9</v>
      </c>
      <c r="G64" s="6">
        <v>144</v>
      </c>
      <c r="H64" s="21" t="s">
        <v>75</v>
      </c>
      <c r="I64" s="6">
        <v>118</v>
      </c>
      <c r="J64" s="20">
        <f>G64/I64-1</f>
        <v>0.22033898305084754</v>
      </c>
      <c r="K64" s="6">
        <v>143.25</v>
      </c>
      <c r="L64" s="21" t="s">
        <v>75</v>
      </c>
      <c r="M64" s="21" t="s">
        <v>75</v>
      </c>
      <c r="N64" s="12">
        <f>-(K64/G64-1)*100</f>
        <v>0.520833333333337</v>
      </c>
      <c r="O64" s="38">
        <f>IF(N84&lt;0,0,1)</f>
        <v>1</v>
      </c>
      <c r="AA64" s="35"/>
      <c r="AB64" s="17">
        <v>4932</v>
      </c>
    </row>
    <row r="65" spans="1:28" ht="12.75">
      <c r="A65" s="19" t="s">
        <v>73</v>
      </c>
      <c r="B65" s="19">
        <v>524804</v>
      </c>
      <c r="C65" s="19" t="s">
        <v>55</v>
      </c>
      <c r="D65" s="11">
        <v>40266</v>
      </c>
      <c r="E65" s="5" t="s">
        <v>12</v>
      </c>
      <c r="F65" s="5" t="s">
        <v>4</v>
      </c>
      <c r="G65" s="6">
        <v>960</v>
      </c>
      <c r="H65" s="21" t="s">
        <v>75</v>
      </c>
      <c r="I65" s="6">
        <v>1240</v>
      </c>
      <c r="J65" s="20">
        <f aca="true" t="shared" si="6" ref="J65:J75">I65/G65-1</f>
        <v>0.29166666666666674</v>
      </c>
      <c r="K65" s="6">
        <v>1139.75</v>
      </c>
      <c r="L65" s="21" t="s">
        <v>75</v>
      </c>
      <c r="M65" s="21" t="s">
        <v>75</v>
      </c>
      <c r="N65" s="13">
        <f aca="true" t="shared" si="7" ref="N65:N75">(K65/G65-1)*100</f>
        <v>18.723958333333336</v>
      </c>
      <c r="O65" s="38">
        <f>IF(N85&lt;0,0,1)</f>
        <v>1</v>
      </c>
      <c r="AA65" s="35"/>
      <c r="AB65" s="17">
        <v>4917.4</v>
      </c>
    </row>
    <row r="66" spans="1:28" ht="12.75">
      <c r="A66" s="19" t="s">
        <v>73</v>
      </c>
      <c r="B66" s="19">
        <v>532187</v>
      </c>
      <c r="C66" s="19" t="s">
        <v>57</v>
      </c>
      <c r="D66" s="11">
        <v>40267</v>
      </c>
      <c r="E66" s="5" t="s">
        <v>186</v>
      </c>
      <c r="F66" s="5" t="s">
        <v>4</v>
      </c>
      <c r="G66" s="6">
        <v>180</v>
      </c>
      <c r="H66" s="21" t="s">
        <v>75</v>
      </c>
      <c r="I66" s="6">
        <v>340</v>
      </c>
      <c r="J66" s="20">
        <f t="shared" si="6"/>
        <v>0.8888888888888888</v>
      </c>
      <c r="K66" s="6">
        <v>269.2</v>
      </c>
      <c r="L66" s="21" t="s">
        <v>75</v>
      </c>
      <c r="M66" s="21" t="s">
        <v>75</v>
      </c>
      <c r="N66" s="12">
        <f t="shared" si="7"/>
        <v>49.55555555555555</v>
      </c>
      <c r="O66" s="38">
        <f>IF(N86&lt;0,0,1)</f>
        <v>1</v>
      </c>
      <c r="AA66" s="35"/>
      <c r="AB66" s="17">
        <v>5066.55</v>
      </c>
    </row>
    <row r="67" spans="1:28" ht="12.75">
      <c r="A67" s="19" t="s">
        <v>73</v>
      </c>
      <c r="B67" s="19">
        <v>500295</v>
      </c>
      <c r="C67" s="19" t="s">
        <v>58</v>
      </c>
      <c r="D67" s="11">
        <v>40268</v>
      </c>
      <c r="E67" s="5" t="s">
        <v>14</v>
      </c>
      <c r="F67" s="5" t="s">
        <v>4</v>
      </c>
      <c r="G67" s="6">
        <v>457</v>
      </c>
      <c r="H67" s="21" t="s">
        <v>75</v>
      </c>
      <c r="I67" s="6">
        <v>500</v>
      </c>
      <c r="J67" s="20">
        <f t="shared" si="6"/>
        <v>0.09409190371991238</v>
      </c>
      <c r="K67" s="6">
        <v>359.15</v>
      </c>
      <c r="L67" s="21" t="s">
        <v>75</v>
      </c>
      <c r="M67" s="21" t="s">
        <v>75</v>
      </c>
      <c r="N67" s="13">
        <f t="shared" si="7"/>
        <v>-21.411378555798688</v>
      </c>
      <c r="O67" s="38">
        <f>IF(N87&lt;0,0,1)</f>
        <v>1</v>
      </c>
      <c r="AA67" s="35"/>
      <c r="AB67" s="17">
        <v>4970.2</v>
      </c>
    </row>
    <row r="68" spans="1:28" ht="12.75">
      <c r="A68" s="19" t="s">
        <v>73</v>
      </c>
      <c r="B68" s="19">
        <v>530005</v>
      </c>
      <c r="C68" s="19" t="s">
        <v>59</v>
      </c>
      <c r="D68" s="11">
        <v>40273</v>
      </c>
      <c r="E68" s="5" t="s">
        <v>15</v>
      </c>
      <c r="F68" s="5" t="s">
        <v>4</v>
      </c>
      <c r="G68" s="6">
        <v>134</v>
      </c>
      <c r="H68" s="21" t="s">
        <v>75</v>
      </c>
      <c r="I68" s="6">
        <v>174</v>
      </c>
      <c r="J68" s="20">
        <f t="shared" si="6"/>
        <v>0.29850746268656714</v>
      </c>
      <c r="K68" s="6">
        <v>118.6</v>
      </c>
      <c r="L68" s="21" t="s">
        <v>75</v>
      </c>
      <c r="M68" s="21" t="s">
        <v>75</v>
      </c>
      <c r="N68" s="13">
        <f t="shared" si="7"/>
        <v>-11.492537313432837</v>
      </c>
      <c r="O68" s="38">
        <f>IF(N37&lt;0,0,1)</f>
        <v>1</v>
      </c>
      <c r="AA68" s="35"/>
      <c r="AB68" s="17">
        <v>5135.5</v>
      </c>
    </row>
    <row r="69" spans="1:28" ht="12.75">
      <c r="A69" s="19" t="s">
        <v>73</v>
      </c>
      <c r="B69" s="19">
        <v>517569</v>
      </c>
      <c r="C69" s="19" t="s">
        <v>60</v>
      </c>
      <c r="D69" s="11">
        <v>40273</v>
      </c>
      <c r="E69" s="5" t="s">
        <v>16</v>
      </c>
      <c r="F69" s="5" t="s">
        <v>4</v>
      </c>
      <c r="G69" s="6">
        <v>36</v>
      </c>
      <c r="H69" s="21" t="s">
        <v>75</v>
      </c>
      <c r="I69" s="6">
        <v>53</v>
      </c>
      <c r="J69" s="20">
        <f t="shared" si="6"/>
        <v>0.4722222222222223</v>
      </c>
      <c r="K69" s="6">
        <v>38</v>
      </c>
      <c r="L69" s="21" t="s">
        <v>75</v>
      </c>
      <c r="M69" s="21" t="s">
        <v>75</v>
      </c>
      <c r="N69" s="12">
        <f t="shared" si="7"/>
        <v>5.555555555555558</v>
      </c>
      <c r="O69" s="38">
        <f>IF(N31&lt;0,0,1)</f>
        <v>1</v>
      </c>
      <c r="AA69" s="35"/>
      <c r="AB69" s="17">
        <v>5034</v>
      </c>
    </row>
    <row r="70" spans="1:28" ht="12.75">
      <c r="A70" s="19" t="s">
        <v>73</v>
      </c>
      <c r="B70" s="19">
        <v>532479</v>
      </c>
      <c r="C70" s="19" t="s">
        <v>61</v>
      </c>
      <c r="D70" s="11">
        <v>40275</v>
      </c>
      <c r="E70" s="5" t="s">
        <v>18</v>
      </c>
      <c r="F70" s="5" t="s">
        <v>4</v>
      </c>
      <c r="G70" s="6">
        <v>55</v>
      </c>
      <c r="H70" s="21" t="s">
        <v>75</v>
      </c>
      <c r="I70" s="6">
        <v>78</v>
      </c>
      <c r="J70" s="20">
        <f t="shared" si="6"/>
        <v>0.4181818181818182</v>
      </c>
      <c r="K70" s="6">
        <v>52.4</v>
      </c>
      <c r="L70" s="21" t="s">
        <v>75</v>
      </c>
      <c r="M70" s="21" t="s">
        <v>75</v>
      </c>
      <c r="N70" s="13">
        <f t="shared" si="7"/>
        <v>-4.727272727272725</v>
      </c>
      <c r="O70" s="38">
        <f>IF(N88&lt;0,0,1)</f>
        <v>1</v>
      </c>
      <c r="AA70" s="35"/>
      <c r="AB70" s="17">
        <v>4987.1</v>
      </c>
    </row>
    <row r="71" spans="1:28" ht="12.75">
      <c r="A71" s="19" t="s">
        <v>73</v>
      </c>
      <c r="B71" s="19">
        <v>500103</v>
      </c>
      <c r="C71" s="19" t="s">
        <v>19</v>
      </c>
      <c r="D71" s="11">
        <v>40276</v>
      </c>
      <c r="E71" s="5" t="s">
        <v>19</v>
      </c>
      <c r="F71" s="5" t="s">
        <v>4</v>
      </c>
      <c r="G71" s="6">
        <v>2529</v>
      </c>
      <c r="H71" s="21" t="s">
        <v>75</v>
      </c>
      <c r="I71" s="6">
        <v>2700</v>
      </c>
      <c r="J71" s="20">
        <f t="shared" si="6"/>
        <v>0.06761565836298922</v>
      </c>
      <c r="K71" s="6">
        <v>2588.35</v>
      </c>
      <c r="L71" s="21" t="s">
        <v>75</v>
      </c>
      <c r="M71" s="21" t="s">
        <v>75</v>
      </c>
      <c r="N71" s="13">
        <f t="shared" si="7"/>
        <v>2.3467773823645732</v>
      </c>
      <c r="O71" s="38">
        <f>IF(N34&lt;0,0,1)</f>
        <v>1</v>
      </c>
      <c r="AA71" s="35"/>
      <c r="AB71" s="17">
        <v>5009.35</v>
      </c>
    </row>
    <row r="72" spans="1:28" ht="12.75">
      <c r="A72" s="19" t="s">
        <v>73</v>
      </c>
      <c r="B72" s="19">
        <v>500335</v>
      </c>
      <c r="C72" s="19" t="s">
        <v>62</v>
      </c>
      <c r="D72" s="11">
        <v>40277</v>
      </c>
      <c r="E72" s="5" t="s">
        <v>20</v>
      </c>
      <c r="F72" s="5" t="s">
        <v>4</v>
      </c>
      <c r="G72" s="6">
        <v>408</v>
      </c>
      <c r="H72" s="21" t="s">
        <v>75</v>
      </c>
      <c r="I72" s="6">
        <v>498</v>
      </c>
      <c r="J72" s="20">
        <f t="shared" si="6"/>
        <v>0.22058823529411775</v>
      </c>
      <c r="K72" s="6">
        <v>427.9</v>
      </c>
      <c r="L72" s="21" t="s">
        <v>75</v>
      </c>
      <c r="M72" s="21" t="s">
        <v>75</v>
      </c>
      <c r="N72" s="13">
        <f t="shared" si="7"/>
        <v>4.877450980392162</v>
      </c>
      <c r="O72" s="38">
        <f>IF(N38&lt;0,0,1)</f>
        <v>1</v>
      </c>
      <c r="AA72" s="35"/>
      <c r="AB72" s="17">
        <v>5082.35</v>
      </c>
    </row>
    <row r="73" spans="1:28" ht="12.75">
      <c r="A73" s="19" t="s">
        <v>73</v>
      </c>
      <c r="B73" s="19">
        <v>532734</v>
      </c>
      <c r="C73" s="19" t="s">
        <v>63</v>
      </c>
      <c r="D73" s="11">
        <v>40283</v>
      </c>
      <c r="E73" s="5" t="s">
        <v>22</v>
      </c>
      <c r="F73" s="5" t="s">
        <v>4</v>
      </c>
      <c r="G73" s="6">
        <v>259</v>
      </c>
      <c r="H73" s="21" t="s">
        <v>75</v>
      </c>
      <c r="I73" s="6">
        <v>400</v>
      </c>
      <c r="J73" s="20">
        <f t="shared" si="6"/>
        <v>0.5444015444015444</v>
      </c>
      <c r="K73" s="6">
        <v>222.5</v>
      </c>
      <c r="L73" s="21" t="s">
        <v>75</v>
      </c>
      <c r="M73" s="21" t="s">
        <v>75</v>
      </c>
      <c r="N73" s="13">
        <f t="shared" si="7"/>
        <v>-14.092664092664098</v>
      </c>
      <c r="O73" s="38">
        <f>IF(N89&lt;0,0,1)</f>
        <v>1</v>
      </c>
      <c r="AA73" s="35"/>
      <c r="AB73" s="17">
        <v>5114.2</v>
      </c>
    </row>
    <row r="74" spans="1:28" ht="12.75">
      <c r="A74" s="19" t="s">
        <v>73</v>
      </c>
      <c r="B74" s="19">
        <v>500312</v>
      </c>
      <c r="C74" s="19" t="s">
        <v>23</v>
      </c>
      <c r="D74" s="11">
        <v>40284</v>
      </c>
      <c r="E74" s="5" t="s">
        <v>178</v>
      </c>
      <c r="F74" s="5" t="s">
        <v>4</v>
      </c>
      <c r="G74" s="6">
        <v>1040</v>
      </c>
      <c r="H74" s="21" t="s">
        <v>75</v>
      </c>
      <c r="I74" s="6">
        <v>1605</v>
      </c>
      <c r="J74" s="20">
        <f t="shared" si="6"/>
        <v>0.5432692307692308</v>
      </c>
      <c r="K74" s="6">
        <v>1380.1</v>
      </c>
      <c r="L74" s="21" t="s">
        <v>75</v>
      </c>
      <c r="M74" s="21" t="s">
        <v>75</v>
      </c>
      <c r="N74" s="12">
        <f t="shared" si="7"/>
        <v>32.70192307692308</v>
      </c>
      <c r="O74" s="38">
        <f>IF(N90&lt;0,0,1)</f>
        <v>0</v>
      </c>
      <c r="AA74" s="35"/>
      <c r="AB74" s="17">
        <v>5228.15</v>
      </c>
    </row>
    <row r="75" spans="1:28" ht="12.75">
      <c r="A75" s="19" t="s">
        <v>73</v>
      </c>
      <c r="B75" s="19">
        <v>504008</v>
      </c>
      <c r="C75" s="19" t="s">
        <v>26</v>
      </c>
      <c r="D75" s="11">
        <v>40287</v>
      </c>
      <c r="E75" s="5" t="s">
        <v>26</v>
      </c>
      <c r="F75" s="5" t="s">
        <v>4</v>
      </c>
      <c r="G75" s="6">
        <v>92</v>
      </c>
      <c r="H75" s="21" t="s">
        <v>75</v>
      </c>
      <c r="I75" s="6">
        <v>121</v>
      </c>
      <c r="J75" s="20">
        <f t="shared" si="6"/>
        <v>0.3152173913043479</v>
      </c>
      <c r="K75" s="6">
        <v>67.75</v>
      </c>
      <c r="L75" s="21" t="s">
        <v>75</v>
      </c>
      <c r="M75" s="21" t="s">
        <v>75</v>
      </c>
      <c r="N75" s="13">
        <f t="shared" si="7"/>
        <v>-26.358695652173914</v>
      </c>
      <c r="O75" s="38">
        <f>IF(N28&lt;0,0,1)</f>
        <v>1</v>
      </c>
      <c r="AA75" s="35"/>
      <c r="AB75" s="17">
        <v>5274.18</v>
      </c>
    </row>
    <row r="76" spans="1:28" ht="12.75">
      <c r="A76" s="19" t="s">
        <v>73</v>
      </c>
      <c r="B76" s="19">
        <v>504973</v>
      </c>
      <c r="C76" s="19" t="s">
        <v>68</v>
      </c>
      <c r="D76" s="11">
        <v>40294</v>
      </c>
      <c r="E76" s="8" t="s">
        <v>40</v>
      </c>
      <c r="F76" s="8" t="s">
        <v>9</v>
      </c>
      <c r="G76" s="6">
        <v>92</v>
      </c>
      <c r="H76" s="21" t="s">
        <v>75</v>
      </c>
      <c r="I76" s="6">
        <v>76</v>
      </c>
      <c r="J76" s="20">
        <f>G76/I76-1</f>
        <v>0.21052631578947367</v>
      </c>
      <c r="K76" s="6">
        <v>154.1</v>
      </c>
      <c r="L76" s="21" t="s">
        <v>75</v>
      </c>
      <c r="M76" s="21" t="s">
        <v>75</v>
      </c>
      <c r="N76" s="13">
        <f>-(K76/G76-1)*100</f>
        <v>-67.5</v>
      </c>
      <c r="O76" s="38">
        <f>IF(N35&lt;0,0,1)</f>
        <v>1</v>
      </c>
      <c r="AA76" s="14"/>
      <c r="AB76" s="14">
        <v>5262.6</v>
      </c>
    </row>
    <row r="77" spans="1:28" ht="12.75">
      <c r="A77" s="19" t="s">
        <v>73</v>
      </c>
      <c r="B77" s="19">
        <v>504614</v>
      </c>
      <c r="C77" s="19" t="s">
        <v>70</v>
      </c>
      <c r="D77" s="11">
        <v>40296</v>
      </c>
      <c r="E77" s="5" t="s">
        <v>44</v>
      </c>
      <c r="F77" s="5" t="s">
        <v>4</v>
      </c>
      <c r="G77" s="6">
        <v>330</v>
      </c>
      <c r="H77" s="21" t="s">
        <v>75</v>
      </c>
      <c r="I77" s="6">
        <v>440</v>
      </c>
      <c r="J77" s="20">
        <f aca="true" t="shared" si="8" ref="J77:J82">I77/G77-1</f>
        <v>0.33333333333333326</v>
      </c>
      <c r="K77" s="6">
        <v>271.95</v>
      </c>
      <c r="L77" s="21" t="s">
        <v>75</v>
      </c>
      <c r="M77" s="21" t="s">
        <v>75</v>
      </c>
      <c r="N77" s="13">
        <f aca="true" t="shared" si="9" ref="N77:N82">(K77/G77-1)*100</f>
        <v>-17.59090909090909</v>
      </c>
      <c r="O77" s="38">
        <f>IF(N33&lt;0,0,1)</f>
        <v>1</v>
      </c>
      <c r="AB77" s="35">
        <v>5326.85</v>
      </c>
    </row>
    <row r="78" spans="1:28" ht="12.75">
      <c r="A78" s="19" t="s">
        <v>73</v>
      </c>
      <c r="B78" s="19">
        <v>532928</v>
      </c>
      <c r="C78" s="19" t="s">
        <v>72</v>
      </c>
      <c r="D78" s="11">
        <v>40301</v>
      </c>
      <c r="E78" s="5" t="s">
        <v>46</v>
      </c>
      <c r="F78" s="5" t="s">
        <v>4</v>
      </c>
      <c r="G78" s="6">
        <v>425</v>
      </c>
      <c r="H78" s="21" t="s">
        <v>75</v>
      </c>
      <c r="I78" s="6">
        <v>516</v>
      </c>
      <c r="J78" s="20">
        <f t="shared" si="8"/>
        <v>0.21411764705882352</v>
      </c>
      <c r="K78" s="6">
        <v>386.4</v>
      </c>
      <c r="L78" s="21" t="s">
        <v>75</v>
      </c>
      <c r="M78" s="21" t="s">
        <v>75</v>
      </c>
      <c r="N78" s="13">
        <f t="shared" si="9"/>
        <v>-9.082352941176474</v>
      </c>
      <c r="O78" s="38">
        <f>IF(N32&lt;0,0,1)</f>
        <v>1</v>
      </c>
      <c r="AB78" s="35">
        <v>5256.15</v>
      </c>
    </row>
    <row r="79" spans="1:28" ht="12.75">
      <c r="A79" s="19" t="s">
        <v>73</v>
      </c>
      <c r="B79" s="19">
        <v>500900</v>
      </c>
      <c r="C79" s="19" t="s">
        <v>77</v>
      </c>
      <c r="D79" s="11">
        <v>40303</v>
      </c>
      <c r="E79" s="5" t="s">
        <v>128</v>
      </c>
      <c r="F79" s="5" t="s">
        <v>4</v>
      </c>
      <c r="G79" s="6">
        <v>172</v>
      </c>
      <c r="H79" s="21" t="s">
        <v>75</v>
      </c>
      <c r="I79" s="6">
        <v>210</v>
      </c>
      <c r="J79" s="20">
        <f t="shared" si="8"/>
        <v>0.22093023255813948</v>
      </c>
      <c r="K79" s="6">
        <v>183.15</v>
      </c>
      <c r="L79" s="21" t="s">
        <v>75</v>
      </c>
      <c r="M79" s="21" t="s">
        <v>75</v>
      </c>
      <c r="N79" s="13">
        <f t="shared" si="9"/>
        <v>6.482558139534889</v>
      </c>
      <c r="O79" s="38">
        <f>IF(N92&lt;0,0,1)</f>
        <v>0</v>
      </c>
      <c r="AB79" s="35">
        <v>5312.5</v>
      </c>
    </row>
    <row r="80" spans="1:28" ht="12.75">
      <c r="A80" s="19" t="s">
        <v>73</v>
      </c>
      <c r="B80" s="19">
        <v>526325</v>
      </c>
      <c r="C80" s="19" t="s">
        <v>81</v>
      </c>
      <c r="D80" s="11">
        <v>40305</v>
      </c>
      <c r="E80" s="5" t="s">
        <v>85</v>
      </c>
      <c r="F80" s="5" t="s">
        <v>4</v>
      </c>
      <c r="G80" s="6">
        <v>59.5</v>
      </c>
      <c r="H80" s="21" t="s">
        <v>75</v>
      </c>
      <c r="I80" s="6">
        <v>72</v>
      </c>
      <c r="J80" s="20">
        <f t="shared" si="8"/>
        <v>0.2100840336134453</v>
      </c>
      <c r="K80" s="6">
        <v>61.05</v>
      </c>
      <c r="L80" s="21" t="s">
        <v>75</v>
      </c>
      <c r="M80" s="21" t="s">
        <v>75</v>
      </c>
      <c r="N80" s="13">
        <f t="shared" si="9"/>
        <v>2.6050420168067134</v>
      </c>
      <c r="O80" s="38">
        <f>IF(N93&lt;0,0,1)</f>
        <v>1</v>
      </c>
      <c r="AB80" s="35">
        <v>5251.4</v>
      </c>
    </row>
    <row r="81" spans="1:28" ht="12.75">
      <c r="A81" s="19" t="s">
        <v>73</v>
      </c>
      <c r="B81" s="19">
        <v>517168</v>
      </c>
      <c r="C81" s="19" t="s">
        <v>82</v>
      </c>
      <c r="D81" s="11">
        <v>40308</v>
      </c>
      <c r="E81" s="5" t="s">
        <v>86</v>
      </c>
      <c r="F81" s="5" t="s">
        <v>4</v>
      </c>
      <c r="G81" s="6">
        <v>47</v>
      </c>
      <c r="H81" s="21" t="s">
        <v>75</v>
      </c>
      <c r="I81" s="6">
        <v>70</v>
      </c>
      <c r="J81" s="20">
        <f t="shared" si="8"/>
        <v>0.4893617021276595</v>
      </c>
      <c r="K81" s="6">
        <v>50.65</v>
      </c>
      <c r="L81" s="21" t="s">
        <v>75</v>
      </c>
      <c r="M81" s="21" t="s">
        <v>75</v>
      </c>
      <c r="N81" s="12">
        <f t="shared" si="9"/>
        <v>7.765957446808502</v>
      </c>
      <c r="O81" s="40"/>
      <c r="AB81" s="35"/>
    </row>
    <row r="82" spans="1:28" ht="12.75">
      <c r="A82" s="19" t="s">
        <v>73</v>
      </c>
      <c r="B82" s="19">
        <v>500188</v>
      </c>
      <c r="C82" s="19" t="s">
        <v>83</v>
      </c>
      <c r="D82" s="11">
        <v>40310</v>
      </c>
      <c r="E82" s="5" t="s">
        <v>202</v>
      </c>
      <c r="F82" s="5" t="s">
        <v>4</v>
      </c>
      <c r="G82" s="6">
        <v>1125</v>
      </c>
      <c r="H82" s="21" t="s">
        <v>75</v>
      </c>
      <c r="I82" s="6">
        <v>1310</v>
      </c>
      <c r="J82" s="20">
        <f t="shared" si="8"/>
        <v>0.1644444444444444</v>
      </c>
      <c r="K82" s="6">
        <v>1219.7</v>
      </c>
      <c r="L82" s="21" t="s">
        <v>75</v>
      </c>
      <c r="M82" s="21" t="s">
        <v>75</v>
      </c>
      <c r="N82" s="12">
        <f t="shared" si="9"/>
        <v>8.41777777777779</v>
      </c>
      <c r="O82" s="40"/>
      <c r="AB82" s="35"/>
    </row>
    <row r="83" spans="1:28" ht="12.75">
      <c r="A83" s="19" t="s">
        <v>73</v>
      </c>
      <c r="B83" s="22">
        <v>532792</v>
      </c>
      <c r="C83" s="19" t="s">
        <v>90</v>
      </c>
      <c r="D83" s="11">
        <v>40312</v>
      </c>
      <c r="E83" s="8" t="s">
        <v>89</v>
      </c>
      <c r="F83" s="8" t="s">
        <v>9</v>
      </c>
      <c r="G83" s="6">
        <v>303</v>
      </c>
      <c r="H83" s="21" t="s">
        <v>75</v>
      </c>
      <c r="I83" s="6">
        <v>228</v>
      </c>
      <c r="J83" s="20">
        <f>-(I83/G83-1)</f>
        <v>0.24752475247524752</v>
      </c>
      <c r="K83" s="6">
        <v>342.7</v>
      </c>
      <c r="L83" s="21" t="s">
        <v>75</v>
      </c>
      <c r="M83" s="21" t="s">
        <v>75</v>
      </c>
      <c r="N83" s="12">
        <f>-(K83/G83-1)*100</f>
        <v>-13.102310231023107</v>
      </c>
      <c r="O83" s="40"/>
      <c r="AB83" s="35"/>
    </row>
    <row r="84" spans="1:28" ht="12.75">
      <c r="A84" s="19" t="s">
        <v>73</v>
      </c>
      <c r="B84" s="22">
        <v>532321</v>
      </c>
      <c r="C84" s="19" t="s">
        <v>91</v>
      </c>
      <c r="D84" s="11">
        <v>40315</v>
      </c>
      <c r="E84" s="5" t="s">
        <v>173</v>
      </c>
      <c r="F84" s="5" t="s">
        <v>4</v>
      </c>
      <c r="G84" s="6">
        <v>619</v>
      </c>
      <c r="H84" s="21" t="s">
        <v>75</v>
      </c>
      <c r="I84" s="6">
        <v>728</v>
      </c>
      <c r="J84" s="20">
        <f>(I84/G84-1)</f>
        <v>0.1760904684975768</v>
      </c>
      <c r="K84" s="6">
        <v>688.85</v>
      </c>
      <c r="L84" s="21" t="s">
        <v>75</v>
      </c>
      <c r="M84" s="21" t="s">
        <v>75</v>
      </c>
      <c r="N84" s="12">
        <f aca="true" t="shared" si="10" ref="N84:N99">(K84/G84-1)*100</f>
        <v>11.284329563812602</v>
      </c>
      <c r="O84" s="40"/>
      <c r="AB84" s="35"/>
    </row>
    <row r="85" spans="1:28" ht="12.75">
      <c r="A85" s="19" t="s">
        <v>73</v>
      </c>
      <c r="B85" s="22">
        <v>501455</v>
      </c>
      <c r="C85" s="22" t="s">
        <v>95</v>
      </c>
      <c r="D85" s="11">
        <v>40317</v>
      </c>
      <c r="E85" s="5" t="s">
        <v>94</v>
      </c>
      <c r="F85" s="5" t="s">
        <v>4</v>
      </c>
      <c r="G85" s="6">
        <v>354</v>
      </c>
      <c r="H85" s="21" t="s">
        <v>75</v>
      </c>
      <c r="I85" s="6">
        <v>503</v>
      </c>
      <c r="J85" s="20">
        <f>(I85/G85-1)</f>
        <v>0.42090395480225995</v>
      </c>
      <c r="K85" s="6">
        <v>444.8</v>
      </c>
      <c r="L85" s="21" t="s">
        <v>75</v>
      </c>
      <c r="M85" s="21" t="s">
        <v>75</v>
      </c>
      <c r="N85" s="12">
        <f t="shared" si="10"/>
        <v>25.649717514124305</v>
      </c>
      <c r="O85" s="40"/>
      <c r="AB85" s="35"/>
    </row>
    <row r="86" spans="1:28" ht="12.75">
      <c r="A86" s="19" t="s">
        <v>73</v>
      </c>
      <c r="B86" s="22">
        <v>500378</v>
      </c>
      <c r="C86" s="19" t="s">
        <v>98</v>
      </c>
      <c r="D86" s="11">
        <v>40323</v>
      </c>
      <c r="E86" s="5" t="s">
        <v>97</v>
      </c>
      <c r="F86" s="5" t="s">
        <v>4</v>
      </c>
      <c r="G86" s="6">
        <v>190</v>
      </c>
      <c r="H86" s="21" t="s">
        <v>75</v>
      </c>
      <c r="I86" s="6">
        <v>274</v>
      </c>
      <c r="J86" s="20">
        <f>I86/G86-1</f>
        <v>0.4421052631578948</v>
      </c>
      <c r="K86" s="6">
        <v>212.6</v>
      </c>
      <c r="L86" s="21" t="s">
        <v>75</v>
      </c>
      <c r="M86" s="21" t="s">
        <v>75</v>
      </c>
      <c r="N86" s="12">
        <f t="shared" si="10"/>
        <v>11.894736842105269</v>
      </c>
      <c r="O86" s="40"/>
      <c r="AB86" s="35"/>
    </row>
    <row r="87" spans="1:28" ht="12.75">
      <c r="A87" s="19" t="s">
        <v>73</v>
      </c>
      <c r="B87" s="22">
        <v>532488</v>
      </c>
      <c r="C87" s="19" t="s">
        <v>105</v>
      </c>
      <c r="D87" s="11">
        <v>40326</v>
      </c>
      <c r="E87" s="5" t="s">
        <v>104</v>
      </c>
      <c r="F87" s="5" t="s">
        <v>4</v>
      </c>
      <c r="G87" s="6">
        <v>719</v>
      </c>
      <c r="H87" s="21" t="s">
        <v>75</v>
      </c>
      <c r="I87" s="6">
        <v>875</v>
      </c>
      <c r="J87" s="20">
        <f>I87/G87-1</f>
        <v>0.2169680111265646</v>
      </c>
      <c r="K87" s="6">
        <v>726.8</v>
      </c>
      <c r="L87" s="21" t="s">
        <v>75</v>
      </c>
      <c r="M87" s="21" t="s">
        <v>75</v>
      </c>
      <c r="N87" s="12">
        <f t="shared" si="10"/>
        <v>1.0848400556328075</v>
      </c>
      <c r="O87" s="40"/>
      <c r="AB87" s="35"/>
    </row>
    <row r="88" spans="1:28" ht="12.75">
      <c r="A88" s="19" t="s">
        <v>73</v>
      </c>
      <c r="B88" s="22">
        <v>532532</v>
      </c>
      <c r="C88" s="19" t="s">
        <v>114</v>
      </c>
      <c r="D88" s="11">
        <v>40333</v>
      </c>
      <c r="E88" s="5" t="s">
        <v>113</v>
      </c>
      <c r="F88" s="5" t="s">
        <v>4</v>
      </c>
      <c r="G88" s="6">
        <v>122</v>
      </c>
      <c r="H88" s="21" t="s">
        <v>75</v>
      </c>
      <c r="I88" s="6">
        <v>164</v>
      </c>
      <c r="J88" s="20">
        <f>I88/G88-1</f>
        <v>0.34426229508196715</v>
      </c>
      <c r="K88" s="6">
        <v>134.75</v>
      </c>
      <c r="L88" s="21" t="s">
        <v>75</v>
      </c>
      <c r="M88" s="21" t="s">
        <v>75</v>
      </c>
      <c r="N88" s="12">
        <f t="shared" si="10"/>
        <v>10.45081967213115</v>
      </c>
      <c r="O88" s="40"/>
      <c r="AB88" s="35"/>
    </row>
    <row r="89" spans="1:28" ht="12.75">
      <c r="A89" s="19" t="s">
        <v>73</v>
      </c>
      <c r="B89" s="22">
        <v>500185</v>
      </c>
      <c r="C89" s="19" t="s">
        <v>119</v>
      </c>
      <c r="D89" s="11">
        <v>40338</v>
      </c>
      <c r="E89" s="5" t="s">
        <v>119</v>
      </c>
      <c r="F89" s="5" t="s">
        <v>4</v>
      </c>
      <c r="G89" s="6">
        <f>111/2</f>
        <v>55.5</v>
      </c>
      <c r="H89" s="21" t="s">
        <v>75</v>
      </c>
      <c r="I89" s="6">
        <f>148/2</f>
        <v>74</v>
      </c>
      <c r="J89" s="20">
        <f>(I89/G89-1)</f>
        <v>0.33333333333333326</v>
      </c>
      <c r="K89" s="6">
        <v>67.05</v>
      </c>
      <c r="L89" s="21" t="s">
        <v>75</v>
      </c>
      <c r="M89" s="21" t="s">
        <v>75</v>
      </c>
      <c r="N89" s="12">
        <f t="shared" si="10"/>
        <v>20.8108108108108</v>
      </c>
      <c r="O89" s="40"/>
      <c r="AB89" s="35"/>
    </row>
    <row r="90" spans="1:28" ht="12.75">
      <c r="A90" s="19" t="s">
        <v>73</v>
      </c>
      <c r="B90" s="22">
        <v>509631</v>
      </c>
      <c r="C90" s="19" t="s">
        <v>124</v>
      </c>
      <c r="D90" s="11">
        <v>40344</v>
      </c>
      <c r="E90" s="5" t="s">
        <v>124</v>
      </c>
      <c r="F90" s="5" t="s">
        <v>4</v>
      </c>
      <c r="G90" s="6">
        <v>311</v>
      </c>
      <c r="H90" s="21" t="s">
        <v>75</v>
      </c>
      <c r="I90" s="6">
        <v>400</v>
      </c>
      <c r="J90" s="20">
        <f>(I90/G90-1)</f>
        <v>0.2861736334405145</v>
      </c>
      <c r="K90" s="6">
        <v>309.1</v>
      </c>
      <c r="L90" s="21" t="s">
        <v>75</v>
      </c>
      <c r="M90" s="21" t="s">
        <v>75</v>
      </c>
      <c r="N90" s="12">
        <f t="shared" si="10"/>
        <v>-0.6109324758842405</v>
      </c>
      <c r="O90" s="40"/>
      <c r="AB90" s="35"/>
    </row>
    <row r="91" spans="1:28" ht="12.75">
      <c r="A91" s="19" t="s">
        <v>73</v>
      </c>
      <c r="B91" s="22">
        <v>500380</v>
      </c>
      <c r="C91" s="19" t="s">
        <v>132</v>
      </c>
      <c r="D91" s="11">
        <v>40354</v>
      </c>
      <c r="E91" s="5" t="s">
        <v>133</v>
      </c>
      <c r="F91" s="5" t="s">
        <v>4</v>
      </c>
      <c r="G91" s="6">
        <v>62</v>
      </c>
      <c r="H91" s="21" t="s">
        <v>75</v>
      </c>
      <c r="I91" s="6">
        <v>114</v>
      </c>
      <c r="J91" s="20">
        <f aca="true" t="shared" si="11" ref="J91:J96">(I91/G91-1)</f>
        <v>0.8387096774193548</v>
      </c>
      <c r="K91" s="6">
        <v>63.5</v>
      </c>
      <c r="L91" s="21" t="s">
        <v>75</v>
      </c>
      <c r="M91" s="21" t="s">
        <v>75</v>
      </c>
      <c r="N91" s="12">
        <f t="shared" si="10"/>
        <v>2.4193548387096753</v>
      </c>
      <c r="O91" s="40"/>
      <c r="AB91" s="35"/>
    </row>
    <row r="92" spans="1:28" ht="12.75">
      <c r="A92" s="19" t="s">
        <v>73</v>
      </c>
      <c r="B92" s="22">
        <v>513250</v>
      </c>
      <c r="C92" s="19" t="s">
        <v>139</v>
      </c>
      <c r="D92" s="11">
        <v>40359</v>
      </c>
      <c r="E92" s="5" t="s">
        <v>138</v>
      </c>
      <c r="F92" s="5" t="s">
        <v>4</v>
      </c>
      <c r="G92" s="6">
        <v>151</v>
      </c>
      <c r="H92" s="21" t="s">
        <v>75</v>
      </c>
      <c r="I92" s="6">
        <v>205</v>
      </c>
      <c r="J92" s="20">
        <f t="shared" si="11"/>
        <v>0.35761589403973515</v>
      </c>
      <c r="K92" s="6">
        <v>138.45</v>
      </c>
      <c r="L92" s="21" t="s">
        <v>75</v>
      </c>
      <c r="M92" s="21" t="s">
        <v>75</v>
      </c>
      <c r="N92" s="12">
        <f t="shared" si="10"/>
        <v>-8.311258278145706</v>
      </c>
      <c r="O92" s="40"/>
      <c r="AB92" s="35"/>
    </row>
    <row r="93" spans="1:28" ht="12.75">
      <c r="A93" s="19" t="s">
        <v>73</v>
      </c>
      <c r="B93" s="22">
        <v>500104</v>
      </c>
      <c r="C93" s="19" t="s">
        <v>141</v>
      </c>
      <c r="D93" s="11">
        <v>40360</v>
      </c>
      <c r="E93" s="5" t="s">
        <v>140</v>
      </c>
      <c r="F93" s="5" t="s">
        <v>4</v>
      </c>
      <c r="G93" s="6">
        <v>470</v>
      </c>
      <c r="H93" s="21" t="s">
        <v>75</v>
      </c>
      <c r="I93" s="6">
        <v>603</v>
      </c>
      <c r="J93" s="20">
        <f t="shared" si="11"/>
        <v>0.28297872340425534</v>
      </c>
      <c r="K93" s="6">
        <v>517.85</v>
      </c>
      <c r="L93" s="21" t="s">
        <v>75</v>
      </c>
      <c r="M93" s="21" t="s">
        <v>75</v>
      </c>
      <c r="N93" s="12">
        <f t="shared" si="10"/>
        <v>10.180851063829799</v>
      </c>
      <c r="O93" s="40"/>
      <c r="AB93" s="35"/>
    </row>
    <row r="94" spans="1:28" ht="13.5" thickBot="1">
      <c r="A94" s="19" t="s">
        <v>73</v>
      </c>
      <c r="B94" s="22">
        <v>505726</v>
      </c>
      <c r="C94" s="19" t="s">
        <v>144</v>
      </c>
      <c r="D94" s="11">
        <v>40364</v>
      </c>
      <c r="E94" s="5" t="s">
        <v>145</v>
      </c>
      <c r="F94" s="5" t="s">
        <v>4</v>
      </c>
      <c r="G94" s="6">
        <v>135</v>
      </c>
      <c r="H94" s="21" t="s">
        <v>75</v>
      </c>
      <c r="I94" s="6">
        <v>185</v>
      </c>
      <c r="J94" s="20">
        <f t="shared" si="11"/>
        <v>0.37037037037037046</v>
      </c>
      <c r="K94" s="6">
        <v>162.85</v>
      </c>
      <c r="L94" s="21" t="s">
        <v>75</v>
      </c>
      <c r="M94" s="21" t="s">
        <v>75</v>
      </c>
      <c r="N94" s="12">
        <f t="shared" si="10"/>
        <v>20.62962962962962</v>
      </c>
      <c r="O94" s="40"/>
      <c r="AB94" s="35"/>
    </row>
    <row r="95" spans="1:28" ht="13.5" thickBot="1">
      <c r="A95" s="19" t="s">
        <v>73</v>
      </c>
      <c r="B95" s="22">
        <v>532856</v>
      </c>
      <c r="C95" s="19" t="s">
        <v>146</v>
      </c>
      <c r="D95" s="11">
        <v>40365</v>
      </c>
      <c r="E95" s="5" t="s">
        <v>147</v>
      </c>
      <c r="F95" s="5" t="s">
        <v>4</v>
      </c>
      <c r="G95" s="6">
        <v>50</v>
      </c>
      <c r="H95" s="21" t="s">
        <v>75</v>
      </c>
      <c r="I95" s="6">
        <v>67</v>
      </c>
      <c r="J95" s="20">
        <f t="shared" si="11"/>
        <v>0.3400000000000001</v>
      </c>
      <c r="K95" s="6">
        <v>52.25</v>
      </c>
      <c r="L95" s="21" t="s">
        <v>75</v>
      </c>
      <c r="M95" s="21" t="s">
        <v>75</v>
      </c>
      <c r="N95" s="12">
        <f t="shared" si="10"/>
        <v>4.499999999999993</v>
      </c>
      <c r="O95" s="39" t="e">
        <f>SUM(O4:O94)</f>
        <v>#REF!</v>
      </c>
      <c r="AA95" s="37" t="s">
        <v>41</v>
      </c>
      <c r="AB95" s="18" t="e">
        <f>#REF!</f>
        <v>#REF!</v>
      </c>
    </row>
    <row r="96" spans="1:28" ht="12.75">
      <c r="A96" s="19" t="s">
        <v>73</v>
      </c>
      <c r="B96" s="22">
        <v>502165</v>
      </c>
      <c r="C96" s="19" t="s">
        <v>155</v>
      </c>
      <c r="D96" s="11">
        <v>40368</v>
      </c>
      <c r="E96" s="5" t="s">
        <v>154</v>
      </c>
      <c r="F96" s="5" t="s">
        <v>4</v>
      </c>
      <c r="G96" s="6">
        <v>124</v>
      </c>
      <c r="H96" s="21" t="s">
        <v>75</v>
      </c>
      <c r="I96" s="6">
        <v>178</v>
      </c>
      <c r="J96" s="20">
        <f t="shared" si="11"/>
        <v>0.435483870967742</v>
      </c>
      <c r="K96" s="6">
        <v>136.9</v>
      </c>
      <c r="L96" s="21" t="s">
        <v>75</v>
      </c>
      <c r="M96" s="21" t="s">
        <v>75</v>
      </c>
      <c r="N96" s="12">
        <f t="shared" si="10"/>
        <v>10.40322580645161</v>
      </c>
      <c r="O96" s="24"/>
      <c r="AA96" s="37"/>
      <c r="AB96" s="18"/>
    </row>
    <row r="97" spans="1:27" ht="12.75">
      <c r="A97" s="19" t="s">
        <v>73</v>
      </c>
      <c r="B97" s="22">
        <v>532904</v>
      </c>
      <c r="C97" s="19" t="s">
        <v>160</v>
      </c>
      <c r="D97" s="11">
        <v>40374</v>
      </c>
      <c r="E97" s="5" t="s">
        <v>161</v>
      </c>
      <c r="F97" s="5" t="s">
        <v>4</v>
      </c>
      <c r="G97" s="6">
        <v>261</v>
      </c>
      <c r="H97" s="21" t="s">
        <v>75</v>
      </c>
      <c r="I97" s="6">
        <v>335</v>
      </c>
      <c r="J97" s="20">
        <f>I97/G97-1</f>
        <v>0.28352490421455934</v>
      </c>
      <c r="K97" s="6">
        <v>276.2</v>
      </c>
      <c r="L97" s="21" t="s">
        <v>75</v>
      </c>
      <c r="M97" s="21" t="s">
        <v>75</v>
      </c>
      <c r="N97" s="12">
        <f t="shared" si="10"/>
        <v>5.823754789272018</v>
      </c>
      <c r="AA97" s="14"/>
    </row>
    <row r="98" spans="1:28" ht="12.75">
      <c r="A98" s="19" t="s">
        <v>73</v>
      </c>
      <c r="B98" s="22">
        <v>522005</v>
      </c>
      <c r="C98" s="19" t="s">
        <v>162</v>
      </c>
      <c r="D98" s="11">
        <v>40375</v>
      </c>
      <c r="E98" s="5" t="s">
        <v>163</v>
      </c>
      <c r="F98" s="5" t="s">
        <v>4</v>
      </c>
      <c r="G98" s="6">
        <v>96</v>
      </c>
      <c r="H98" s="21" t="s">
        <v>75</v>
      </c>
      <c r="I98" s="6">
        <v>132</v>
      </c>
      <c r="J98" s="20">
        <f>I98/G98-1</f>
        <v>0.375</v>
      </c>
      <c r="K98" s="6">
        <v>89</v>
      </c>
      <c r="L98" s="21" t="s">
        <v>75</v>
      </c>
      <c r="M98" s="21" t="s">
        <v>75</v>
      </c>
      <c r="N98" s="12">
        <f t="shared" si="10"/>
        <v>-7.2916666666666625</v>
      </c>
      <c r="O98" s="24"/>
      <c r="AA98" s="37"/>
      <c r="AB98" s="18"/>
    </row>
    <row r="99" spans="1:14" ht="12.75">
      <c r="A99" s="19" t="s">
        <v>73</v>
      </c>
      <c r="B99" s="22">
        <v>532180</v>
      </c>
      <c r="C99" s="19" t="s">
        <v>164</v>
      </c>
      <c r="D99" s="11">
        <v>40378</v>
      </c>
      <c r="E99" s="5" t="s">
        <v>165</v>
      </c>
      <c r="F99" s="5" t="s">
        <v>4</v>
      </c>
      <c r="G99" s="6">
        <v>183</v>
      </c>
      <c r="H99" s="21" t="s">
        <v>75</v>
      </c>
      <c r="I99" s="6">
        <v>225</v>
      </c>
      <c r="J99" s="20">
        <f>I99/G99-1</f>
        <v>0.2295081967213115</v>
      </c>
      <c r="K99" s="6">
        <v>191.4</v>
      </c>
      <c r="L99" s="21" t="s">
        <v>75</v>
      </c>
      <c r="M99" s="21" t="s">
        <v>75</v>
      </c>
      <c r="N99" s="12">
        <f t="shared" si="10"/>
        <v>4.590163934426239</v>
      </c>
    </row>
    <row r="100" spans="1:14" ht="12.75">
      <c r="A100" s="19" t="s">
        <v>73</v>
      </c>
      <c r="B100" s="22">
        <v>500002</v>
      </c>
      <c r="C100" s="19" t="s">
        <v>166</v>
      </c>
      <c r="D100" s="11">
        <v>40379</v>
      </c>
      <c r="E100" s="8" t="s">
        <v>166</v>
      </c>
      <c r="F100" s="8" t="s">
        <v>9</v>
      </c>
      <c r="G100" s="6">
        <v>853</v>
      </c>
      <c r="H100" s="21" t="s">
        <v>75</v>
      </c>
      <c r="I100" s="6">
        <v>703</v>
      </c>
      <c r="J100" s="20">
        <f>-(I100/G100-1)</f>
        <v>0.17584994138335286</v>
      </c>
      <c r="K100" s="6">
        <v>916.8</v>
      </c>
      <c r="L100" s="21" t="s">
        <v>75</v>
      </c>
      <c r="M100" s="21" t="s">
        <v>75</v>
      </c>
      <c r="N100" s="12">
        <f>-(K100/G100-1)*100</f>
        <v>-7.47948417350528</v>
      </c>
    </row>
    <row r="101" spans="1:14" ht="12.75">
      <c r="A101" s="19" t="s">
        <v>73</v>
      </c>
      <c r="B101" s="22">
        <v>532144</v>
      </c>
      <c r="C101" s="19" t="s">
        <v>169</v>
      </c>
      <c r="D101" s="11">
        <v>40386</v>
      </c>
      <c r="E101" s="5" t="s">
        <v>170</v>
      </c>
      <c r="F101" s="5" t="s">
        <v>4</v>
      </c>
      <c r="G101" s="6">
        <v>244</v>
      </c>
      <c r="H101" s="21" t="s">
        <v>75</v>
      </c>
      <c r="I101" s="6">
        <v>325</v>
      </c>
      <c r="J101" s="20">
        <f>I101/G101-1</f>
        <v>0.3319672131147542</v>
      </c>
      <c r="K101" s="6">
        <v>262.7</v>
      </c>
      <c r="L101" s="21" t="s">
        <v>75</v>
      </c>
      <c r="M101" s="21" t="s">
        <v>75</v>
      </c>
      <c r="N101" s="12">
        <f>(K101/G101-1)*100</f>
        <v>7.663934426229502</v>
      </c>
    </row>
    <row r="102" spans="1:14" ht="12.75">
      <c r="A102" s="19" t="s">
        <v>73</v>
      </c>
      <c r="B102" s="22">
        <v>522275</v>
      </c>
      <c r="C102" s="19" t="s">
        <v>171</v>
      </c>
      <c r="D102" s="11">
        <v>40387</v>
      </c>
      <c r="E102" s="8" t="s">
        <v>172</v>
      </c>
      <c r="F102" s="8" t="s">
        <v>9</v>
      </c>
      <c r="G102" s="6">
        <v>289</v>
      </c>
      <c r="H102" s="21" t="s">
        <v>75</v>
      </c>
      <c r="I102" s="6">
        <v>236</v>
      </c>
      <c r="J102" s="20">
        <f>-(I102/G102-1)</f>
        <v>0.18339100346020765</v>
      </c>
      <c r="K102" s="6">
        <v>319.6</v>
      </c>
      <c r="L102" s="21" t="s">
        <v>75</v>
      </c>
      <c r="M102" s="21" t="s">
        <v>75</v>
      </c>
      <c r="N102" s="12">
        <f>-(K102/G102-1)*100</f>
        <v>-10.588235294117654</v>
      </c>
    </row>
    <row r="103" spans="1:14" ht="12.75">
      <c r="A103" s="19" t="s">
        <v>73</v>
      </c>
      <c r="B103" s="22">
        <v>590059</v>
      </c>
      <c r="C103" s="19" t="s">
        <v>162</v>
      </c>
      <c r="D103" s="11">
        <v>40389</v>
      </c>
      <c r="E103" s="5" t="s">
        <v>175</v>
      </c>
      <c r="F103" s="5" t="s">
        <v>4</v>
      </c>
      <c r="G103" s="6">
        <v>117</v>
      </c>
      <c r="H103" s="21" t="s">
        <v>75</v>
      </c>
      <c r="I103" s="6">
        <v>171</v>
      </c>
      <c r="J103" s="20">
        <f>I103/G103-1</f>
        <v>0.46153846153846145</v>
      </c>
      <c r="K103" s="6">
        <v>157.4</v>
      </c>
      <c r="L103" s="21" t="s">
        <v>75</v>
      </c>
      <c r="M103" s="21" t="s">
        <v>75</v>
      </c>
      <c r="N103" s="12">
        <f>(K103/G103-1)*100</f>
        <v>34.52991452991454</v>
      </c>
    </row>
    <row r="104" spans="1:14" ht="12.75">
      <c r="A104" s="19" t="s">
        <v>73</v>
      </c>
      <c r="B104" s="22">
        <v>500260</v>
      </c>
      <c r="C104" s="19" t="s">
        <v>179</v>
      </c>
      <c r="D104" s="11">
        <v>40396</v>
      </c>
      <c r="E104" s="8" t="s">
        <v>180</v>
      </c>
      <c r="F104" s="8" t="s">
        <v>9</v>
      </c>
      <c r="G104" s="6">
        <v>101</v>
      </c>
      <c r="H104" s="21" t="s">
        <v>75</v>
      </c>
      <c r="I104" s="6">
        <v>90</v>
      </c>
      <c r="J104" s="20">
        <f>-(I104/G104-1)</f>
        <v>0.1089108910891089</v>
      </c>
      <c r="K104" s="6">
        <v>117.05</v>
      </c>
      <c r="L104" s="21" t="s">
        <v>75</v>
      </c>
      <c r="M104" s="21" t="s">
        <v>75</v>
      </c>
      <c r="N104" s="12">
        <f>-(K104/G104-1)*100</f>
        <v>-15.891089108910883</v>
      </c>
    </row>
    <row r="105" spans="1:14" ht="12.75">
      <c r="A105" s="19" t="s">
        <v>73</v>
      </c>
      <c r="B105" s="22">
        <v>500477</v>
      </c>
      <c r="C105" s="19" t="s">
        <v>100</v>
      </c>
      <c r="D105" s="11">
        <v>40399</v>
      </c>
      <c r="E105" s="5" t="s">
        <v>99</v>
      </c>
      <c r="F105" s="5" t="s">
        <v>4</v>
      </c>
      <c r="G105" s="6">
        <v>71</v>
      </c>
      <c r="H105" s="21" t="s">
        <v>75</v>
      </c>
      <c r="I105" s="6">
        <v>87</v>
      </c>
      <c r="J105" s="20">
        <f>I105/G105-1</f>
        <v>0.22535211267605626</v>
      </c>
      <c r="K105" s="6">
        <v>76.05</v>
      </c>
      <c r="L105" s="21" t="s">
        <v>75</v>
      </c>
      <c r="M105" s="21" t="s">
        <v>75</v>
      </c>
      <c r="N105" s="12">
        <f>(K105/G105-1)*100</f>
        <v>7.11267605633803</v>
      </c>
    </row>
    <row r="106" spans="1:14" ht="12.75">
      <c r="A106" s="19" t="s">
        <v>73</v>
      </c>
      <c r="B106" s="22">
        <v>532754</v>
      </c>
      <c r="C106" s="19" t="s">
        <v>103</v>
      </c>
      <c r="D106" s="11">
        <v>40401</v>
      </c>
      <c r="E106" s="8" t="s">
        <v>185</v>
      </c>
      <c r="F106" s="8" t="s">
        <v>9</v>
      </c>
      <c r="G106" s="6">
        <v>60</v>
      </c>
      <c r="H106" s="21" t="s">
        <v>75</v>
      </c>
      <c r="I106" s="6">
        <v>52</v>
      </c>
      <c r="J106" s="20">
        <f>-(I106/G106-1)</f>
        <v>0.1333333333333333</v>
      </c>
      <c r="K106" s="6">
        <v>58.65</v>
      </c>
      <c r="L106" s="21" t="s">
        <v>75</v>
      </c>
      <c r="M106" s="21" t="s">
        <v>75</v>
      </c>
      <c r="N106" s="12">
        <f>-(K106/G106-1)*100</f>
        <v>2.2500000000000075</v>
      </c>
    </row>
    <row r="107" spans="1:14" ht="12.75">
      <c r="A107" s="19" t="s">
        <v>73</v>
      </c>
      <c r="B107" s="22">
        <v>513228</v>
      </c>
      <c r="C107" s="19" t="s">
        <v>56</v>
      </c>
      <c r="D107" s="11">
        <v>40403</v>
      </c>
      <c r="E107" s="5" t="s">
        <v>184</v>
      </c>
      <c r="F107" s="5" t="s">
        <v>4</v>
      </c>
      <c r="G107" s="6">
        <v>45</v>
      </c>
      <c r="H107" s="21" t="s">
        <v>75</v>
      </c>
      <c r="I107" s="6">
        <v>58</v>
      </c>
      <c r="J107" s="20">
        <f>I107/G107-1</f>
        <v>0.288888888888889</v>
      </c>
      <c r="K107" s="6">
        <v>53.15</v>
      </c>
      <c r="L107" s="21" t="s">
        <v>75</v>
      </c>
      <c r="M107" s="21" t="s">
        <v>75</v>
      </c>
      <c r="N107" s="12">
        <f aca="true" t="shared" si="12" ref="N107:N112">(K107/G107-1)*100</f>
        <v>18.1111111111111</v>
      </c>
    </row>
    <row r="108" spans="1:14" ht="12.75">
      <c r="A108" s="19" t="s">
        <v>73</v>
      </c>
      <c r="B108" s="22">
        <v>532374</v>
      </c>
      <c r="C108" s="19" t="s">
        <v>195</v>
      </c>
      <c r="D108" s="11">
        <v>40414</v>
      </c>
      <c r="E108" s="5" t="s">
        <v>194</v>
      </c>
      <c r="F108" s="5" t="s">
        <v>4</v>
      </c>
      <c r="G108" s="6">
        <v>104.2</v>
      </c>
      <c r="H108" s="21" t="s">
        <v>75</v>
      </c>
      <c r="I108" s="6">
        <v>132</v>
      </c>
      <c r="J108" s="20">
        <f>I108/G108-1</f>
        <v>0.26679462571976953</v>
      </c>
      <c r="K108" s="6">
        <v>101.15</v>
      </c>
      <c r="L108" s="21" t="s">
        <v>75</v>
      </c>
      <c r="M108" s="21" t="s">
        <v>75</v>
      </c>
      <c r="N108" s="12">
        <f t="shared" si="12"/>
        <v>-2.927063339731284</v>
      </c>
    </row>
    <row r="109" spans="1:14" ht="12.75">
      <c r="A109" s="19" t="s">
        <v>73</v>
      </c>
      <c r="B109" s="19">
        <v>500238</v>
      </c>
      <c r="C109" s="19" t="s">
        <v>196</v>
      </c>
      <c r="D109" s="11">
        <v>40416</v>
      </c>
      <c r="E109" s="5" t="s">
        <v>197</v>
      </c>
      <c r="F109" s="5" t="s">
        <v>4</v>
      </c>
      <c r="G109" s="6">
        <v>298</v>
      </c>
      <c r="H109" s="21" t="s">
        <v>75</v>
      </c>
      <c r="I109" s="6">
        <v>370</v>
      </c>
      <c r="J109" s="20">
        <f>I109/G109-1</f>
        <v>0.24161073825503365</v>
      </c>
      <c r="K109" s="6">
        <v>314.95</v>
      </c>
      <c r="L109" s="21" t="s">
        <v>75</v>
      </c>
      <c r="M109" s="21" t="s">
        <v>75</v>
      </c>
      <c r="N109" s="12">
        <f t="shared" si="12"/>
        <v>5.687919463087243</v>
      </c>
    </row>
    <row r="110" spans="1:14" ht="12.75">
      <c r="A110" s="19" t="s">
        <v>73</v>
      </c>
      <c r="B110" s="22">
        <v>500087</v>
      </c>
      <c r="C110" s="19" t="s">
        <v>64</v>
      </c>
      <c r="D110" s="11">
        <v>40417</v>
      </c>
      <c r="E110" s="8" t="s">
        <v>64</v>
      </c>
      <c r="F110" s="8" t="s">
        <v>9</v>
      </c>
      <c r="G110" s="6">
        <v>307</v>
      </c>
      <c r="H110" s="21" t="s">
        <v>75</v>
      </c>
      <c r="I110" s="6">
        <v>285</v>
      </c>
      <c r="J110" s="20">
        <f>-(I110/G110-1)</f>
        <v>0.07166123778501632</v>
      </c>
      <c r="K110" s="6">
        <v>339.7</v>
      </c>
      <c r="L110" s="21" t="s">
        <v>75</v>
      </c>
      <c r="M110" s="21" t="s">
        <v>75</v>
      </c>
      <c r="N110" s="12">
        <f>-(K110/G110-1)*100</f>
        <v>-10.651465798045589</v>
      </c>
    </row>
    <row r="111" spans="1:14" ht="12.75">
      <c r="A111" s="19" t="s">
        <v>73</v>
      </c>
      <c r="B111" s="22">
        <v>524000</v>
      </c>
      <c r="C111" s="19" t="s">
        <v>198</v>
      </c>
      <c r="D111" s="11">
        <v>40420</v>
      </c>
      <c r="E111" s="5" t="s">
        <v>199</v>
      </c>
      <c r="F111" s="5" t="s">
        <v>4</v>
      </c>
      <c r="G111" s="6">
        <v>79.35</v>
      </c>
      <c r="H111" s="21" t="s">
        <v>75</v>
      </c>
      <c r="I111" s="6">
        <v>122</v>
      </c>
      <c r="J111" s="20">
        <f aca="true" t="shared" si="13" ref="J111:J123">(I111/G111-1)</f>
        <v>0.5374921235034658</v>
      </c>
      <c r="K111" s="6">
        <v>82.1</v>
      </c>
      <c r="L111" s="21" t="s">
        <v>75</v>
      </c>
      <c r="M111" s="21" t="s">
        <v>75</v>
      </c>
      <c r="N111" s="12">
        <f t="shared" si="12"/>
        <v>3.465658475110267</v>
      </c>
    </row>
    <row r="112" spans="1:14" ht="12.75">
      <c r="A112" s="19" t="s">
        <v>73</v>
      </c>
      <c r="B112" s="22">
        <v>500870</v>
      </c>
      <c r="C112" s="19" t="s">
        <v>123</v>
      </c>
      <c r="D112" s="11">
        <v>40427</v>
      </c>
      <c r="E112" s="5" t="s">
        <v>122</v>
      </c>
      <c r="F112" s="5" t="s">
        <v>4</v>
      </c>
      <c r="G112" s="6">
        <v>504</v>
      </c>
      <c r="H112" s="21" t="s">
        <v>75</v>
      </c>
      <c r="I112" s="6">
        <v>606</v>
      </c>
      <c r="J112" s="20">
        <f t="shared" si="13"/>
        <v>0.20238095238095233</v>
      </c>
      <c r="K112" s="6">
        <v>498.45</v>
      </c>
      <c r="L112" s="21" t="s">
        <v>75</v>
      </c>
      <c r="M112" s="21" t="s">
        <v>75</v>
      </c>
      <c r="N112" s="12">
        <f t="shared" si="12"/>
        <v>-1.1011904761904834</v>
      </c>
    </row>
    <row r="113" spans="1:14" ht="12.75">
      <c r="A113" s="19" t="s">
        <v>73</v>
      </c>
      <c r="B113" s="22">
        <v>532691</v>
      </c>
      <c r="C113" s="19" t="s">
        <v>205</v>
      </c>
      <c r="D113" s="11">
        <v>40429</v>
      </c>
      <c r="E113" s="5" t="s">
        <v>206</v>
      </c>
      <c r="F113" s="5" t="s">
        <v>4</v>
      </c>
      <c r="G113" s="6">
        <v>175</v>
      </c>
      <c r="H113" s="21" t="s">
        <v>75</v>
      </c>
      <c r="I113" s="6">
        <v>251</v>
      </c>
      <c r="J113" s="20">
        <f t="shared" si="13"/>
        <v>0.4342857142857144</v>
      </c>
      <c r="K113" s="6">
        <v>182.35</v>
      </c>
      <c r="L113" s="21" t="s">
        <v>75</v>
      </c>
      <c r="M113" s="21" t="s">
        <v>75</v>
      </c>
      <c r="N113" s="12">
        <f aca="true" t="shared" si="14" ref="N113:N119">(K113/G113-1)*100</f>
        <v>4.200000000000004</v>
      </c>
    </row>
    <row r="114" spans="1:14" ht="12.75">
      <c r="A114" s="19" t="s">
        <v>73</v>
      </c>
      <c r="B114" s="22">
        <v>532875</v>
      </c>
      <c r="C114" s="19" t="s">
        <v>207</v>
      </c>
      <c r="D114" s="11">
        <v>40430</v>
      </c>
      <c r="E114" s="5" t="s">
        <v>208</v>
      </c>
      <c r="F114" s="5" t="s">
        <v>4</v>
      </c>
      <c r="G114" s="6">
        <v>246</v>
      </c>
      <c r="H114" s="21" t="s">
        <v>75</v>
      </c>
      <c r="I114" s="6">
        <v>312</v>
      </c>
      <c r="J114" s="20">
        <f t="shared" si="13"/>
        <v>0.2682926829268293</v>
      </c>
      <c r="K114" s="6">
        <v>238.7</v>
      </c>
      <c r="L114" s="21" t="s">
        <v>75</v>
      </c>
      <c r="M114" s="21" t="s">
        <v>75</v>
      </c>
      <c r="N114" s="12">
        <f t="shared" si="14"/>
        <v>-2.967479674796758</v>
      </c>
    </row>
    <row r="115" spans="1:14" ht="12.75">
      <c r="A115" s="19" t="s">
        <v>73</v>
      </c>
      <c r="B115" s="22">
        <v>532714</v>
      </c>
      <c r="C115" s="19" t="s">
        <v>212</v>
      </c>
      <c r="D115" s="11">
        <v>40437</v>
      </c>
      <c r="E115" s="5" t="s">
        <v>213</v>
      </c>
      <c r="F115" s="5" t="s">
        <v>4</v>
      </c>
      <c r="G115" s="6">
        <v>531</v>
      </c>
      <c r="H115" s="21" t="s">
        <v>75</v>
      </c>
      <c r="I115" s="6">
        <v>718</v>
      </c>
      <c r="J115" s="20">
        <f t="shared" si="13"/>
        <v>0.3521657250470809</v>
      </c>
      <c r="K115" s="6">
        <v>510.35</v>
      </c>
      <c r="L115" s="21" t="s">
        <v>75</v>
      </c>
      <c r="M115" s="21" t="s">
        <v>75</v>
      </c>
      <c r="N115" s="12">
        <f t="shared" si="14"/>
        <v>-3.888888888888886</v>
      </c>
    </row>
    <row r="116" spans="1:14" ht="12.75">
      <c r="A116" s="19" t="s">
        <v>73</v>
      </c>
      <c r="B116" s="22">
        <v>502937</v>
      </c>
      <c r="C116" s="19" t="s">
        <v>214</v>
      </c>
      <c r="D116" s="11">
        <v>40438</v>
      </c>
      <c r="E116" s="5" t="s">
        <v>215</v>
      </c>
      <c r="F116" s="5" t="s">
        <v>4</v>
      </c>
      <c r="G116" s="6">
        <v>309</v>
      </c>
      <c r="H116" s="21" t="s">
        <v>75</v>
      </c>
      <c r="I116" s="6">
        <v>450</v>
      </c>
      <c r="J116" s="20">
        <f t="shared" si="13"/>
        <v>0.4563106796116505</v>
      </c>
      <c r="K116" s="6">
        <v>313.35</v>
      </c>
      <c r="L116" s="21" t="s">
        <v>75</v>
      </c>
      <c r="M116" s="21" t="s">
        <v>75</v>
      </c>
      <c r="N116" s="12">
        <f t="shared" si="14"/>
        <v>1.4077669902912593</v>
      </c>
    </row>
    <row r="117" spans="1:14" ht="12.75">
      <c r="A117" s="19" t="s">
        <v>73</v>
      </c>
      <c r="B117" s="22">
        <v>500008</v>
      </c>
      <c r="C117" s="19" t="s">
        <v>216</v>
      </c>
      <c r="D117" s="11">
        <v>40441</v>
      </c>
      <c r="E117" s="5" t="s">
        <v>217</v>
      </c>
      <c r="F117" s="5" t="s">
        <v>4</v>
      </c>
      <c r="G117" s="6">
        <v>215</v>
      </c>
      <c r="H117" s="21" t="s">
        <v>75</v>
      </c>
      <c r="I117" s="6">
        <v>280</v>
      </c>
      <c r="J117" s="20">
        <f t="shared" si="13"/>
        <v>0.30232558139534893</v>
      </c>
      <c r="K117" s="6">
        <v>220.3</v>
      </c>
      <c r="L117" s="21" t="s">
        <v>75</v>
      </c>
      <c r="M117" s="21" t="s">
        <v>75</v>
      </c>
      <c r="N117" s="12">
        <f t="shared" si="14"/>
        <v>2.465116279069779</v>
      </c>
    </row>
    <row r="118" spans="1:14" ht="12.75">
      <c r="A118" s="19" t="s">
        <v>73</v>
      </c>
      <c r="B118" s="22">
        <v>533163</v>
      </c>
      <c r="C118" s="19" t="s">
        <v>220</v>
      </c>
      <c r="D118" s="11">
        <v>40443</v>
      </c>
      <c r="E118" s="5" t="s">
        <v>221</v>
      </c>
      <c r="F118" s="5" t="s">
        <v>4</v>
      </c>
      <c r="G118" s="6">
        <v>1230</v>
      </c>
      <c r="H118" s="21" t="s">
        <v>75</v>
      </c>
      <c r="I118" s="6">
        <v>1444</v>
      </c>
      <c r="J118" s="20">
        <f t="shared" si="13"/>
        <v>0.17398373983739845</v>
      </c>
      <c r="K118" s="6">
        <v>1222</v>
      </c>
      <c r="L118" s="21" t="s">
        <v>75</v>
      </c>
      <c r="M118" s="21" t="s">
        <v>75</v>
      </c>
      <c r="N118" s="12">
        <f t="shared" si="14"/>
        <v>-0.6504065040650375</v>
      </c>
    </row>
    <row r="119" spans="1:14" ht="12.75">
      <c r="A119" s="19" t="s">
        <v>73</v>
      </c>
      <c r="B119" s="22">
        <v>532356</v>
      </c>
      <c r="C119" s="19" t="s">
        <v>222</v>
      </c>
      <c r="D119" s="11">
        <v>40444</v>
      </c>
      <c r="E119" s="5" t="s">
        <v>223</v>
      </c>
      <c r="F119" s="5" t="s">
        <v>4</v>
      </c>
      <c r="G119" s="6">
        <v>114</v>
      </c>
      <c r="H119" s="21" t="s">
        <v>75</v>
      </c>
      <c r="I119" s="6">
        <v>144</v>
      </c>
      <c r="J119" s="20">
        <f t="shared" si="13"/>
        <v>0.26315789473684204</v>
      </c>
      <c r="K119" s="6">
        <v>125.1</v>
      </c>
      <c r="L119" s="21" t="s">
        <v>75</v>
      </c>
      <c r="M119" s="21" t="s">
        <v>75</v>
      </c>
      <c r="N119" s="12">
        <f t="shared" si="14"/>
        <v>9.736842105263154</v>
      </c>
    </row>
    <row r="120" spans="1:14" ht="12.75">
      <c r="A120" s="19" t="s">
        <v>73</v>
      </c>
      <c r="B120" s="22">
        <v>531209</v>
      </c>
      <c r="C120" s="19" t="s">
        <v>224</v>
      </c>
      <c r="D120" s="11">
        <v>40449</v>
      </c>
      <c r="E120" s="5" t="s">
        <v>225</v>
      </c>
      <c r="F120" s="5" t="s">
        <v>4</v>
      </c>
      <c r="G120" s="6">
        <v>139</v>
      </c>
      <c r="H120" s="21" t="s">
        <v>75</v>
      </c>
      <c r="I120" s="6">
        <v>177</v>
      </c>
      <c r="J120" s="20">
        <f t="shared" si="13"/>
        <v>0.27338129496402885</v>
      </c>
      <c r="K120" s="6">
        <v>139.05</v>
      </c>
      <c r="L120" s="21" t="s">
        <v>75</v>
      </c>
      <c r="M120" s="21" t="s">
        <v>75</v>
      </c>
      <c r="N120" s="12">
        <f aca="true" t="shared" si="15" ref="N120:N125">(K120/G120-1)*100</f>
        <v>0.03597122302159139</v>
      </c>
    </row>
    <row r="121" spans="1:14" ht="12.75">
      <c r="A121" s="19" t="s">
        <v>73</v>
      </c>
      <c r="B121" s="22">
        <v>502090</v>
      </c>
      <c r="C121" s="19" t="s">
        <v>226</v>
      </c>
      <c r="D121" s="11">
        <v>40450</v>
      </c>
      <c r="E121" s="5" t="s">
        <v>227</v>
      </c>
      <c r="F121" s="5" t="s">
        <v>4</v>
      </c>
      <c r="G121" s="6">
        <v>146</v>
      </c>
      <c r="H121" s="21" t="s">
        <v>75</v>
      </c>
      <c r="I121" s="6">
        <v>196</v>
      </c>
      <c r="J121" s="20">
        <f t="shared" si="13"/>
        <v>0.34246575342465757</v>
      </c>
      <c r="K121" s="6">
        <v>139.1</v>
      </c>
      <c r="L121" s="21" t="s">
        <v>75</v>
      </c>
      <c r="M121" s="21" t="s">
        <v>75</v>
      </c>
      <c r="N121" s="12">
        <f t="shared" si="15"/>
        <v>-4.72602739726028</v>
      </c>
    </row>
    <row r="122" spans="1:14" ht="12.75">
      <c r="A122" s="19" t="s">
        <v>73</v>
      </c>
      <c r="B122" s="22">
        <v>532356</v>
      </c>
      <c r="C122" s="19" t="s">
        <v>228</v>
      </c>
      <c r="D122" s="11">
        <v>40452</v>
      </c>
      <c r="E122" s="5" t="s">
        <v>229</v>
      </c>
      <c r="F122" s="5" t="s">
        <v>4</v>
      </c>
      <c r="G122" s="6">
        <v>112</v>
      </c>
      <c r="H122" s="21" t="s">
        <v>75</v>
      </c>
      <c r="I122" s="6">
        <v>145</v>
      </c>
      <c r="J122" s="20">
        <f t="shared" si="13"/>
        <v>0.2946428571428572</v>
      </c>
      <c r="K122" s="6">
        <v>106.2</v>
      </c>
      <c r="L122" s="21" t="s">
        <v>75</v>
      </c>
      <c r="M122" s="21" t="s">
        <v>75</v>
      </c>
      <c r="N122" s="12">
        <f t="shared" si="15"/>
        <v>-5.178571428571422</v>
      </c>
    </row>
    <row r="123" spans="1:14" ht="12.75">
      <c r="A123" s="19" t="s">
        <v>73</v>
      </c>
      <c r="B123" s="22">
        <v>500495</v>
      </c>
      <c r="C123" s="19" t="s">
        <v>230</v>
      </c>
      <c r="D123" s="11">
        <v>40455</v>
      </c>
      <c r="E123" s="5" t="s">
        <v>231</v>
      </c>
      <c r="F123" s="5" t="s">
        <v>4</v>
      </c>
      <c r="G123" s="6">
        <v>228</v>
      </c>
      <c r="H123" s="21" t="s">
        <v>75</v>
      </c>
      <c r="I123" s="6">
        <v>300</v>
      </c>
      <c r="J123" s="20">
        <f t="shared" si="13"/>
        <v>0.3157894736842106</v>
      </c>
      <c r="K123" s="6">
        <v>222.85</v>
      </c>
      <c r="L123" s="21" t="s">
        <v>75</v>
      </c>
      <c r="M123" s="21" t="s">
        <v>75</v>
      </c>
      <c r="N123" s="12">
        <f t="shared" si="15"/>
        <v>-2.2587719298245656</v>
      </c>
    </row>
    <row r="124" spans="1:14" ht="12.75">
      <c r="A124" s="19" t="s">
        <v>73</v>
      </c>
      <c r="B124" s="22">
        <v>532667</v>
      </c>
      <c r="C124" s="19" t="s">
        <v>116</v>
      </c>
      <c r="D124" s="11">
        <v>40456</v>
      </c>
      <c r="E124" s="8" t="s">
        <v>115</v>
      </c>
      <c r="F124" s="8" t="s">
        <v>9</v>
      </c>
      <c r="G124" s="6">
        <v>58</v>
      </c>
      <c r="H124" s="21" t="s">
        <v>75</v>
      </c>
      <c r="I124" s="6">
        <v>50</v>
      </c>
      <c r="J124" s="20">
        <f>-(I124/G124-1)</f>
        <v>0.13793103448275867</v>
      </c>
      <c r="K124" s="6">
        <v>58.9</v>
      </c>
      <c r="L124" s="21" t="s">
        <v>75</v>
      </c>
      <c r="M124" s="21" t="s">
        <v>75</v>
      </c>
      <c r="N124" s="12">
        <f>-(K124/G124-1)*100</f>
        <v>-1.551724137931032</v>
      </c>
    </row>
    <row r="125" spans="1:14" ht="12.75">
      <c r="A125" s="19" t="s">
        <v>73</v>
      </c>
      <c r="B125" s="22">
        <v>533047</v>
      </c>
      <c r="C125" s="19" t="s">
        <v>232</v>
      </c>
      <c r="D125" s="11">
        <v>40457</v>
      </c>
      <c r="E125" s="5" t="s">
        <v>233</v>
      </c>
      <c r="F125" s="5" t="s">
        <v>4</v>
      </c>
      <c r="G125" s="6">
        <v>720</v>
      </c>
      <c r="H125" s="21" t="s">
        <v>75</v>
      </c>
      <c r="I125" s="6">
        <v>990</v>
      </c>
      <c r="J125" s="20">
        <f>(I125/G125-1)</f>
        <v>0.375</v>
      </c>
      <c r="K125" s="6">
        <v>787.05</v>
      </c>
      <c r="L125" s="21" t="s">
        <v>75</v>
      </c>
      <c r="M125" s="21" t="s">
        <v>75</v>
      </c>
      <c r="N125" s="12">
        <f t="shared" si="15"/>
        <v>9.31249999999999</v>
      </c>
    </row>
    <row r="126" spans="1:14" ht="12.75">
      <c r="A126" s="19" t="s">
        <v>73</v>
      </c>
      <c r="B126" s="22">
        <v>513262</v>
      </c>
      <c r="C126" s="19" t="s">
        <v>248</v>
      </c>
      <c r="D126" s="11">
        <v>40459</v>
      </c>
      <c r="E126" s="5" t="s">
        <v>249</v>
      </c>
      <c r="F126" s="5" t="s">
        <v>4</v>
      </c>
      <c r="G126" s="6">
        <v>284</v>
      </c>
      <c r="H126" s="21" t="s">
        <v>75</v>
      </c>
      <c r="I126" s="6">
        <v>426</v>
      </c>
      <c r="J126" s="20">
        <f>(I126/G126-1)</f>
        <v>0.5</v>
      </c>
      <c r="K126" s="6">
        <v>306.9</v>
      </c>
      <c r="L126" s="21" t="s">
        <v>75</v>
      </c>
      <c r="M126" s="21" t="s">
        <v>75</v>
      </c>
      <c r="N126" s="12">
        <f>(K126/G126-1)*100</f>
        <v>8.063380281690137</v>
      </c>
    </row>
    <row r="127" spans="1:14" ht="12.75">
      <c r="A127" s="19" t="s">
        <v>73</v>
      </c>
      <c r="B127" s="19">
        <v>500253</v>
      </c>
      <c r="C127" s="19" t="s">
        <v>80</v>
      </c>
      <c r="D127" s="11">
        <v>40462</v>
      </c>
      <c r="E127" s="8" t="s">
        <v>84</v>
      </c>
      <c r="F127" s="8" t="s">
        <v>9</v>
      </c>
      <c r="G127" s="6">
        <v>1415</v>
      </c>
      <c r="H127" s="21" t="s">
        <v>75</v>
      </c>
      <c r="I127" s="6">
        <v>1200</v>
      </c>
      <c r="J127" s="20">
        <f>-(I127/G127-1)</f>
        <v>0.15194346289752647</v>
      </c>
      <c r="K127" s="6">
        <v>1445</v>
      </c>
      <c r="L127" s="21" t="s">
        <v>75</v>
      </c>
      <c r="M127" s="21" t="s">
        <v>75</v>
      </c>
      <c r="N127" s="12">
        <f>(K127/G127-1)*100</f>
        <v>2.1201413427561766</v>
      </c>
    </row>
    <row r="128" spans="1:14" ht="12.75">
      <c r="A128" s="19" t="s">
        <v>73</v>
      </c>
      <c r="B128" s="19">
        <v>533151</v>
      </c>
      <c r="C128" s="19" t="s">
        <v>250</v>
      </c>
      <c r="D128" s="11">
        <v>40463</v>
      </c>
      <c r="E128" s="5" t="s">
        <v>251</v>
      </c>
      <c r="F128" s="5" t="s">
        <v>4</v>
      </c>
      <c r="G128" s="6">
        <v>273</v>
      </c>
      <c r="H128" s="21" t="s">
        <v>75</v>
      </c>
      <c r="I128" s="6">
        <v>320</v>
      </c>
      <c r="J128" s="20">
        <f>(I128/G128-1)</f>
        <v>0.17216117216117222</v>
      </c>
      <c r="K128" s="6">
        <v>268.4</v>
      </c>
      <c r="L128" s="21" t="s">
        <v>75</v>
      </c>
      <c r="M128" s="21" t="s">
        <v>75</v>
      </c>
      <c r="N128" s="12">
        <f>(K128/G128-1)*100</f>
        <v>-1.68498168498169</v>
      </c>
    </row>
    <row r="129" spans="1:14" ht="12.75">
      <c r="A129" s="19" t="s">
        <v>73</v>
      </c>
      <c r="B129" s="19">
        <v>500139</v>
      </c>
      <c r="C129" s="19" t="s">
        <v>252</v>
      </c>
      <c r="D129" s="11">
        <v>40464</v>
      </c>
      <c r="E129" s="5" t="s">
        <v>253</v>
      </c>
      <c r="F129" s="5" t="s">
        <v>4</v>
      </c>
      <c r="G129" s="6">
        <v>98</v>
      </c>
      <c r="H129" s="21" t="s">
        <v>75</v>
      </c>
      <c r="I129" s="6">
        <v>131</v>
      </c>
      <c r="J129" s="20">
        <f>(I129/G129-1)</f>
        <v>0.33673469387755106</v>
      </c>
      <c r="K129" s="6">
        <v>99.85</v>
      </c>
      <c r="L129" s="21" t="s">
        <v>75</v>
      </c>
      <c r="M129" s="21" t="s">
        <v>75</v>
      </c>
      <c r="N129" s="12">
        <f>(K129/G129-1)*100</f>
        <v>1.8877551020408</v>
      </c>
    </row>
    <row r="130" ht="12.75">
      <c r="D130" s="14"/>
    </row>
    <row r="132" spans="5:6" ht="12.75">
      <c r="E132" s="44" t="s">
        <v>254</v>
      </c>
      <c r="F132" s="44"/>
    </row>
    <row r="133" spans="5:6" ht="12.75">
      <c r="E133" s="1" t="s">
        <v>31</v>
      </c>
      <c r="F133" s="1">
        <v>124</v>
      </c>
    </row>
    <row r="134" spans="5:6" ht="12.75">
      <c r="E134" s="1" t="s">
        <v>32</v>
      </c>
      <c r="F134" s="1">
        <v>98</v>
      </c>
    </row>
    <row r="135" spans="5:6" ht="12.75">
      <c r="E135" s="1" t="s">
        <v>33</v>
      </c>
      <c r="F135" s="1">
        <f>F133-F134</f>
        <v>26</v>
      </c>
    </row>
    <row r="136" spans="5:6" ht="12.75">
      <c r="E136" s="3" t="s">
        <v>28</v>
      </c>
      <c r="F136" s="41">
        <f>F134/F133</f>
        <v>0.7903225806451613</v>
      </c>
    </row>
    <row r="137" spans="5:6" ht="12.75">
      <c r="E137" s="1" t="s">
        <v>29</v>
      </c>
      <c r="F137" s="2">
        <f>MAX(N4:N129)/100</f>
        <v>0.7741935483870968</v>
      </c>
    </row>
    <row r="138" spans="5:6" ht="12.75">
      <c r="E138" s="3" t="s">
        <v>30</v>
      </c>
      <c r="F138" s="4">
        <f>AVERAGE(N4:N129)/100</f>
        <v>0.09782019719632341</v>
      </c>
    </row>
    <row r="140" ht="12.75">
      <c r="A140" s="16" t="s">
        <v>235</v>
      </c>
    </row>
    <row r="141" spans="1:4" ht="12.75">
      <c r="A141" s="16" t="s">
        <v>236</v>
      </c>
      <c r="D141" s="14"/>
    </row>
    <row r="142" spans="1:4" ht="12.75">
      <c r="A142" s="16" t="s">
        <v>237</v>
      </c>
      <c r="D142" s="14"/>
    </row>
    <row r="143" spans="1:4" ht="12.75">
      <c r="A143" s="16" t="s">
        <v>238</v>
      </c>
      <c r="D143" s="14"/>
    </row>
    <row r="144" spans="1:4" ht="12.75">
      <c r="A144" s="16" t="s">
        <v>239</v>
      </c>
      <c r="D144" s="14"/>
    </row>
    <row r="145" spans="1:4" ht="12.75">
      <c r="A145" s="16" t="s">
        <v>240</v>
      </c>
      <c r="D145" s="14"/>
    </row>
    <row r="146" ht="12.75">
      <c r="A146" s="16" t="s">
        <v>241</v>
      </c>
    </row>
    <row r="147" ht="12.75">
      <c r="A147" s="16" t="s">
        <v>242</v>
      </c>
    </row>
    <row r="148" ht="12.75">
      <c r="A148" s="16" t="s">
        <v>244</v>
      </c>
    </row>
    <row r="149" ht="12.75">
      <c r="A149" s="16" t="s">
        <v>243</v>
      </c>
    </row>
    <row r="150" ht="12.75">
      <c r="A150" s="16" t="s">
        <v>245</v>
      </c>
    </row>
    <row r="151" ht="12.75">
      <c r="A151" s="16" t="s">
        <v>246</v>
      </c>
    </row>
    <row r="152" ht="12.75">
      <c r="A152" s="42" t="s">
        <v>247</v>
      </c>
    </row>
  </sheetData>
  <mergeCells count="2">
    <mergeCell ref="B2:N2"/>
    <mergeCell ref="E132:F132"/>
  </mergeCells>
  <conditionalFormatting sqref="N4:N129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vinod</dc:creator>
  <cp:keywords/>
  <dc:description/>
  <cp:lastModifiedBy>RmoneyR</cp:lastModifiedBy>
  <cp:lastPrinted>2010-03-19T05:08:08Z</cp:lastPrinted>
  <dcterms:created xsi:type="dcterms:W3CDTF">2010-03-19T05:02:59Z</dcterms:created>
  <dcterms:modified xsi:type="dcterms:W3CDTF">2010-10-13T11:27:45Z</dcterms:modified>
  <cp:category/>
  <cp:version/>
  <cp:contentType/>
  <cp:contentStatus/>
</cp:coreProperties>
</file>