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1340" windowHeight="6090" tabRatio="816" activeTab="0"/>
  </bookViews>
  <sheets>
    <sheet name="Snap shot" sheetId="1" r:id="rId1"/>
    <sheet name="Sector-wise OI" sheetId="2" r:id="rId2"/>
    <sheet name="Open Int." sheetId="3" r:id="rId3"/>
    <sheet name="Volume" sheetId="4" r:id="rId4"/>
    <sheet name="PCR" sheetId="5" r:id="rId5"/>
    <sheet name="Basis" sheetId="6" r:id="rId6"/>
    <sheet name="Nifty Basket" sheetId="7" r:id="rId7"/>
    <sheet name="Position Limit" sheetId="8" r:id="rId8"/>
    <sheet name="Margins" sheetId="9" r:id="rId9"/>
    <sheet name="General Info" sheetId="10" r:id="rId10"/>
  </sheets>
  <definedNames/>
  <calcPr fullCalcOnLoad="1"/>
</workbook>
</file>

<file path=xl/comments8.xml><?xml version="1.0" encoding="utf-8"?>
<comments xmlns="http://schemas.openxmlformats.org/spreadsheetml/2006/main">
  <authors>
    <author>Ashok</author>
  </authors>
  <commentList>
    <comment ref="K2" authorId="0">
      <text>
        <r>
          <rPr>
            <b/>
            <sz val="8"/>
            <rFont val="Tahoma"/>
            <family val="2"/>
          </rPr>
          <t xml:space="preserve">When the total open interest in futures and options contract, across all members, reaches 80% of the Market Wide Position limit for the underlying, the price scan range and volatility scan range shall be doubled, or increased by such other multiplicative factor as may be specified by the relevant authority from time to time. Further, additional margins may be charged on positions in such contracts, where the limit is violated, which may be specified from time to time. The margin may be increased further in case the open interest reaches 90% of such limit. 
</t>
        </r>
      </text>
    </comment>
  </commentList>
</comments>
</file>

<file path=xl/comments9.xml><?xml version="1.0" encoding="utf-8"?>
<comments xmlns="http://schemas.openxmlformats.org/spreadsheetml/2006/main">
  <authors>
    <author>NP</author>
  </authors>
  <commentList>
    <comment ref="G2" authorId="0">
      <text>
        <r>
          <rPr>
            <b/>
            <sz val="8"/>
            <rFont val="Tahoma"/>
            <family val="0"/>
          </rPr>
          <t xml:space="preserve">Gross Exposure Margins are levied over and above Span Margin.
The GE margin for Index is 3% and for  Stocks it tends to varies stockwise and is anywhere from a 5% to 30% at present.
</t>
        </r>
        <r>
          <rPr>
            <sz val="8"/>
            <rFont val="Tahoma"/>
            <family val="0"/>
          </rPr>
          <t xml:space="preserve">
</t>
        </r>
      </text>
    </comment>
    <comment ref="D2" authorId="0">
      <text>
        <r>
          <rPr>
            <b/>
            <sz val="8"/>
            <rFont val="Tahoma"/>
            <family val="0"/>
          </rPr>
          <t xml:space="preserve">Span Margin is applicable for  futures and on selling/writing of options. 
</t>
        </r>
        <r>
          <rPr>
            <sz val="8"/>
            <rFont val="Tahoma"/>
            <family val="0"/>
          </rPr>
          <t xml:space="preserve">
</t>
        </r>
      </text>
    </comment>
  </commentList>
</comments>
</file>

<file path=xl/sharedStrings.xml><?xml version="1.0" encoding="utf-8"?>
<sst xmlns="http://schemas.openxmlformats.org/spreadsheetml/2006/main" count="1509" uniqueCount="415">
  <si>
    <t>ACC</t>
  </si>
  <si>
    <t>BHEL</t>
  </si>
  <si>
    <t>BPCL</t>
  </si>
  <si>
    <t>CIPLA</t>
  </si>
  <si>
    <t>HDFC</t>
  </si>
  <si>
    <t>HINDALC0</t>
  </si>
  <si>
    <t>ITC</t>
  </si>
  <si>
    <t>M&amp;M</t>
  </si>
  <si>
    <t>MTNL</t>
  </si>
  <si>
    <t>NIFTY</t>
  </si>
  <si>
    <t>Futures</t>
  </si>
  <si>
    <t>Total</t>
  </si>
  <si>
    <t>Index / Scrip</t>
  </si>
  <si>
    <t>Today</t>
  </si>
  <si>
    <t>Previous</t>
  </si>
  <si>
    <t>Market Lot</t>
  </si>
  <si>
    <t>%</t>
  </si>
  <si>
    <t>Daily (%)</t>
  </si>
  <si>
    <t>30 Days (%)</t>
  </si>
  <si>
    <t>Annual (%)</t>
  </si>
  <si>
    <t>Volume</t>
  </si>
  <si>
    <t>Call</t>
  </si>
  <si>
    <t>Put</t>
  </si>
  <si>
    <t>Ranbaxy</t>
  </si>
  <si>
    <t>Grasim</t>
  </si>
  <si>
    <t>Remarks</t>
  </si>
  <si>
    <t>Position Limit and Current Open Interest</t>
  </si>
  <si>
    <t>Index/Scrip</t>
  </si>
  <si>
    <t>Current Open Interest (Cr)</t>
  </si>
  <si>
    <t>Current Open Interest as % of Market-wide Limit</t>
  </si>
  <si>
    <t>Market-wide Limit</t>
  </si>
  <si>
    <t>Settlement/  Closing Price</t>
  </si>
  <si>
    <t>Histroical Volatility</t>
  </si>
  <si>
    <t>Per Contract</t>
  </si>
  <si>
    <t>BEL</t>
  </si>
  <si>
    <t>IPCL</t>
  </si>
  <si>
    <t>ONGC</t>
  </si>
  <si>
    <t>SCI</t>
  </si>
  <si>
    <t>WIPRO</t>
  </si>
  <si>
    <t>% of Open Interest in Futures</t>
  </si>
  <si>
    <t>% of Open Interest in Call</t>
  </si>
  <si>
    <t>Open Int</t>
  </si>
  <si>
    <t>VOLUME</t>
  </si>
  <si>
    <t>I-FLEX</t>
  </si>
  <si>
    <t>Maruti</t>
  </si>
  <si>
    <t>UNDERLYING</t>
  </si>
  <si>
    <t>% Change</t>
  </si>
  <si>
    <t>CALLS</t>
  </si>
  <si>
    <t>PUTS</t>
  </si>
  <si>
    <t>TOTAL</t>
  </si>
  <si>
    <t>% Near Month</t>
  </si>
  <si>
    <t>NEAR MONTH</t>
  </si>
  <si>
    <t>PUT/CALL RATIO</t>
  </si>
  <si>
    <t>Open Interest Break Up</t>
  </si>
  <si>
    <t>Near Month</t>
  </si>
  <si>
    <t>previous Oi</t>
  </si>
  <si>
    <t>% change in Oi</t>
  </si>
  <si>
    <t>OI</t>
  </si>
  <si>
    <t>OPEN INT</t>
  </si>
  <si>
    <t>Open Interest</t>
  </si>
  <si>
    <t xml:space="preserve">Future </t>
  </si>
  <si>
    <t xml:space="preserve">Call </t>
  </si>
  <si>
    <t xml:space="preserve">Put </t>
  </si>
  <si>
    <t xml:space="preserve">call </t>
  </si>
  <si>
    <t>put</t>
  </si>
  <si>
    <t>Far Months</t>
  </si>
  <si>
    <t>Change in OI</t>
  </si>
  <si>
    <t>Put-Call Ratio (Vol)</t>
  </si>
  <si>
    <t>Put-Call Ratio (Ol)</t>
  </si>
  <si>
    <t xml:space="preserve"> Price</t>
  </si>
  <si>
    <t>Change</t>
  </si>
  <si>
    <t>% of Open Interest in Put</t>
  </si>
  <si>
    <t>Indicative Span Margin</t>
  </si>
  <si>
    <t>Rs/ Share</t>
  </si>
  <si>
    <t>CNXIT</t>
  </si>
  <si>
    <t>ANDHRABANK</t>
  </si>
  <si>
    <t>BANKBARODA</t>
  </si>
  <si>
    <t>BANKINDIA</t>
  </si>
  <si>
    <t>CANBK</t>
  </si>
  <si>
    <t>HDFCBANK</t>
  </si>
  <si>
    <t>ORIENTBANK</t>
  </si>
  <si>
    <t>PNB</t>
  </si>
  <si>
    <t>UNIONBANK</t>
  </si>
  <si>
    <t>prev in crs</t>
  </si>
  <si>
    <t>STOCK</t>
  </si>
  <si>
    <t>Puts</t>
  </si>
  <si>
    <t xml:space="preserve">Total </t>
  </si>
  <si>
    <t>Calls</t>
  </si>
  <si>
    <t>ARVINDMILL</t>
  </si>
  <si>
    <t>GAIL</t>
  </si>
  <si>
    <t>IOC</t>
  </si>
  <si>
    <t>SYNDIBANK</t>
  </si>
  <si>
    <t>GE Margin</t>
  </si>
  <si>
    <t>Rs/Share</t>
  </si>
  <si>
    <t>Total Margin incl Gross Exosure</t>
  </si>
  <si>
    <t>Prev Price</t>
  </si>
  <si>
    <t>Total OI chg (Crs)</t>
  </si>
  <si>
    <t>Total OI (crs)</t>
  </si>
  <si>
    <t>REL</t>
  </si>
  <si>
    <t>Spot Price</t>
  </si>
  <si>
    <t>FUTURES (% Change)</t>
  </si>
  <si>
    <t xml:space="preserve"> Lot size</t>
  </si>
  <si>
    <t>Near Month  %</t>
  </si>
  <si>
    <t xml:space="preserve">               Open Interest </t>
  </si>
  <si>
    <t>Total (Crs)</t>
  </si>
  <si>
    <t>Change (Crs)</t>
  </si>
  <si>
    <t>Current</t>
  </si>
  <si>
    <t>% Chg</t>
  </si>
  <si>
    <t>Instrument</t>
  </si>
  <si>
    <t>Open Interest  : No.of Shares (crs)</t>
  </si>
  <si>
    <t>PRICE</t>
  </si>
  <si>
    <t xml:space="preserve">Change </t>
  </si>
  <si>
    <t>Volumes and Closing Prices</t>
  </si>
  <si>
    <t>Script</t>
  </si>
  <si>
    <t>SYMBOL</t>
  </si>
  <si>
    <t xml:space="preserve"> </t>
  </si>
  <si>
    <t>Ex-Date</t>
  </si>
  <si>
    <t>Volume (Contracts)</t>
  </si>
  <si>
    <t>TCS</t>
  </si>
  <si>
    <t>Basis(%)</t>
  </si>
  <si>
    <t xml:space="preserve">                                                                  </t>
  </si>
  <si>
    <t>Lot</t>
  </si>
  <si>
    <t>NTPC</t>
  </si>
  <si>
    <t>Futures Price</t>
  </si>
  <si>
    <t>Basis</t>
  </si>
  <si>
    <t>Purpose</t>
  </si>
  <si>
    <t xml:space="preserve">         Basis in Futures</t>
  </si>
  <si>
    <t xml:space="preserve">Contracts Available </t>
  </si>
  <si>
    <t>Series</t>
  </si>
  <si>
    <t>Expiration Date</t>
  </si>
  <si>
    <t>Days to Expire</t>
  </si>
  <si>
    <t>Corporate Actions  (Dividends, Results)</t>
  </si>
  <si>
    <t>JETAIRWAYS</t>
  </si>
  <si>
    <t>JPHYDRO</t>
  </si>
  <si>
    <t>ABB</t>
  </si>
  <si>
    <t>ALBK</t>
  </si>
  <si>
    <t>ASHOKLEY</t>
  </si>
  <si>
    <t>BHARATFORG</t>
  </si>
  <si>
    <t>CENTURYTEX</t>
  </si>
  <si>
    <t>Dabur</t>
  </si>
  <si>
    <t>Glaxo</t>
  </si>
  <si>
    <t>IDBI</t>
  </si>
  <si>
    <t>INDHOTEL</t>
  </si>
  <si>
    <t>IOB</t>
  </si>
  <si>
    <t>JINDALSTEL</t>
  </si>
  <si>
    <t>LICHSGFIN</t>
  </si>
  <si>
    <t>MRPL</t>
  </si>
  <si>
    <t>NEYVELILIG</t>
  </si>
  <si>
    <t>NICOLASPIR</t>
  </si>
  <si>
    <t>RELCAPITAL</t>
  </si>
  <si>
    <t>STER</t>
  </si>
  <si>
    <t>SUNPHARMA</t>
  </si>
  <si>
    <t>TATACHEM</t>
  </si>
  <si>
    <t>UTIBANK</t>
  </si>
  <si>
    <t>VIJAYABANK</t>
  </si>
  <si>
    <t>VSNL</t>
  </si>
  <si>
    <t>WOCKPHARMA</t>
  </si>
  <si>
    <t>AUROPHARMA</t>
  </si>
  <si>
    <t>BILT</t>
  </si>
  <si>
    <t>BONGAIREFN</t>
  </si>
  <si>
    <t>CESC</t>
  </si>
  <si>
    <t>CHAMBLFERT</t>
  </si>
  <si>
    <t>CORPBANK</t>
  </si>
  <si>
    <t>DIVISLAB</t>
  </si>
  <si>
    <t>ESSAROIL</t>
  </si>
  <si>
    <t>FEDERALBNK</t>
  </si>
  <si>
    <t>GNFC</t>
  </si>
  <si>
    <t>INDUSINDBK</t>
  </si>
  <si>
    <t>J&amp;KBANK</t>
  </si>
  <si>
    <t>JSTAINLESS</t>
  </si>
  <si>
    <t>MAHSEAMLES</t>
  </si>
  <si>
    <t>NDTV</t>
  </si>
  <si>
    <t>ORCHIDCHEM</t>
  </si>
  <si>
    <t>TVSMOTOR</t>
  </si>
  <si>
    <t>ALOKTEXT</t>
  </si>
  <si>
    <t>IFCI</t>
  </si>
  <si>
    <t>INDIACEM</t>
  </si>
  <si>
    <t>IVRCLINFRA</t>
  </si>
  <si>
    <t>KTKBANK</t>
  </si>
  <si>
    <t>NAGARFERT</t>
  </si>
  <si>
    <t>SRF</t>
  </si>
  <si>
    <t>STAR</t>
  </si>
  <si>
    <t>BANKNIFTY</t>
  </si>
  <si>
    <t>CUMMINSIND</t>
  </si>
  <si>
    <t>IDFC</t>
  </si>
  <si>
    <t>TATASTEEL</t>
  </si>
  <si>
    <t>PCR OI</t>
  </si>
  <si>
    <t>PCR Vol</t>
  </si>
  <si>
    <t>Chg</t>
  </si>
  <si>
    <t>Put Call Ratio</t>
  </si>
  <si>
    <t>Previous Basis</t>
  </si>
  <si>
    <t>Overall Stock Limit for TM/MF/FII</t>
  </si>
  <si>
    <t>Stock Futures Limit for TM/MF/FII</t>
  </si>
  <si>
    <t>BAJAJAUTO</t>
  </si>
  <si>
    <t>DRREDDY</t>
  </si>
  <si>
    <t>GUJAMBCEM</t>
  </si>
  <si>
    <t>HEROHONDA</t>
  </si>
  <si>
    <t>HCLTECH</t>
  </si>
  <si>
    <t>HINDLEVER</t>
  </si>
  <si>
    <t>HINDPETRO</t>
  </si>
  <si>
    <t>ICICIBANK</t>
  </si>
  <si>
    <t>INFOSYSTCH</t>
  </si>
  <si>
    <t>NATIONALUM</t>
  </si>
  <si>
    <t>RELIANCE</t>
  </si>
  <si>
    <t>SATYAMCOMP</t>
  </si>
  <si>
    <t>SBIN</t>
  </si>
  <si>
    <t>TATATEA</t>
  </si>
  <si>
    <t>MATRIXLABS</t>
  </si>
  <si>
    <t>TATAMOTORS</t>
  </si>
  <si>
    <t xml:space="preserve">         Nifty Basket</t>
  </si>
  <si>
    <t>LT</t>
  </si>
  <si>
    <t>ZEETELE</t>
  </si>
  <si>
    <t>Sail</t>
  </si>
  <si>
    <t>Nifty</t>
  </si>
  <si>
    <t>Lot Size</t>
  </si>
  <si>
    <t>SUNTV</t>
  </si>
  <si>
    <t>Margin</t>
  </si>
  <si>
    <t>RPL</t>
  </si>
  <si>
    <t>Todays Price</t>
  </si>
  <si>
    <t>COLGATE</t>
  </si>
  <si>
    <t>DABUR</t>
  </si>
  <si>
    <t>ESCORTS</t>
  </si>
  <si>
    <t>GLAXO</t>
  </si>
  <si>
    <t>GRASIM</t>
  </si>
  <si>
    <t>MARUTI</t>
  </si>
  <si>
    <t>PATNI</t>
  </si>
  <si>
    <t>POLARIS</t>
  </si>
  <si>
    <t>PUNJLLOYD</t>
  </si>
  <si>
    <t>RANBAXY</t>
  </si>
  <si>
    <t>SIEMENS</t>
  </si>
  <si>
    <t>SUZLON</t>
  </si>
  <si>
    <t>TATAPOWER</t>
  </si>
  <si>
    <t>TITAN</t>
  </si>
  <si>
    <t>BHARTIARTL</t>
  </si>
  <si>
    <t>GMRINFRA</t>
  </si>
  <si>
    <t>RCOM</t>
  </si>
  <si>
    <t>SAIL</t>
  </si>
  <si>
    <t>Margin Details</t>
  </si>
  <si>
    <t>Sector-wise Open Interest Positions</t>
  </si>
  <si>
    <t>Scrips/Indexs</t>
  </si>
  <si>
    <t>OI change</t>
  </si>
  <si>
    <t>Two Wheeler</t>
  </si>
  <si>
    <t>Four Wheeler</t>
  </si>
  <si>
    <t>Auto (Total)</t>
  </si>
  <si>
    <t>Auto Ancillaries</t>
  </si>
  <si>
    <t>PSU Banks</t>
  </si>
  <si>
    <t>Private Banks</t>
  </si>
  <si>
    <t>Banking (Total)</t>
  </si>
  <si>
    <t>Capital goods</t>
  </si>
  <si>
    <t>Siemens</t>
  </si>
  <si>
    <t>Cement</t>
  </si>
  <si>
    <t>FMCG</t>
  </si>
  <si>
    <t>Colgate</t>
  </si>
  <si>
    <t>Titan</t>
  </si>
  <si>
    <t>IT</t>
  </si>
  <si>
    <t>Patni</t>
  </si>
  <si>
    <t>Polaris</t>
  </si>
  <si>
    <t>Wipro</t>
  </si>
  <si>
    <t>Pharma</t>
  </si>
  <si>
    <t>Cipla</t>
  </si>
  <si>
    <t>Textile</t>
  </si>
  <si>
    <t>Oil &amp; Gas</t>
  </si>
  <si>
    <t>Reliance</t>
  </si>
  <si>
    <t>Metals</t>
  </si>
  <si>
    <t>Media</t>
  </si>
  <si>
    <t>Power</t>
  </si>
  <si>
    <t>Suzlon</t>
  </si>
  <si>
    <t>Telecom</t>
  </si>
  <si>
    <t>Fertilizers</t>
  </si>
  <si>
    <t>NBFC</t>
  </si>
  <si>
    <t>Others</t>
  </si>
  <si>
    <t>Indexs</t>
  </si>
  <si>
    <t>GESHIP</t>
  </si>
  <si>
    <t>LITL</t>
  </si>
  <si>
    <t>Infrastructure</t>
  </si>
  <si>
    <t>PARSVNATH</t>
  </si>
  <si>
    <t>Feb</t>
  </si>
  <si>
    <t>M</t>
  </si>
  <si>
    <t>SOBHA</t>
  </si>
  <si>
    <t>MPHASIS</t>
  </si>
  <si>
    <t>Mphasis</t>
  </si>
  <si>
    <t>Mar</t>
  </si>
  <si>
    <t>ABAN</t>
  </si>
  <si>
    <t>AMTEKAUTO</t>
  </si>
  <si>
    <t>BAJAJHIND</t>
  </si>
  <si>
    <t>BALRAMCHIN</t>
  </si>
  <si>
    <t>BATAINDIA</t>
  </si>
  <si>
    <t>BEML</t>
  </si>
  <si>
    <t>BOMDYEING</t>
  </si>
  <si>
    <t>CROMPGREAV</t>
  </si>
  <si>
    <t>GDL</t>
  </si>
  <si>
    <t>GTL</t>
  </si>
  <si>
    <t>GUJALKALI</t>
  </si>
  <si>
    <t>HCC</t>
  </si>
  <si>
    <t>HTMT</t>
  </si>
  <si>
    <t>JPASSOCIAT</t>
  </si>
  <si>
    <t>JSWSTEEL</t>
  </si>
  <si>
    <t>KOTAKBANK</t>
  </si>
  <si>
    <t>LUPIN</t>
  </si>
  <si>
    <t>MCDOWELL-N</t>
  </si>
  <si>
    <t>NAGARCONST</t>
  </si>
  <si>
    <t>PRAJIND</t>
  </si>
  <si>
    <t>RENUKA</t>
  </si>
  <si>
    <t>SESAGOA</t>
  </si>
  <si>
    <t>TRIVENI</t>
  </si>
  <si>
    <t>TTML</t>
  </si>
  <si>
    <t>ULTRACEMCO</t>
  </si>
  <si>
    <t>VOLTAS</t>
  </si>
  <si>
    <t>DrReddy</t>
  </si>
  <si>
    <t>ICICIBank</t>
  </si>
  <si>
    <t>TataMotors</t>
  </si>
  <si>
    <t>TataPower</t>
  </si>
  <si>
    <t>Amtekauto</t>
  </si>
  <si>
    <t>Sugars</t>
  </si>
  <si>
    <t>Bajajhind</t>
  </si>
  <si>
    <t>Balramchin</t>
  </si>
  <si>
    <t>Shipping</t>
  </si>
  <si>
    <t>Bataindia</t>
  </si>
  <si>
    <t>Bomdyeing</t>
  </si>
  <si>
    <t>Crompgreav</t>
  </si>
  <si>
    <t>Gujalkali</t>
  </si>
  <si>
    <t>JPAssociat</t>
  </si>
  <si>
    <t>JSWsteel</t>
  </si>
  <si>
    <t>Kotakbank</t>
  </si>
  <si>
    <t>Lupin</t>
  </si>
  <si>
    <t>Mcdowell-N</t>
  </si>
  <si>
    <t>Nagarconst</t>
  </si>
  <si>
    <t>Prajind</t>
  </si>
  <si>
    <t>Renuka</t>
  </si>
  <si>
    <t>Sesagoa</t>
  </si>
  <si>
    <t>Triveni</t>
  </si>
  <si>
    <t>Ultracemco</t>
  </si>
  <si>
    <t>Voltas</t>
  </si>
  <si>
    <t>BajajAuto</t>
  </si>
  <si>
    <t>HeroHonda</t>
  </si>
  <si>
    <t>TvsMotor</t>
  </si>
  <si>
    <t>AshokLey</t>
  </si>
  <si>
    <t>Escorts</t>
  </si>
  <si>
    <t>BharatForg</t>
  </si>
  <si>
    <t>Cumminsind</t>
  </si>
  <si>
    <t>AndhraBank</t>
  </si>
  <si>
    <t>BankBaroda</t>
  </si>
  <si>
    <t>BankIndia</t>
  </si>
  <si>
    <t>CanBk</t>
  </si>
  <si>
    <t>CorpBank</t>
  </si>
  <si>
    <t>OrientBank</t>
  </si>
  <si>
    <t>SyndiBank</t>
  </si>
  <si>
    <t>UnionBank</t>
  </si>
  <si>
    <t>VijayaBank</t>
  </si>
  <si>
    <t>FederalBnk</t>
  </si>
  <si>
    <t>HDFCBank</t>
  </si>
  <si>
    <t>J&amp;Kbank</t>
  </si>
  <si>
    <t>IndusindBk</t>
  </si>
  <si>
    <t>KtkBank</t>
  </si>
  <si>
    <t>UTIBank</t>
  </si>
  <si>
    <t>PunjLloyd</t>
  </si>
  <si>
    <t>GujAmbcem</t>
  </si>
  <si>
    <t>IndiaCem</t>
  </si>
  <si>
    <t>Hindlever</t>
  </si>
  <si>
    <t>TataTea</t>
  </si>
  <si>
    <t>HCLTech</t>
  </si>
  <si>
    <t>Infosystch</t>
  </si>
  <si>
    <t>Satyamcomp</t>
  </si>
  <si>
    <t>Auropharma</t>
  </si>
  <si>
    <t>DivisLab</t>
  </si>
  <si>
    <t>Matrixlabs</t>
  </si>
  <si>
    <t>Orchidchem</t>
  </si>
  <si>
    <t>Nicolaspir</t>
  </si>
  <si>
    <t>SunPharma</t>
  </si>
  <si>
    <t>Wockpharma</t>
  </si>
  <si>
    <t>Aloktext</t>
  </si>
  <si>
    <t>ArvindMill</t>
  </si>
  <si>
    <t>Centurytex</t>
  </si>
  <si>
    <t>Bongairefn</t>
  </si>
  <si>
    <t>EssarOil</t>
  </si>
  <si>
    <t>Hindpetro</t>
  </si>
  <si>
    <t>JStainless</t>
  </si>
  <si>
    <t>JindalStel</t>
  </si>
  <si>
    <t>MahSeamles</t>
  </si>
  <si>
    <t>Nationalum</t>
  </si>
  <si>
    <t>Neyvelilig</t>
  </si>
  <si>
    <t>Ster</t>
  </si>
  <si>
    <t>TataSteel</t>
  </si>
  <si>
    <t>SunTV</t>
  </si>
  <si>
    <t>JPHydro</t>
  </si>
  <si>
    <t>Bhartiartl</t>
  </si>
  <si>
    <t>Chamblfert</t>
  </si>
  <si>
    <t>Nagarfert</t>
  </si>
  <si>
    <t>TataChem</t>
  </si>
  <si>
    <t>LIChsgfin</t>
  </si>
  <si>
    <t>Relcapital</t>
  </si>
  <si>
    <t>IndHotel</t>
  </si>
  <si>
    <t>JetAirways</t>
  </si>
  <si>
    <t>IVRCLInfra</t>
  </si>
  <si>
    <t>GMRInfra</t>
  </si>
  <si>
    <t>CAIRN</t>
  </si>
  <si>
    <t>SCHEME OF ARRANGEMENT</t>
  </si>
  <si>
    <t>INTERIM DIVIDEND-40%</t>
  </si>
  <si>
    <t>INTERIM DIVIDEND-35%</t>
  </si>
  <si>
    <t>INT DIV-RE.1/- PER SHARE</t>
  </si>
  <si>
    <t>Apr</t>
  </si>
  <si>
    <t>CHENNPETRO</t>
  </si>
  <si>
    <t>INTERIM DIVIDEND-24%     PURPOSE REVISED</t>
  </si>
  <si>
    <t>INTERIM DIVIDEND-120%    PURPOSE REVISED</t>
  </si>
  <si>
    <t>INTERIM DIVIDEND-100%</t>
  </si>
  <si>
    <t>13/02/2007</t>
  </si>
  <si>
    <t>INTERIM DIVIDEND-125%</t>
  </si>
  <si>
    <t>INTERIM DIVIDEND-15%</t>
  </si>
  <si>
    <t>14/02/2007</t>
  </si>
  <si>
    <t>19/02/2007</t>
  </si>
  <si>
    <t>INTERIM DIVIDEND-30%</t>
  </si>
  <si>
    <t>Gujarat Ambuja</t>
  </si>
  <si>
    <t>21/2/2007</t>
  </si>
  <si>
    <t>FINAL DIV-40%</t>
  </si>
  <si>
    <t>Derivatives Info Kit for 8 Feb, 2007</t>
  </si>
</sst>
</file>

<file path=xl/styles.xml><?xml version="1.0" encoding="utf-8"?>
<styleSheet xmlns="http://schemas.openxmlformats.org/spreadsheetml/2006/main">
  <numFmts count="6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 &quot;#,##0_);\(&quot; &quot;#,##0\)"/>
    <numFmt numFmtId="173" formatCode="&quot; &quot;#,##0_);[Red]\(&quot; &quot;#,##0\)"/>
    <numFmt numFmtId="174" formatCode="&quot; &quot;#,##0.00_);\(&quot; &quot;#,##0.00\)"/>
    <numFmt numFmtId="175" formatCode="&quot; &quot;#,##0.00_);[Red]\(&quot; &quot;#,##0.00\)"/>
    <numFmt numFmtId="176" formatCode="_(&quot; &quot;* #,##0_);_(&quot; &quot;* \(#,##0\);_(&quot; &quot;* &quot;-&quot;_);_(@_)"/>
    <numFmt numFmtId="177" formatCode="_(&quot; &quot;* #,##0.00_);_(&quot; &quot;* \(#,##0.00\);_(&quot; &quot;* &quot;-&quot;??_);_(@_)"/>
    <numFmt numFmtId="178" formatCode="_(* #,##0_);_(* \(#,##0\);_(* &quot;-&quot;??_);_(@_)"/>
    <numFmt numFmtId="179" formatCode="0.00;[Red]0.00"/>
    <numFmt numFmtId="180" formatCode="0.0"/>
    <numFmt numFmtId="181" formatCode="0;[Red]0"/>
    <numFmt numFmtId="182" formatCode="0.0%"/>
    <numFmt numFmtId="183" formatCode="d/mmm/yy"/>
    <numFmt numFmtId="184" formatCode="0.000"/>
    <numFmt numFmtId="185" formatCode="0.000000"/>
    <numFmt numFmtId="186" formatCode="0.00000"/>
    <numFmt numFmtId="187" formatCode="0.0000"/>
    <numFmt numFmtId="188" formatCode="mmm\-yyyy"/>
    <numFmt numFmtId="189" formatCode="&quot;Yes&quot;;&quot;Yes&quot;;&quot;No&quot;"/>
    <numFmt numFmtId="190" formatCode="&quot;True&quot;;&quot;True&quot;;&quot;False&quot;"/>
    <numFmt numFmtId="191" formatCode="&quot;On&quot;;&quot;On&quot;;&quot;Off&quot;"/>
    <numFmt numFmtId="192" formatCode="0.0000000"/>
    <numFmt numFmtId="193" formatCode="0.000000000"/>
    <numFmt numFmtId="194" formatCode="0.00000000"/>
    <numFmt numFmtId="195" formatCode="0.0;[Red]0.0"/>
    <numFmt numFmtId="196" formatCode="dd/mm/yy"/>
    <numFmt numFmtId="197" formatCode="mmm/yyyy"/>
    <numFmt numFmtId="198" formatCode="d/mmm/yyyy"/>
    <numFmt numFmtId="199" formatCode="0.000%"/>
    <numFmt numFmtId="200" formatCode="0.0000000000000000%"/>
    <numFmt numFmtId="201" formatCode="_(* #,##0.0_);_(* \(#,##0.0\);_(* &quot;-&quot;??_);_(@_)"/>
    <numFmt numFmtId="202" formatCode="_(* #,##0.0_);_(* \(#,##0.0\);_(* &quot;-&quot;_);_(@_)"/>
    <numFmt numFmtId="203" formatCode="_(* #,##0.00_);_(* \(#,##0.00\);_(* &quot;-&quot;_);_(@_)"/>
    <numFmt numFmtId="204" formatCode="_(* #,##0.000_);_(* \(#,##0.000\);_(* &quot;-&quot;_);_(@_)"/>
    <numFmt numFmtId="205" formatCode="_(* #,##0.0000_);_(* \(#,##0.0000\);_(* &quot;-&quot;_);_(@_)"/>
    <numFmt numFmtId="206" formatCode="_(* #,##0.00000_);_(* \(#,##0.00000\);_(* &quot;-&quot;_);_(@_)"/>
    <numFmt numFmtId="207" formatCode="_(* #,##0.000_);_(* \(#,##0.000\);_(* &quot;-&quot;??_);_(@_)"/>
    <numFmt numFmtId="208" formatCode="_(* #,##0.000_);_(* \(#,##0.000\);_(* &quot;-&quot;???_);_(@_)"/>
    <numFmt numFmtId="209" formatCode="_(* #,##0.0000_);_(* \(#,##0.0000\);_(* &quot;-&quot;??_);_(@_)"/>
    <numFmt numFmtId="210" formatCode="_(* #,##0.00000_);_(* \(#,##0.00000\);_(* &quot;-&quot;??_);_(@_)"/>
    <numFmt numFmtId="211" formatCode="_(* #,##0.0_);_(* \(#,##0.0\);_(* &quot;-&quot;?_);_(@_)"/>
    <numFmt numFmtId="212" formatCode="#,##0.0_);\(#,##0.0\)"/>
    <numFmt numFmtId="213" formatCode="[$-409]dddd\,\ mmmm\ dd\,\ yyyy"/>
    <numFmt numFmtId="214" formatCode="[$-409]d\-mmm\-yy;@"/>
    <numFmt numFmtId="215" formatCode="[$-409]dd\-mmm\-yy;@"/>
    <numFmt numFmtId="216" formatCode="[$€-2]\ #,##0.00_);[Red]\([$€-2]\ #,##0.00\)"/>
    <numFmt numFmtId="217" formatCode="d\-mmm\-yyyy"/>
  </numFmts>
  <fonts count="38">
    <font>
      <sz val="10"/>
      <name val="Arial"/>
      <family val="0"/>
    </font>
    <font>
      <u val="single"/>
      <sz val="10"/>
      <color indexed="36"/>
      <name val="Arial"/>
      <family val="0"/>
    </font>
    <font>
      <u val="single"/>
      <sz val="10"/>
      <color indexed="12"/>
      <name val="Arial"/>
      <family val="0"/>
    </font>
    <font>
      <sz val="8"/>
      <name val="Arial"/>
      <family val="2"/>
    </font>
    <font>
      <b/>
      <sz val="8"/>
      <color indexed="10"/>
      <name val="Arial"/>
      <family val="2"/>
    </font>
    <font>
      <sz val="8"/>
      <name val="Tahoma"/>
      <family val="0"/>
    </font>
    <font>
      <b/>
      <sz val="8"/>
      <name val="Tahoma"/>
      <family val="2"/>
    </font>
    <font>
      <b/>
      <sz val="10"/>
      <color indexed="10"/>
      <name val="Arial"/>
      <family val="2"/>
    </font>
    <font>
      <sz val="10"/>
      <name val="Trebuchet MS"/>
      <family val="2"/>
    </font>
    <font>
      <sz val="8"/>
      <color indexed="10"/>
      <name val="Trebuchet MS"/>
      <family val="2"/>
    </font>
    <font>
      <b/>
      <sz val="8"/>
      <color indexed="10"/>
      <name val="Trebuchet MS"/>
      <family val="2"/>
    </font>
    <font>
      <b/>
      <sz val="9"/>
      <color indexed="10"/>
      <name val="Trebuchet MS"/>
      <family val="2"/>
    </font>
    <font>
      <sz val="8"/>
      <name val="Trebuchet MS"/>
      <family val="2"/>
    </font>
    <font>
      <b/>
      <sz val="8"/>
      <name val="Trebuchet MS"/>
      <family val="2"/>
    </font>
    <font>
      <b/>
      <sz val="10"/>
      <name val="Trebuchet MS"/>
      <family val="2"/>
    </font>
    <font>
      <b/>
      <sz val="16"/>
      <color indexed="9"/>
      <name val="Trebuchet MS"/>
      <family val="2"/>
    </font>
    <font>
      <sz val="8"/>
      <color indexed="9"/>
      <name val="Trebuchet MS"/>
      <family val="2"/>
    </font>
    <font>
      <b/>
      <sz val="9"/>
      <color indexed="9"/>
      <name val="Trebuchet MS"/>
      <family val="2"/>
    </font>
    <font>
      <b/>
      <sz val="8"/>
      <color indexed="9"/>
      <name val="Trebuchet MS"/>
      <family val="2"/>
    </font>
    <font>
      <sz val="10"/>
      <color indexed="9"/>
      <name val="Trebuchet MS"/>
      <family val="2"/>
    </font>
    <font>
      <sz val="10"/>
      <color indexed="9"/>
      <name val="Arial"/>
      <family val="2"/>
    </font>
    <font>
      <b/>
      <sz val="16"/>
      <color indexed="9"/>
      <name val="Arial"/>
      <family val="2"/>
    </font>
    <font>
      <sz val="16"/>
      <name val="Arial"/>
      <family val="2"/>
    </font>
    <font>
      <sz val="16"/>
      <name val="Trebuchet MS"/>
      <family val="2"/>
    </font>
    <font>
      <sz val="16"/>
      <color indexed="9"/>
      <name val="Trebuchet MS"/>
      <family val="2"/>
    </font>
    <font>
      <b/>
      <sz val="8"/>
      <color indexed="9"/>
      <name val="Arial"/>
      <family val="2"/>
    </font>
    <font>
      <b/>
      <sz val="10"/>
      <color indexed="9"/>
      <name val="Arial"/>
      <family val="2"/>
    </font>
    <font>
      <b/>
      <sz val="8"/>
      <color indexed="61"/>
      <name val="Trebuchet MS"/>
      <family val="2"/>
    </font>
    <font>
      <b/>
      <sz val="10"/>
      <color indexed="61"/>
      <name val="Trebuchet MS"/>
      <family val="2"/>
    </font>
    <font>
      <b/>
      <sz val="10"/>
      <color indexed="9"/>
      <name val="Trebuchet MS"/>
      <family val="2"/>
    </font>
    <font>
      <b/>
      <sz val="8"/>
      <name val="Arial"/>
      <family val="2"/>
    </font>
    <font>
      <sz val="8"/>
      <color indexed="8"/>
      <name val="Trebuchet MS"/>
      <family val="2"/>
    </font>
    <font>
      <sz val="10"/>
      <color indexed="14"/>
      <name val="Trebuchet MS"/>
      <family val="2"/>
    </font>
    <font>
      <sz val="8"/>
      <name val="Times New Roman"/>
      <family val="1"/>
    </font>
    <font>
      <b/>
      <sz val="8"/>
      <color indexed="12"/>
      <name val="Trebuchet MS"/>
      <family val="2"/>
    </font>
    <font>
      <sz val="8"/>
      <color indexed="14"/>
      <name val="Trebuchet MS"/>
      <family val="2"/>
    </font>
    <font>
      <b/>
      <sz val="8"/>
      <color indexed="53"/>
      <name val="Trebuchet MS"/>
      <family val="2"/>
    </font>
    <font>
      <b/>
      <sz val="10"/>
      <name val="Arial"/>
      <family val="2"/>
    </font>
  </fonts>
  <fills count="4">
    <fill>
      <patternFill/>
    </fill>
    <fill>
      <patternFill patternType="gray125"/>
    </fill>
    <fill>
      <patternFill patternType="solid">
        <fgColor indexed="61"/>
        <bgColor indexed="64"/>
      </patternFill>
    </fill>
    <fill>
      <patternFill patternType="solid">
        <fgColor indexed="53"/>
        <bgColor indexed="64"/>
      </patternFill>
    </fill>
  </fills>
  <borders count="41">
    <border>
      <left/>
      <right/>
      <top/>
      <bottom/>
      <diagonal/>
    </border>
    <border>
      <left style="medium"/>
      <right style="medium"/>
      <top style="medium"/>
      <bottom style="medium"/>
    </border>
    <border>
      <left style="medium"/>
      <right>
        <color indexed="63"/>
      </right>
      <top style="medium"/>
      <bottom style="medium"/>
    </border>
    <border>
      <left style="medium"/>
      <right>
        <color indexed="63"/>
      </right>
      <top style="medium"/>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style="medium"/>
      <right style="medium"/>
      <top style="medium"/>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medium"/>
      <bottom>
        <color indexed="63"/>
      </bottom>
    </border>
    <border>
      <left>
        <color indexed="63"/>
      </left>
      <right style="medium"/>
      <top style="thin"/>
      <bottom style="thin"/>
    </border>
    <border>
      <left>
        <color indexed="63"/>
      </left>
      <right style="medium"/>
      <top style="medium"/>
      <bottom>
        <color indexed="63"/>
      </bottom>
    </border>
    <border>
      <left style="medium"/>
      <right>
        <color indexed="63"/>
      </right>
      <top>
        <color indexed="63"/>
      </top>
      <bottom>
        <color indexed="63"/>
      </bottom>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medium"/>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medium"/>
      <bottom style="medium"/>
    </border>
    <border>
      <left>
        <color indexed="63"/>
      </left>
      <right style="medium"/>
      <top style="medium"/>
      <bottom style="medium"/>
    </border>
    <border>
      <left style="medium"/>
      <right style="medium"/>
      <top style="medium"/>
      <bottom style="thin"/>
    </border>
    <border>
      <left style="medium"/>
      <right style="medium"/>
      <top style="thin"/>
      <bottom>
        <color indexed="63"/>
      </bottom>
    </border>
    <border>
      <left style="medium"/>
      <right>
        <color indexed="63"/>
      </right>
      <top style="medium"/>
      <bottom style="thin"/>
    </border>
    <border>
      <left style="medium"/>
      <right>
        <color indexed="63"/>
      </right>
      <top style="thin"/>
      <bottom>
        <color indexed="63"/>
      </bottom>
    </border>
    <border>
      <left style="medium"/>
      <right style="medium"/>
      <top style="thin"/>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440">
    <xf numFmtId="0" fontId="0" fillId="0" borderId="0" xfId="0" applyAlignment="1">
      <alignment/>
    </xf>
    <xf numFmtId="2" fontId="3" fillId="0" borderId="0" xfId="0" applyNumberFormat="1" applyFont="1" applyBorder="1" applyAlignment="1">
      <alignment/>
    </xf>
    <xf numFmtId="0" fontId="3" fillId="0" borderId="0" xfId="0" applyFont="1" applyBorder="1" applyAlignment="1">
      <alignment/>
    </xf>
    <xf numFmtId="0" fontId="0" fillId="0" borderId="0" xfId="0" applyBorder="1" applyAlignment="1">
      <alignment/>
    </xf>
    <xf numFmtId="0" fontId="0" fillId="0" borderId="0" xfId="0" applyFill="1" applyBorder="1" applyAlignment="1">
      <alignment/>
    </xf>
    <xf numFmtId="1" fontId="3" fillId="0" borderId="0" xfId="0" applyNumberFormat="1" applyFont="1" applyBorder="1" applyAlignment="1">
      <alignment/>
    </xf>
    <xf numFmtId="1" fontId="0" fillId="0" borderId="0" xfId="0" applyNumberFormat="1" applyBorder="1" applyAlignment="1">
      <alignment/>
    </xf>
    <xf numFmtId="0" fontId="8" fillId="0" borderId="0" xfId="0" applyFont="1" applyAlignment="1">
      <alignment/>
    </xf>
    <xf numFmtId="0" fontId="8" fillId="0" borderId="0" xfId="0" applyFont="1" applyFill="1" applyAlignment="1">
      <alignment/>
    </xf>
    <xf numFmtId="2" fontId="8" fillId="0" borderId="0" xfId="22" applyNumberFormat="1" applyFont="1" applyAlignment="1">
      <alignment/>
    </xf>
    <xf numFmtId="2" fontId="13" fillId="0" borderId="0" xfId="0" applyNumberFormat="1" applyFont="1" applyBorder="1" applyAlignment="1">
      <alignment/>
    </xf>
    <xf numFmtId="0" fontId="14" fillId="0" borderId="0" xfId="0" applyFont="1" applyAlignment="1">
      <alignment/>
    </xf>
    <xf numFmtId="0" fontId="8" fillId="0" borderId="0" xfId="0" applyFont="1" applyAlignment="1">
      <alignment horizontal="right"/>
    </xf>
    <xf numFmtId="0" fontId="11" fillId="0" borderId="0" xfId="0" applyFont="1" applyFill="1" applyBorder="1" applyAlignment="1">
      <alignment/>
    </xf>
    <xf numFmtId="0" fontId="12" fillId="0" borderId="0" xfId="0" applyFont="1" applyFill="1" applyBorder="1" applyAlignment="1">
      <alignment/>
    </xf>
    <xf numFmtId="2" fontId="12" fillId="0" borderId="0" xfId="22" applyNumberFormat="1" applyFont="1" applyFill="1" applyAlignment="1">
      <alignment/>
    </xf>
    <xf numFmtId="0" fontId="13" fillId="0" borderId="0" xfId="0" applyFont="1" applyAlignment="1">
      <alignment/>
    </xf>
    <xf numFmtId="0" fontId="9" fillId="0" borderId="0" xfId="0" applyFont="1" applyAlignment="1">
      <alignment/>
    </xf>
    <xf numFmtId="0" fontId="10" fillId="0" borderId="0" xfId="0" applyFont="1" applyFill="1" applyBorder="1" applyAlignment="1">
      <alignment horizontal="center"/>
    </xf>
    <xf numFmtId="179" fontId="12" fillId="0" borderId="0" xfId="0" applyNumberFormat="1" applyFont="1" applyFill="1" applyBorder="1" applyAlignment="1">
      <alignment/>
    </xf>
    <xf numFmtId="2" fontId="12" fillId="0" borderId="0" xfId="0" applyNumberFormat="1" applyFont="1" applyFill="1" applyBorder="1" applyAlignment="1">
      <alignment/>
    </xf>
    <xf numFmtId="2" fontId="13" fillId="0" borderId="0" xfId="0" applyNumberFormat="1" applyFont="1" applyAlignment="1">
      <alignment/>
    </xf>
    <xf numFmtId="179" fontId="10" fillId="0" borderId="0" xfId="0" applyNumberFormat="1" applyFont="1" applyFill="1" applyBorder="1" applyAlignment="1">
      <alignment/>
    </xf>
    <xf numFmtId="2" fontId="13" fillId="0" borderId="0" xfId="0" applyNumberFormat="1" applyFont="1" applyAlignment="1">
      <alignment horizontal="right"/>
    </xf>
    <xf numFmtId="179" fontId="8" fillId="0" borderId="0" xfId="0" applyNumberFormat="1" applyFont="1" applyAlignment="1">
      <alignment horizontal="right"/>
    </xf>
    <xf numFmtId="0" fontId="12" fillId="0" borderId="0" xfId="0" applyFont="1" applyAlignment="1">
      <alignment/>
    </xf>
    <xf numFmtId="2" fontId="12" fillId="0" borderId="0" xfId="22" applyNumberFormat="1" applyFont="1" applyAlignment="1">
      <alignment/>
    </xf>
    <xf numFmtId="0" fontId="16" fillId="2" borderId="1" xfId="0" applyFont="1" applyFill="1" applyBorder="1" applyAlignment="1">
      <alignment/>
    </xf>
    <xf numFmtId="0" fontId="16" fillId="2" borderId="2" xfId="0" applyFont="1" applyFill="1" applyBorder="1" applyAlignment="1">
      <alignment/>
    </xf>
    <xf numFmtId="0" fontId="18" fillId="2" borderId="3" xfId="0" applyFont="1" applyFill="1" applyBorder="1" applyAlignment="1">
      <alignment/>
    </xf>
    <xf numFmtId="179" fontId="18" fillId="2" borderId="1" xfId="0" applyNumberFormat="1" applyFont="1" applyFill="1" applyBorder="1" applyAlignment="1">
      <alignment/>
    </xf>
    <xf numFmtId="0" fontId="20" fillId="0" borderId="0" xfId="0" applyFont="1" applyBorder="1" applyAlignment="1">
      <alignment/>
    </xf>
    <xf numFmtId="0" fontId="22" fillId="0" borderId="0" xfId="0" applyFont="1" applyAlignment="1">
      <alignment/>
    </xf>
    <xf numFmtId="0" fontId="18" fillId="2" borderId="4" xfId="0" applyFont="1" applyFill="1" applyBorder="1" applyAlignment="1">
      <alignment horizontal="center"/>
    </xf>
    <xf numFmtId="2" fontId="24" fillId="3" borderId="4" xfId="0" applyNumberFormat="1" applyFont="1" applyFill="1" applyBorder="1" applyAlignment="1">
      <alignment horizontal="center"/>
    </xf>
    <xf numFmtId="2" fontId="24" fillId="3" borderId="5" xfId="0" applyNumberFormat="1" applyFont="1" applyFill="1" applyBorder="1" applyAlignment="1">
      <alignment horizontal="center"/>
    </xf>
    <xf numFmtId="0" fontId="24" fillId="3" borderId="6" xfId="0" applyFont="1" applyFill="1" applyBorder="1" applyAlignment="1">
      <alignment horizontal="right"/>
    </xf>
    <xf numFmtId="0" fontId="18" fillId="2" borderId="7" xfId="0" applyFont="1" applyFill="1" applyBorder="1" applyAlignment="1">
      <alignment horizontal="center" wrapText="1"/>
    </xf>
    <xf numFmtId="0" fontId="19" fillId="0" borderId="0" xfId="0" applyFont="1" applyFill="1" applyAlignment="1">
      <alignment/>
    </xf>
    <xf numFmtId="1" fontId="18" fillId="2" borderId="8" xfId="0" applyNumberFormat="1" applyFont="1" applyFill="1" applyBorder="1" applyAlignment="1">
      <alignment horizontal="center" wrapText="1"/>
    </xf>
    <xf numFmtId="0" fontId="18" fillId="3" borderId="0" xfId="0" applyFont="1" applyFill="1" applyAlignment="1">
      <alignment/>
    </xf>
    <xf numFmtId="2" fontId="18" fillId="3" borderId="0" xfId="22" applyNumberFormat="1" applyFont="1" applyFill="1" applyAlignment="1">
      <alignment/>
    </xf>
    <xf numFmtId="0" fontId="27" fillId="0" borderId="0" xfId="0" applyFont="1" applyFill="1" applyAlignment="1">
      <alignment/>
    </xf>
    <xf numFmtId="0" fontId="28" fillId="0" borderId="0" xfId="0" applyFont="1" applyFill="1" applyAlignment="1">
      <alignment/>
    </xf>
    <xf numFmtId="0" fontId="27" fillId="0" borderId="0" xfId="0" applyFont="1" applyAlignment="1">
      <alignment/>
    </xf>
    <xf numFmtId="0" fontId="28" fillId="0" borderId="0" xfId="0" applyFont="1" applyAlignment="1">
      <alignment/>
    </xf>
    <xf numFmtId="0" fontId="18" fillId="2" borderId="9" xfId="0" applyFont="1" applyFill="1" applyBorder="1" applyAlignment="1">
      <alignment horizontal="center"/>
    </xf>
    <xf numFmtId="0" fontId="18" fillId="2" borderId="6" xfId="0" applyFont="1" applyFill="1" applyBorder="1" applyAlignment="1">
      <alignment horizontal="center" wrapText="1"/>
    </xf>
    <xf numFmtId="2" fontId="18" fillId="2" borderId="5" xfId="22" applyNumberFormat="1" applyFont="1" applyFill="1" applyBorder="1" applyAlignment="1">
      <alignment horizontal="center"/>
    </xf>
    <xf numFmtId="0" fontId="18" fillId="2" borderId="10" xfId="0" applyFont="1" applyFill="1" applyBorder="1" applyAlignment="1">
      <alignment wrapText="1"/>
    </xf>
    <xf numFmtId="2" fontId="12" fillId="0" borderId="0" xfId="0" applyNumberFormat="1" applyFont="1" applyAlignment="1">
      <alignment/>
    </xf>
    <xf numFmtId="0" fontId="12" fillId="0" borderId="0" xfId="0" applyFont="1" applyAlignment="1">
      <alignment horizontal="left"/>
    </xf>
    <xf numFmtId="0" fontId="23" fillId="3" borderId="11" xfId="0" applyFont="1" applyFill="1" applyBorder="1" applyAlignment="1">
      <alignment/>
    </xf>
    <xf numFmtId="0" fontId="23" fillId="3" borderId="11" xfId="0" applyNumberFormat="1" applyFont="1" applyFill="1" applyBorder="1" applyAlignment="1">
      <alignment/>
    </xf>
    <xf numFmtId="0" fontId="16" fillId="2" borderId="11" xfId="0" applyFont="1" applyFill="1" applyBorder="1" applyAlignment="1">
      <alignment/>
    </xf>
    <xf numFmtId="0" fontId="19" fillId="2" borderId="11" xfId="0" applyNumberFormat="1" applyFont="1" applyFill="1" applyBorder="1" applyAlignment="1">
      <alignment/>
    </xf>
    <xf numFmtId="0" fontId="19" fillId="2" borderId="11" xfId="0" applyFont="1" applyFill="1" applyBorder="1" applyAlignment="1">
      <alignment/>
    </xf>
    <xf numFmtId="0" fontId="18" fillId="2" borderId="9" xfId="0" applyFont="1" applyFill="1" applyBorder="1" applyAlignment="1">
      <alignment/>
    </xf>
    <xf numFmtId="0" fontId="8" fillId="0" borderId="0" xfId="0" applyFont="1" applyBorder="1" applyAlignment="1">
      <alignment/>
    </xf>
    <xf numFmtId="9" fontId="0" fillId="0" borderId="0" xfId="22" applyBorder="1" applyAlignment="1">
      <alignment/>
    </xf>
    <xf numFmtId="2" fontId="0" fillId="0" borderId="0" xfId="0" applyNumberFormat="1" applyBorder="1" applyAlignment="1">
      <alignment/>
    </xf>
    <xf numFmtId="0" fontId="0" fillId="0" borderId="0" xfId="0" applyNumberFormat="1" applyBorder="1" applyAlignment="1">
      <alignment/>
    </xf>
    <xf numFmtId="9" fontId="3" fillId="0" borderId="0" xfId="22" applyFont="1" applyBorder="1" applyAlignment="1">
      <alignment/>
    </xf>
    <xf numFmtId="0" fontId="26" fillId="3" borderId="0" xfId="0" applyFont="1" applyFill="1" applyBorder="1" applyAlignment="1">
      <alignment/>
    </xf>
    <xf numFmtId="0" fontId="23" fillId="0" borderId="0" xfId="0" applyFont="1" applyBorder="1" applyAlignment="1">
      <alignment/>
    </xf>
    <xf numFmtId="2" fontId="30" fillId="0" borderId="0" xfId="0" applyNumberFormat="1" applyFont="1" applyBorder="1" applyAlignment="1">
      <alignment/>
    </xf>
    <xf numFmtId="2" fontId="8" fillId="0" borderId="0" xfId="0" applyNumberFormat="1" applyFont="1" applyAlignment="1">
      <alignment horizontal="right"/>
    </xf>
    <xf numFmtId="2" fontId="12" fillId="0" borderId="0" xfId="22" applyNumberFormat="1" applyFont="1" applyFill="1" applyBorder="1" applyAlignment="1">
      <alignment horizontal="center"/>
    </xf>
    <xf numFmtId="0" fontId="24" fillId="0" borderId="0" xfId="0" applyFont="1" applyFill="1" applyAlignment="1">
      <alignment/>
    </xf>
    <xf numFmtId="0" fontId="12" fillId="0" borderId="0" xfId="0" applyFont="1" applyBorder="1" applyAlignment="1">
      <alignment/>
    </xf>
    <xf numFmtId="0" fontId="3" fillId="0" borderId="0" xfId="0" applyFont="1" applyBorder="1" applyAlignment="1">
      <alignment/>
    </xf>
    <xf numFmtId="180" fontId="3" fillId="0" borderId="0" xfId="0" applyNumberFormat="1" applyFont="1" applyAlignment="1">
      <alignment/>
    </xf>
    <xf numFmtId="0" fontId="3" fillId="0" borderId="12" xfId="0" applyFont="1" applyBorder="1" applyAlignment="1">
      <alignment/>
    </xf>
    <xf numFmtId="2" fontId="14" fillId="0" borderId="0" xfId="0" applyNumberFormat="1" applyFont="1" applyFill="1" applyAlignment="1">
      <alignment/>
    </xf>
    <xf numFmtId="2" fontId="23" fillId="0" borderId="0" xfId="0" applyNumberFormat="1" applyFont="1" applyBorder="1" applyAlignment="1">
      <alignment/>
    </xf>
    <xf numFmtId="2" fontId="8" fillId="0" borderId="0" xfId="0" applyNumberFormat="1" applyFont="1" applyBorder="1" applyAlignment="1">
      <alignment/>
    </xf>
    <xf numFmtId="0" fontId="26" fillId="0" borderId="0" xfId="0" applyFont="1" applyBorder="1" applyAlignment="1">
      <alignment/>
    </xf>
    <xf numFmtId="1" fontId="12" fillId="0" borderId="0" xfId="0" applyNumberFormat="1" applyFont="1" applyBorder="1" applyAlignment="1">
      <alignment/>
    </xf>
    <xf numFmtId="0" fontId="12" fillId="0" borderId="0" xfId="0" applyFont="1" applyFill="1" applyBorder="1" applyAlignment="1">
      <alignment horizontal="right" wrapText="1"/>
    </xf>
    <xf numFmtId="0" fontId="3" fillId="0" borderId="0" xfId="0" applyNumberFormat="1" applyFont="1" applyBorder="1" applyAlignment="1">
      <alignment/>
    </xf>
    <xf numFmtId="0" fontId="18" fillId="2" borderId="9" xfId="0" applyNumberFormat="1" applyFont="1" applyFill="1" applyBorder="1" applyAlignment="1">
      <alignment/>
    </xf>
    <xf numFmtId="0" fontId="23" fillId="3" borderId="9" xfId="0" applyFont="1" applyFill="1" applyBorder="1" applyAlignment="1">
      <alignment/>
    </xf>
    <xf numFmtId="9" fontId="23" fillId="3" borderId="9" xfId="22" applyFont="1" applyFill="1" applyBorder="1" applyAlignment="1">
      <alignment/>
    </xf>
    <xf numFmtId="0" fontId="29" fillId="2" borderId="13" xfId="0" applyFont="1" applyFill="1" applyBorder="1" applyAlignment="1">
      <alignment horizontal="center"/>
    </xf>
    <xf numFmtId="0" fontId="18" fillId="2" borderId="14" xfId="0" applyFont="1" applyFill="1" applyBorder="1" applyAlignment="1">
      <alignment/>
    </xf>
    <xf numFmtId="0" fontId="19" fillId="2" borderId="15" xfId="0" applyFont="1" applyFill="1" applyBorder="1" applyAlignment="1">
      <alignment/>
    </xf>
    <xf numFmtId="0" fontId="18" fillId="2" borderId="16" xfId="0" applyFont="1" applyFill="1" applyBorder="1" applyAlignment="1">
      <alignment/>
    </xf>
    <xf numFmtId="0" fontId="23" fillId="3" borderId="16" xfId="0" applyFont="1" applyFill="1" applyBorder="1" applyAlignment="1">
      <alignment/>
    </xf>
    <xf numFmtId="0" fontId="18" fillId="2" borderId="4" xfId="0" applyFont="1" applyFill="1" applyBorder="1" applyAlignment="1">
      <alignment horizontal="center" wrapText="1"/>
    </xf>
    <xf numFmtId="1" fontId="3" fillId="0" borderId="0" xfId="0" applyNumberFormat="1" applyFont="1" applyAlignment="1">
      <alignment/>
    </xf>
    <xf numFmtId="2" fontId="14" fillId="0" borderId="0" xfId="0" applyNumberFormat="1" applyFont="1" applyAlignment="1">
      <alignment/>
    </xf>
    <xf numFmtId="0" fontId="18" fillId="2" borderId="11" xfId="0" applyFont="1" applyFill="1" applyBorder="1" applyAlignment="1">
      <alignment horizontal="left"/>
    </xf>
    <xf numFmtId="0" fontId="18" fillId="2" borderId="11" xfId="0" applyFont="1" applyFill="1" applyBorder="1" applyAlignment="1">
      <alignment horizontal="center"/>
    </xf>
    <xf numFmtId="15" fontId="12" fillId="0" borderId="0" xfId="0" applyNumberFormat="1" applyFont="1" applyAlignment="1">
      <alignment horizontal="left"/>
    </xf>
    <xf numFmtId="1" fontId="12" fillId="0" borderId="0" xfId="0" applyNumberFormat="1" applyFont="1" applyAlignment="1">
      <alignment horizontal="left"/>
    </xf>
    <xf numFmtId="0" fontId="18" fillId="2" borderId="0" xfId="0" applyFont="1" applyFill="1" applyAlignment="1">
      <alignment horizontal="left"/>
    </xf>
    <xf numFmtId="0" fontId="18" fillId="2" borderId="0" xfId="0" applyFont="1" applyFill="1" applyAlignment="1">
      <alignment/>
    </xf>
    <xf numFmtId="0" fontId="32" fillId="0" borderId="0" xfId="0" applyFont="1" applyAlignment="1">
      <alignment/>
    </xf>
    <xf numFmtId="15" fontId="3" fillId="0" borderId="0" xfId="0" applyNumberFormat="1" applyFont="1" applyAlignment="1">
      <alignment horizontal="left"/>
    </xf>
    <xf numFmtId="9" fontId="12" fillId="0" borderId="0" xfId="22" applyFont="1" applyAlignment="1">
      <alignment/>
    </xf>
    <xf numFmtId="0" fontId="18" fillId="2" borderId="3" xfId="0" applyFont="1" applyFill="1" applyBorder="1" applyAlignment="1">
      <alignment horizontal="center"/>
    </xf>
    <xf numFmtId="9" fontId="12" fillId="0" borderId="0" xfId="22" applyFont="1" applyBorder="1" applyAlignment="1">
      <alignment horizontal="right"/>
    </xf>
    <xf numFmtId="0" fontId="18" fillId="2" borderId="10" xfId="0" applyFont="1" applyFill="1" applyBorder="1" applyAlignment="1">
      <alignment/>
    </xf>
    <xf numFmtId="0" fontId="16" fillId="2" borderId="10" xfId="0" applyFont="1" applyFill="1" applyBorder="1" applyAlignment="1">
      <alignment/>
    </xf>
    <xf numFmtId="2" fontId="12" fillId="0" borderId="0" xfId="0" applyNumberFormat="1" applyFont="1" applyBorder="1" applyAlignment="1">
      <alignment/>
    </xf>
    <xf numFmtId="2" fontId="18" fillId="2" borderId="5" xfId="0" applyNumberFormat="1" applyFont="1" applyFill="1" applyBorder="1" applyAlignment="1">
      <alignment horizontal="center"/>
    </xf>
    <xf numFmtId="0" fontId="18" fillId="2" borderId="6" xfId="0" applyFont="1" applyFill="1" applyBorder="1" applyAlignment="1">
      <alignment horizontal="right"/>
    </xf>
    <xf numFmtId="0" fontId="18" fillId="2" borderId="17" xfId="0" applyFont="1" applyFill="1" applyBorder="1" applyAlignment="1">
      <alignment horizontal="center" wrapText="1" shrinkToFit="1"/>
    </xf>
    <xf numFmtId="9" fontId="12" fillId="0" borderId="0" xfId="22" applyFont="1" applyFill="1" applyBorder="1" applyAlignment="1">
      <alignment/>
    </xf>
    <xf numFmtId="180" fontId="12" fillId="0" borderId="0" xfId="0" applyNumberFormat="1" applyFont="1" applyBorder="1" applyAlignment="1">
      <alignment/>
    </xf>
    <xf numFmtId="0" fontId="12" fillId="0" borderId="0" xfId="0" applyNumberFormat="1" applyFont="1" applyBorder="1" applyAlignment="1">
      <alignment/>
    </xf>
    <xf numFmtId="0" fontId="0" fillId="0" borderId="0" xfId="0" applyNumberFormat="1" applyAlignment="1">
      <alignment/>
    </xf>
    <xf numFmtId="1" fontId="3" fillId="0" borderId="0" xfId="0" applyNumberFormat="1" applyFont="1" applyAlignment="1">
      <alignment horizontal="right"/>
    </xf>
    <xf numFmtId="1" fontId="3" fillId="0" borderId="0" xfId="0" applyNumberFormat="1" applyFont="1" applyBorder="1" applyAlignment="1">
      <alignment horizontal="right"/>
    </xf>
    <xf numFmtId="0" fontId="0" fillId="0" borderId="0" xfId="0" applyBorder="1" applyAlignment="1">
      <alignment horizontal="right"/>
    </xf>
    <xf numFmtId="1" fontId="3" fillId="0" borderId="0" xfId="0" applyNumberFormat="1" applyFont="1" applyBorder="1" applyAlignment="1">
      <alignment horizontal="right"/>
    </xf>
    <xf numFmtId="9" fontId="18" fillId="2" borderId="6" xfId="22" applyFont="1" applyFill="1" applyBorder="1" applyAlignment="1">
      <alignment horizontal="center" wrapText="1"/>
    </xf>
    <xf numFmtId="9" fontId="0" fillId="0" borderId="0" xfId="22" applyBorder="1" applyAlignment="1">
      <alignment horizontal="center"/>
    </xf>
    <xf numFmtId="0" fontId="12" fillId="0" borderId="18" xfId="0" applyFont="1" applyBorder="1" applyAlignment="1">
      <alignment horizontal="center" wrapText="1"/>
    </xf>
    <xf numFmtId="1" fontId="18" fillId="2" borderId="10" xfId="0" applyNumberFormat="1" applyFont="1" applyFill="1" applyBorder="1" applyAlignment="1">
      <alignment horizontal="center" wrapText="1"/>
    </xf>
    <xf numFmtId="1" fontId="0" fillId="0" borderId="0" xfId="0" applyNumberFormat="1" applyBorder="1" applyAlignment="1">
      <alignment horizontal="center"/>
    </xf>
    <xf numFmtId="0" fontId="18" fillId="2" borderId="19" xfId="0" applyFont="1" applyFill="1" applyBorder="1" applyAlignment="1">
      <alignment horizontal="center" vertical="center" wrapText="1"/>
    </xf>
    <xf numFmtId="1" fontId="26" fillId="3" borderId="0" xfId="22" applyNumberFormat="1" applyFont="1" applyFill="1" applyBorder="1" applyAlignment="1">
      <alignment/>
    </xf>
    <xf numFmtId="1" fontId="0" fillId="0" borderId="0" xfId="22" applyNumberFormat="1" applyBorder="1" applyAlignment="1">
      <alignment/>
    </xf>
    <xf numFmtId="1" fontId="23" fillId="3" borderId="9" xfId="0" applyNumberFormat="1" applyFont="1" applyFill="1" applyBorder="1" applyAlignment="1">
      <alignment/>
    </xf>
    <xf numFmtId="1" fontId="26" fillId="3" borderId="0" xfId="22" applyNumberFormat="1" applyFont="1" applyFill="1" applyBorder="1" applyAlignment="1">
      <alignment horizontal="center"/>
    </xf>
    <xf numFmtId="1" fontId="4" fillId="0" borderId="0" xfId="22" applyNumberFormat="1" applyFont="1" applyFill="1" applyBorder="1" applyAlignment="1">
      <alignment/>
    </xf>
    <xf numFmtId="1" fontId="7" fillId="0" borderId="0" xfId="0" applyNumberFormat="1" applyFont="1" applyBorder="1" applyAlignment="1">
      <alignment/>
    </xf>
    <xf numFmtId="9" fontId="3" fillId="0" borderId="0" xfId="22" applyFont="1" applyBorder="1" applyAlignment="1">
      <alignment horizontal="right"/>
    </xf>
    <xf numFmtId="9" fontId="20" fillId="3" borderId="0" xfId="22" applyFont="1" applyFill="1" applyBorder="1" applyAlignment="1">
      <alignment horizontal="right"/>
    </xf>
    <xf numFmtId="1" fontId="18" fillId="2" borderId="20" xfId="0" applyNumberFormat="1" applyFont="1" applyFill="1" applyBorder="1" applyAlignment="1">
      <alignment horizontal="right"/>
    </xf>
    <xf numFmtId="0" fontId="18" fillId="2" borderId="10" xfId="0" applyFont="1" applyFill="1" applyBorder="1" applyAlignment="1">
      <alignment horizontal="center"/>
    </xf>
    <xf numFmtId="2" fontId="12" fillId="0" borderId="12" xfId="0" applyNumberFormat="1" applyFont="1" applyBorder="1" applyAlignment="1">
      <alignment horizontal="right"/>
    </xf>
    <xf numFmtId="9" fontId="34" fillId="0" borderId="0" xfId="22" applyFont="1" applyFill="1" applyBorder="1" applyAlignment="1">
      <alignment/>
    </xf>
    <xf numFmtId="0" fontId="16" fillId="0" borderId="0" xfId="0" applyFont="1" applyBorder="1" applyAlignment="1">
      <alignment/>
    </xf>
    <xf numFmtId="0" fontId="18" fillId="2" borderId="2" xfId="0" applyFont="1" applyFill="1" applyBorder="1" applyAlignment="1">
      <alignment horizontal="center"/>
    </xf>
    <xf numFmtId="2" fontId="12" fillId="0" borderId="0" xfId="0" applyNumberFormat="1" applyFont="1" applyFill="1" applyBorder="1" applyAlignment="1">
      <alignment horizontal="right"/>
    </xf>
    <xf numFmtId="2" fontId="12" fillId="0" borderId="0" xfId="22" applyNumberFormat="1" applyFont="1" applyFill="1" applyBorder="1" applyAlignment="1">
      <alignment horizontal="right"/>
    </xf>
    <xf numFmtId="0" fontId="26" fillId="0" borderId="0" xfId="0" applyFont="1" applyFill="1" applyBorder="1" applyAlignment="1">
      <alignment/>
    </xf>
    <xf numFmtId="0" fontId="25" fillId="0" borderId="0" xfId="0" applyFont="1" applyFill="1" applyBorder="1" applyAlignment="1">
      <alignment horizontal="right"/>
    </xf>
    <xf numFmtId="0" fontId="25" fillId="0" borderId="0" xfId="0" applyFont="1" applyFill="1" applyBorder="1" applyAlignment="1">
      <alignment/>
    </xf>
    <xf numFmtId="1" fontId="12" fillId="0" borderId="21" xfId="0" applyNumberFormat="1" applyFont="1" applyBorder="1" applyAlignment="1">
      <alignment horizontal="right"/>
    </xf>
    <xf numFmtId="1" fontId="3" fillId="0" borderId="22" xfId="0" applyNumberFormat="1" applyFont="1" applyBorder="1" applyAlignment="1">
      <alignment/>
    </xf>
    <xf numFmtId="1" fontId="3" fillId="0" borderId="23" xfId="22" applyNumberFormat="1" applyFont="1" applyBorder="1" applyAlignment="1">
      <alignment horizontal="right"/>
    </xf>
    <xf numFmtId="1" fontId="3" fillId="0" borderId="0" xfId="22" applyNumberFormat="1" applyFont="1" applyBorder="1" applyAlignment="1">
      <alignment horizontal="right"/>
    </xf>
    <xf numFmtId="1" fontId="26" fillId="0" borderId="0" xfId="22" applyNumberFormat="1" applyFont="1" applyFill="1" applyBorder="1" applyAlignment="1">
      <alignment/>
    </xf>
    <xf numFmtId="1" fontId="26" fillId="0" borderId="0" xfId="22" applyNumberFormat="1" applyFont="1" applyFill="1" applyBorder="1" applyAlignment="1">
      <alignment horizontal="center"/>
    </xf>
    <xf numFmtId="1" fontId="20" fillId="0" borderId="0" xfId="22" applyNumberFormat="1" applyFont="1" applyFill="1" applyBorder="1" applyAlignment="1">
      <alignment horizontal="right"/>
    </xf>
    <xf numFmtId="1" fontId="25" fillId="0" borderId="0" xfId="0" applyNumberFormat="1" applyFont="1" applyFill="1" applyBorder="1" applyAlignment="1">
      <alignment horizontal="right"/>
    </xf>
    <xf numFmtId="1" fontId="25" fillId="0" borderId="0" xfId="22" applyNumberFormat="1" applyFont="1" applyFill="1" applyBorder="1" applyAlignment="1">
      <alignment horizontal="right"/>
    </xf>
    <xf numFmtId="1" fontId="3" fillId="0" borderId="0" xfId="0" applyNumberFormat="1" applyFont="1" applyFill="1" applyBorder="1" applyAlignment="1">
      <alignment/>
    </xf>
    <xf numFmtId="1" fontId="3" fillId="0" borderId="0" xfId="22" applyNumberFormat="1" applyFont="1" applyFill="1" applyBorder="1" applyAlignment="1">
      <alignment/>
    </xf>
    <xf numFmtId="1" fontId="3" fillId="0" borderId="0" xfId="22" applyNumberFormat="1" applyFont="1" applyFill="1" applyBorder="1" applyAlignment="1">
      <alignment horizontal="right"/>
    </xf>
    <xf numFmtId="1" fontId="0" fillId="0" borderId="0" xfId="0" applyNumberFormat="1" applyFill="1" applyBorder="1" applyAlignment="1">
      <alignment/>
    </xf>
    <xf numFmtId="1" fontId="0" fillId="0" borderId="0" xfId="22" applyNumberFormat="1" applyFill="1" applyBorder="1" applyAlignment="1">
      <alignment horizontal="right"/>
    </xf>
    <xf numFmtId="1" fontId="0" fillId="0" borderId="0" xfId="22" applyNumberFormat="1" applyBorder="1" applyAlignment="1">
      <alignment horizontal="right"/>
    </xf>
    <xf numFmtId="2" fontId="3" fillId="0" borderId="0" xfId="0" applyNumberFormat="1" applyFont="1" applyBorder="1" applyAlignment="1">
      <alignment/>
    </xf>
    <xf numFmtId="0" fontId="18" fillId="2" borderId="10" xfId="0" applyFont="1" applyFill="1" applyBorder="1" applyAlignment="1">
      <alignment horizontal="center" wrapText="1"/>
    </xf>
    <xf numFmtId="2" fontId="18" fillId="2" borderId="4" xfId="0" applyNumberFormat="1" applyFont="1" applyFill="1" applyBorder="1" applyAlignment="1">
      <alignment horizontal="center"/>
    </xf>
    <xf numFmtId="0" fontId="18" fillId="2" borderId="3" xfId="0" applyFont="1" applyFill="1" applyBorder="1" applyAlignment="1">
      <alignment horizontal="center" wrapText="1"/>
    </xf>
    <xf numFmtId="180" fontId="12" fillId="0" borderId="24" xfId="0" applyNumberFormat="1" applyFont="1" applyBorder="1" applyAlignment="1">
      <alignment/>
    </xf>
    <xf numFmtId="180" fontId="12" fillId="0" borderId="19" xfId="0" applyNumberFormat="1" applyFont="1" applyBorder="1" applyAlignment="1">
      <alignment/>
    </xf>
    <xf numFmtId="9" fontId="12" fillId="0" borderId="25" xfId="0" applyNumberFormat="1" applyFont="1" applyFill="1" applyBorder="1" applyAlignment="1">
      <alignment horizontal="center"/>
    </xf>
    <xf numFmtId="1" fontId="3" fillId="0" borderId="0" xfId="0" applyNumberFormat="1" applyFont="1" applyBorder="1" applyAlignment="1">
      <alignment/>
    </xf>
    <xf numFmtId="1" fontId="12" fillId="0" borderId="0" xfId="0" applyNumberFormat="1" applyFont="1" applyFill="1" applyBorder="1" applyAlignment="1">
      <alignment wrapText="1"/>
    </xf>
    <xf numFmtId="1" fontId="3" fillId="0" borderId="20" xfId="0" applyNumberFormat="1" applyFont="1" applyBorder="1" applyAlignment="1">
      <alignment/>
    </xf>
    <xf numFmtId="1" fontId="12" fillId="0" borderId="20" xfId="0" applyNumberFormat="1" applyFont="1" applyBorder="1" applyAlignment="1">
      <alignment/>
    </xf>
    <xf numFmtId="0" fontId="3" fillId="0" borderId="26" xfId="0" applyFont="1" applyBorder="1" applyAlignment="1">
      <alignment/>
    </xf>
    <xf numFmtId="1" fontId="12" fillId="0" borderId="0" xfId="0" applyNumberFormat="1" applyFont="1" applyBorder="1" applyAlignment="1">
      <alignment horizontal="right"/>
    </xf>
    <xf numFmtId="1" fontId="12" fillId="0" borderId="0" xfId="22" applyNumberFormat="1" applyFont="1" applyBorder="1" applyAlignment="1">
      <alignment horizontal="right"/>
    </xf>
    <xf numFmtId="180" fontId="12" fillId="0" borderId="0" xfId="0" applyNumberFormat="1" applyFont="1" applyFill="1" applyBorder="1" applyAlignment="1">
      <alignment/>
    </xf>
    <xf numFmtId="9" fontId="3" fillId="0" borderId="24" xfId="22" applyFont="1" applyBorder="1" applyAlignment="1">
      <alignment horizontal="right"/>
    </xf>
    <xf numFmtId="9" fontId="12" fillId="0" borderId="24" xfId="22" applyFont="1" applyBorder="1" applyAlignment="1">
      <alignment horizontal="right"/>
    </xf>
    <xf numFmtId="1" fontId="12" fillId="0" borderId="20" xfId="22" applyNumberFormat="1" applyFont="1" applyBorder="1" applyAlignment="1">
      <alignment/>
    </xf>
    <xf numFmtId="0" fontId="3" fillId="0" borderId="20" xfId="0" applyFont="1" applyBorder="1" applyAlignment="1">
      <alignment/>
    </xf>
    <xf numFmtId="9" fontId="12" fillId="0" borderId="24" xfId="22" applyFont="1" applyFill="1" applyBorder="1" applyAlignment="1">
      <alignment/>
    </xf>
    <xf numFmtId="0" fontId="8" fillId="0" borderId="20" xfId="0" applyFont="1" applyBorder="1" applyAlignment="1">
      <alignment/>
    </xf>
    <xf numFmtId="2" fontId="12" fillId="0" borderId="21" xfId="0" applyNumberFormat="1" applyFont="1" applyBorder="1" applyAlignment="1">
      <alignment horizontal="right"/>
    </xf>
    <xf numFmtId="1" fontId="12" fillId="0" borderId="0" xfId="22" applyNumberFormat="1" applyFont="1" applyBorder="1" applyAlignment="1">
      <alignment horizontal="center"/>
    </xf>
    <xf numFmtId="2" fontId="12" fillId="0" borderId="0" xfId="0" applyNumberFormat="1" applyFont="1" applyBorder="1" applyAlignment="1">
      <alignment horizontal="right"/>
    </xf>
    <xf numFmtId="0" fontId="18" fillId="2" borderId="0" xfId="0" applyFont="1" applyFill="1" applyBorder="1" applyAlignment="1">
      <alignment/>
    </xf>
    <xf numFmtId="0" fontId="12" fillId="0" borderId="10" xfId="0" applyFont="1" applyFill="1" applyBorder="1" applyAlignment="1">
      <alignment horizontal="right" wrapText="1"/>
    </xf>
    <xf numFmtId="0" fontId="12" fillId="0" borderId="25" xfId="0" applyFont="1" applyFill="1" applyBorder="1" applyAlignment="1">
      <alignment horizontal="right" wrapText="1"/>
    </xf>
    <xf numFmtId="2" fontId="12" fillId="0" borderId="3" xfId="0" applyNumberFormat="1" applyFont="1" applyBorder="1" applyAlignment="1">
      <alignment horizontal="center"/>
    </xf>
    <xf numFmtId="1" fontId="12" fillId="0" borderId="7" xfId="22" applyNumberFormat="1" applyFont="1" applyBorder="1" applyAlignment="1">
      <alignment horizontal="center"/>
    </xf>
    <xf numFmtId="2" fontId="12" fillId="0" borderId="20" xfId="0" applyNumberFormat="1" applyFont="1" applyBorder="1" applyAlignment="1">
      <alignment horizontal="center"/>
    </xf>
    <xf numFmtId="2" fontId="12" fillId="0" borderId="3" xfId="0" applyNumberFormat="1" applyFont="1" applyBorder="1" applyAlignment="1">
      <alignment horizontal="right"/>
    </xf>
    <xf numFmtId="2" fontId="12" fillId="0" borderId="7" xfId="0" applyNumberFormat="1" applyFont="1" applyBorder="1" applyAlignment="1">
      <alignment horizontal="right"/>
    </xf>
    <xf numFmtId="2" fontId="12" fillId="0" borderId="20" xfId="0" applyNumberFormat="1" applyFont="1" applyBorder="1" applyAlignment="1">
      <alignment horizontal="right"/>
    </xf>
    <xf numFmtId="2" fontId="12" fillId="0" borderId="19" xfId="0" applyNumberFormat="1" applyFont="1" applyBorder="1" applyAlignment="1">
      <alignment horizontal="right"/>
    </xf>
    <xf numFmtId="2" fontId="12" fillId="0" borderId="24" xfId="0" applyNumberFormat="1" applyFont="1" applyBorder="1" applyAlignment="1">
      <alignment horizontal="right"/>
    </xf>
    <xf numFmtId="1" fontId="12" fillId="0" borderId="20" xfId="0" applyNumberFormat="1" applyFont="1" applyBorder="1" applyAlignment="1">
      <alignment horizontal="right"/>
    </xf>
    <xf numFmtId="1" fontId="3" fillId="0" borderId="24" xfId="0" applyNumberFormat="1" applyFont="1" applyBorder="1" applyAlignment="1">
      <alignment/>
    </xf>
    <xf numFmtId="1" fontId="3" fillId="0" borderId="20" xfId="22" applyNumberFormat="1" applyFont="1" applyBorder="1" applyAlignment="1">
      <alignment horizontal="right"/>
    </xf>
    <xf numFmtId="2" fontId="3" fillId="0" borderId="20" xfId="0" applyNumberFormat="1" applyFont="1" applyBorder="1" applyAlignment="1">
      <alignment/>
    </xf>
    <xf numFmtId="0" fontId="16" fillId="2" borderId="3" xfId="0" applyFont="1" applyFill="1" applyBorder="1" applyAlignment="1">
      <alignment/>
    </xf>
    <xf numFmtId="0" fontId="18" fillId="2" borderId="25" xfId="0" applyFont="1" applyFill="1" applyBorder="1" applyAlignment="1">
      <alignment/>
    </xf>
    <xf numFmtId="0" fontId="18" fillId="2" borderId="27" xfId="0" applyFont="1" applyFill="1" applyBorder="1" applyAlignment="1">
      <alignment/>
    </xf>
    <xf numFmtId="2" fontId="3" fillId="0" borderId="0" xfId="22" applyNumberFormat="1" applyFont="1" applyFill="1" applyBorder="1" applyAlignment="1">
      <alignment/>
    </xf>
    <xf numFmtId="2" fontId="3" fillId="0" borderId="20" xfId="0" applyNumberFormat="1" applyFont="1" applyFill="1" applyBorder="1" applyAlignment="1">
      <alignment/>
    </xf>
    <xf numFmtId="2" fontId="3" fillId="0" borderId="26" xfId="0" applyNumberFormat="1" applyFont="1" applyFill="1" applyBorder="1" applyAlignment="1">
      <alignment/>
    </xf>
    <xf numFmtId="2" fontId="3" fillId="0" borderId="28" xfId="22" applyNumberFormat="1" applyFont="1" applyFill="1" applyBorder="1" applyAlignment="1">
      <alignment/>
    </xf>
    <xf numFmtId="0" fontId="25" fillId="2" borderId="2" xfId="0" applyFont="1" applyFill="1" applyBorder="1" applyAlignment="1">
      <alignment horizontal="right"/>
    </xf>
    <xf numFmtId="0" fontId="17" fillId="2" borderId="1" xfId="0" applyFont="1" applyFill="1" applyBorder="1" applyAlignment="1">
      <alignment/>
    </xf>
    <xf numFmtId="0" fontId="18" fillId="2" borderId="20" xfId="0" applyFont="1" applyFill="1" applyBorder="1" applyAlignment="1">
      <alignment/>
    </xf>
    <xf numFmtId="0" fontId="16" fillId="2" borderId="20" xfId="0" applyFont="1" applyFill="1" applyBorder="1" applyAlignment="1">
      <alignment/>
    </xf>
    <xf numFmtId="2" fontId="12" fillId="0" borderId="24" xfId="0" applyNumberFormat="1" applyFont="1" applyBorder="1" applyAlignment="1">
      <alignment/>
    </xf>
    <xf numFmtId="0" fontId="16" fillId="2" borderId="26" xfId="0" applyFont="1" applyFill="1" applyBorder="1" applyAlignment="1">
      <alignment/>
    </xf>
    <xf numFmtId="0" fontId="18" fillId="2" borderId="1" xfId="0" applyFont="1" applyFill="1" applyBorder="1" applyAlignment="1">
      <alignment/>
    </xf>
    <xf numFmtId="1" fontId="12" fillId="0" borderId="0" xfId="15" applyNumberFormat="1" applyFont="1" applyFill="1" applyBorder="1" applyAlignment="1">
      <alignment horizontal="center"/>
    </xf>
    <xf numFmtId="1" fontId="12" fillId="0" borderId="0" xfId="0" applyNumberFormat="1" applyFont="1" applyFill="1" applyBorder="1" applyAlignment="1">
      <alignment horizontal="center"/>
    </xf>
    <xf numFmtId="2" fontId="12" fillId="0" borderId="0" xfId="0" applyNumberFormat="1" applyFont="1" applyFill="1" applyBorder="1" applyAlignment="1">
      <alignment/>
    </xf>
    <xf numFmtId="1" fontId="12" fillId="0" borderId="7" xfId="15" applyNumberFormat="1" applyFont="1" applyFill="1" applyBorder="1" applyAlignment="1">
      <alignment horizontal="center"/>
    </xf>
    <xf numFmtId="1" fontId="12" fillId="0" borderId="19" xfId="22" applyNumberFormat="1" applyFont="1" applyFill="1" applyBorder="1" applyAlignment="1">
      <alignment horizontal="center"/>
    </xf>
    <xf numFmtId="1" fontId="12" fillId="0" borderId="24" xfId="22" applyNumberFormat="1" applyFont="1" applyFill="1" applyBorder="1" applyAlignment="1">
      <alignment horizontal="center"/>
    </xf>
    <xf numFmtId="1" fontId="12" fillId="0" borderId="7" xfId="0" applyNumberFormat="1" applyFont="1" applyFill="1" applyBorder="1" applyAlignment="1">
      <alignment horizontal="center"/>
    </xf>
    <xf numFmtId="9" fontId="12" fillId="0" borderId="19" xfId="22" applyFont="1" applyFill="1" applyBorder="1" applyAlignment="1">
      <alignment horizontal="center"/>
    </xf>
    <xf numFmtId="9" fontId="12" fillId="0" borderId="24" xfId="22" applyFont="1" applyFill="1" applyBorder="1" applyAlignment="1">
      <alignment horizontal="center"/>
    </xf>
    <xf numFmtId="2" fontId="12" fillId="0" borderId="3" xfId="0" applyNumberFormat="1" applyFont="1" applyFill="1" applyBorder="1" applyAlignment="1">
      <alignment/>
    </xf>
    <xf numFmtId="2" fontId="12" fillId="0" borderId="7" xfId="0" applyNumberFormat="1" applyFont="1" applyFill="1" applyBorder="1" applyAlignment="1">
      <alignment/>
    </xf>
    <xf numFmtId="2" fontId="3" fillId="0" borderId="19" xfId="0" applyNumberFormat="1" applyFont="1" applyBorder="1" applyAlignment="1">
      <alignment/>
    </xf>
    <xf numFmtId="2" fontId="12" fillId="0" borderId="20" xfId="0" applyNumberFormat="1" applyFont="1" applyFill="1" applyBorder="1" applyAlignment="1">
      <alignment/>
    </xf>
    <xf numFmtId="2" fontId="3" fillId="0" borderId="24" xfId="0" applyNumberFormat="1" applyFont="1" applyBorder="1" applyAlignment="1">
      <alignment/>
    </xf>
    <xf numFmtId="0" fontId="18" fillId="2" borderId="2" xfId="0" applyFont="1" applyFill="1" applyBorder="1" applyAlignment="1">
      <alignment horizontal="center" vertical="center" wrapText="1"/>
    </xf>
    <xf numFmtId="0" fontId="18" fillId="2" borderId="1" xfId="0" applyFont="1" applyFill="1" applyBorder="1" applyAlignment="1">
      <alignment horizontal="center" vertical="center" wrapText="1"/>
    </xf>
    <xf numFmtId="9" fontId="18" fillId="2" borderId="1" xfId="0" applyNumberFormat="1" applyFont="1" applyFill="1" applyBorder="1" applyAlignment="1">
      <alignment horizontal="center" vertical="center" wrapText="1"/>
    </xf>
    <xf numFmtId="9" fontId="18" fillId="2" borderId="29" xfId="0" applyNumberFormat="1" applyFont="1" applyFill="1" applyBorder="1" applyAlignment="1">
      <alignment horizontal="center" vertical="center" wrapText="1"/>
    </xf>
    <xf numFmtId="9" fontId="18" fillId="2" borderId="30" xfId="0" applyNumberFormat="1" applyFont="1" applyFill="1" applyBorder="1" applyAlignment="1">
      <alignment horizontal="center" vertical="center" wrapText="1"/>
    </xf>
    <xf numFmtId="9" fontId="18" fillId="2" borderId="31" xfId="0" applyNumberFormat="1" applyFont="1" applyFill="1" applyBorder="1" applyAlignment="1">
      <alignment horizontal="center" vertical="center" wrapText="1"/>
    </xf>
    <xf numFmtId="0" fontId="18" fillId="2" borderId="29" xfId="0" applyNumberFormat="1" applyFont="1" applyFill="1" applyBorder="1" applyAlignment="1">
      <alignment horizontal="center" vertical="center" wrapText="1"/>
    </xf>
    <xf numFmtId="0" fontId="18" fillId="2" borderId="30" xfId="0" applyNumberFormat="1" applyFont="1" applyFill="1" applyBorder="1" applyAlignment="1">
      <alignment horizontal="center" vertical="center" wrapText="1"/>
    </xf>
    <xf numFmtId="9" fontId="12" fillId="0" borderId="0" xfId="0" applyNumberFormat="1" applyFont="1" applyBorder="1" applyAlignment="1">
      <alignment horizontal="center"/>
    </xf>
    <xf numFmtId="1" fontId="12" fillId="0" borderId="0" xfId="0" applyNumberFormat="1" applyFont="1" applyBorder="1" applyAlignment="1">
      <alignment/>
    </xf>
    <xf numFmtId="1" fontId="12" fillId="0" borderId="0" xfId="22" applyNumberFormat="1" applyFont="1" applyBorder="1" applyAlignment="1">
      <alignment/>
    </xf>
    <xf numFmtId="1" fontId="31" fillId="0" borderId="0" xfId="0" applyNumberFormat="1" applyFont="1" applyBorder="1" applyAlignment="1">
      <alignment vertical="top"/>
    </xf>
    <xf numFmtId="1" fontId="12" fillId="0" borderId="0" xfId="22" applyNumberFormat="1" applyFont="1" applyFill="1" applyBorder="1" applyAlignment="1">
      <alignment/>
    </xf>
    <xf numFmtId="1" fontId="33" fillId="0" borderId="0" xfId="0" applyNumberFormat="1" applyFont="1" applyBorder="1" applyAlignment="1">
      <alignment/>
    </xf>
    <xf numFmtId="1" fontId="12" fillId="0" borderId="10" xfId="0" applyNumberFormat="1" applyFont="1" applyBorder="1" applyAlignment="1">
      <alignment/>
    </xf>
    <xf numFmtId="1" fontId="12" fillId="0" borderId="25" xfId="0" applyNumberFormat="1" applyFont="1" applyBorder="1" applyAlignment="1">
      <alignment/>
    </xf>
    <xf numFmtId="2" fontId="12" fillId="0" borderId="10" xfId="0" applyNumberFormat="1" applyFont="1" applyBorder="1" applyAlignment="1">
      <alignment/>
    </xf>
    <xf numFmtId="2" fontId="12" fillId="0" borderId="25" xfId="0" applyNumberFormat="1" applyFont="1" applyBorder="1" applyAlignment="1">
      <alignment/>
    </xf>
    <xf numFmtId="2" fontId="12" fillId="0" borderId="27" xfId="0" applyNumberFormat="1" applyFont="1" applyBorder="1" applyAlignment="1">
      <alignment/>
    </xf>
    <xf numFmtId="9" fontId="12" fillId="0" borderId="10" xfId="0" applyNumberFormat="1" applyFont="1" applyFill="1" applyBorder="1" applyAlignment="1">
      <alignment horizontal="center"/>
    </xf>
    <xf numFmtId="9" fontId="12" fillId="0" borderId="3" xfId="0" applyNumberFormat="1" applyFont="1" applyBorder="1" applyAlignment="1">
      <alignment horizontal="center"/>
    </xf>
    <xf numFmtId="9" fontId="12" fillId="0" borderId="7" xfId="0" applyNumberFormat="1" applyFont="1" applyBorder="1" applyAlignment="1">
      <alignment horizontal="center"/>
    </xf>
    <xf numFmtId="9" fontId="12" fillId="0" borderId="19" xfId="0" applyNumberFormat="1" applyFont="1" applyBorder="1" applyAlignment="1">
      <alignment horizontal="center"/>
    </xf>
    <xf numFmtId="9" fontId="12" fillId="0" borderId="20" xfId="0" applyNumberFormat="1" applyFont="1" applyBorder="1" applyAlignment="1">
      <alignment horizontal="center"/>
    </xf>
    <xf numFmtId="9" fontId="12" fillId="0" borderId="24" xfId="0" applyNumberFormat="1" applyFont="1" applyBorder="1" applyAlignment="1">
      <alignment horizontal="center"/>
    </xf>
    <xf numFmtId="1" fontId="12" fillId="0" borderId="3" xfId="0" applyNumberFormat="1" applyFont="1" applyBorder="1" applyAlignment="1">
      <alignment/>
    </xf>
    <xf numFmtId="1" fontId="12" fillId="0" borderId="7" xfId="22" applyNumberFormat="1" applyFont="1" applyBorder="1" applyAlignment="1">
      <alignment/>
    </xf>
    <xf numFmtId="1" fontId="31" fillId="0" borderId="20" xfId="0" applyNumberFormat="1" applyFont="1" applyBorder="1" applyAlignment="1">
      <alignment vertical="top"/>
    </xf>
    <xf numFmtId="1" fontId="12" fillId="0" borderId="20" xfId="0" applyNumberFormat="1" applyFont="1" applyFill="1" applyBorder="1" applyAlignment="1">
      <alignment/>
    </xf>
    <xf numFmtId="1" fontId="33" fillId="0" borderId="20" xfId="0" applyNumberFormat="1" applyFont="1" applyBorder="1" applyAlignment="1">
      <alignment/>
    </xf>
    <xf numFmtId="179" fontId="12" fillId="0" borderId="10" xfId="0" applyNumberFormat="1" applyFont="1" applyBorder="1" applyAlignment="1">
      <alignment/>
    </xf>
    <xf numFmtId="2" fontId="12" fillId="0" borderId="27" xfId="0" applyNumberFormat="1" applyFont="1" applyFill="1" applyBorder="1" applyAlignment="1">
      <alignment/>
    </xf>
    <xf numFmtId="179" fontId="12" fillId="0" borderId="25" xfId="0" applyNumberFormat="1" applyFont="1" applyBorder="1" applyAlignment="1">
      <alignment/>
    </xf>
    <xf numFmtId="2" fontId="18" fillId="2" borderId="10" xfId="22" applyNumberFormat="1" applyFont="1" applyFill="1" applyBorder="1" applyAlignment="1">
      <alignment horizontal="center"/>
    </xf>
    <xf numFmtId="2" fontId="18" fillId="2" borderId="1" xfId="22" applyNumberFormat="1" applyFont="1" applyFill="1" applyBorder="1" applyAlignment="1">
      <alignment/>
    </xf>
    <xf numFmtId="2" fontId="12" fillId="0" borderId="27" xfId="22" applyNumberFormat="1" applyFont="1" applyFill="1" applyBorder="1" applyAlignment="1">
      <alignment/>
    </xf>
    <xf numFmtId="182" fontId="3" fillId="0" borderId="24" xfId="22" applyNumberFormat="1" applyFont="1" applyFill="1" applyBorder="1" applyAlignment="1">
      <alignment horizontal="right"/>
    </xf>
    <xf numFmtId="182" fontId="3" fillId="0" borderId="32" xfId="22" applyNumberFormat="1" applyFont="1" applyFill="1" applyBorder="1" applyAlignment="1">
      <alignment horizontal="right"/>
    </xf>
    <xf numFmtId="0" fontId="12" fillId="0" borderId="7" xfId="0" applyFont="1" applyBorder="1" applyAlignment="1">
      <alignment/>
    </xf>
    <xf numFmtId="9" fontId="18" fillId="2" borderId="6" xfId="22" applyFont="1" applyFill="1" applyBorder="1" applyAlignment="1">
      <alignment horizontal="center"/>
    </xf>
    <xf numFmtId="1" fontId="18" fillId="2" borderId="4" xfId="0" applyNumberFormat="1" applyFont="1" applyFill="1" applyBorder="1" applyAlignment="1">
      <alignment horizontal="center"/>
    </xf>
    <xf numFmtId="1" fontId="18" fillId="2" borderId="5" xfId="0" applyNumberFormat="1" applyFont="1" applyFill="1" applyBorder="1" applyAlignment="1">
      <alignment horizontal="center"/>
    </xf>
    <xf numFmtId="9" fontId="3" fillId="0" borderId="19" xfId="22" applyFont="1" applyBorder="1" applyAlignment="1">
      <alignment horizontal="right"/>
    </xf>
    <xf numFmtId="0" fontId="12" fillId="0" borderId="3" xfId="0" applyFont="1" applyBorder="1" applyAlignment="1">
      <alignment/>
    </xf>
    <xf numFmtId="0" fontId="12" fillId="0" borderId="20" xfId="0" applyFont="1" applyBorder="1" applyAlignment="1">
      <alignment/>
    </xf>
    <xf numFmtId="2" fontId="3" fillId="0" borderId="3" xfId="0" applyNumberFormat="1" applyFont="1" applyBorder="1" applyAlignment="1">
      <alignment/>
    </xf>
    <xf numFmtId="2" fontId="8" fillId="0" borderId="0" xfId="0" applyNumberFormat="1" applyFont="1" applyAlignment="1">
      <alignment/>
    </xf>
    <xf numFmtId="0" fontId="35" fillId="0" borderId="0" xfId="0" applyFont="1" applyBorder="1" applyAlignment="1">
      <alignment/>
    </xf>
    <xf numFmtId="0" fontId="18" fillId="2" borderId="17" xfId="0" applyFont="1" applyFill="1" applyBorder="1" applyAlignment="1">
      <alignment/>
    </xf>
    <xf numFmtId="0" fontId="3" fillId="0" borderId="7" xfId="0" applyFont="1" applyBorder="1" applyAlignment="1">
      <alignment/>
    </xf>
    <xf numFmtId="0" fontId="12" fillId="0" borderId="3" xfId="0" applyFont="1" applyFill="1" applyBorder="1" applyAlignment="1">
      <alignment/>
    </xf>
    <xf numFmtId="0" fontId="18" fillId="2" borderId="20" xfId="0" applyFont="1" applyFill="1" applyBorder="1" applyAlignment="1">
      <alignment horizontal="left"/>
    </xf>
    <xf numFmtId="0" fontId="12" fillId="0" borderId="20" xfId="0" applyFont="1" applyFill="1" applyBorder="1" applyAlignment="1">
      <alignment/>
    </xf>
    <xf numFmtId="0" fontId="3" fillId="0" borderId="24" xfId="0" applyFont="1" applyBorder="1" applyAlignment="1">
      <alignment/>
    </xf>
    <xf numFmtId="180" fontId="12" fillId="0" borderId="7" xfId="0" applyNumberFormat="1" applyFont="1" applyFill="1" applyBorder="1" applyAlignment="1">
      <alignment horizontal="center"/>
    </xf>
    <xf numFmtId="180" fontId="12" fillId="0" borderId="0" xfId="0" applyNumberFormat="1" applyFont="1" applyFill="1" applyBorder="1" applyAlignment="1">
      <alignment horizontal="center"/>
    </xf>
    <xf numFmtId="1" fontId="12" fillId="0" borderId="3" xfId="22" applyNumberFormat="1" applyFont="1" applyFill="1" applyBorder="1" applyAlignment="1">
      <alignment horizontal="center"/>
    </xf>
    <xf numFmtId="1" fontId="12" fillId="0" borderId="20" xfId="22" applyNumberFormat="1" applyFont="1" applyFill="1" applyBorder="1" applyAlignment="1">
      <alignment horizontal="center"/>
    </xf>
    <xf numFmtId="9" fontId="18" fillId="2" borderId="6" xfId="22" applyFont="1" applyFill="1" applyBorder="1" applyAlignment="1">
      <alignment/>
    </xf>
    <xf numFmtId="0" fontId="18" fillId="2" borderId="6" xfId="0" applyFont="1" applyFill="1" applyBorder="1" applyAlignment="1">
      <alignment/>
    </xf>
    <xf numFmtId="1" fontId="3" fillId="0" borderId="3" xfId="0" applyNumberFormat="1" applyFont="1" applyBorder="1" applyAlignment="1">
      <alignment/>
    </xf>
    <xf numFmtId="1" fontId="3" fillId="0" borderId="7" xfId="0" applyNumberFormat="1" applyFont="1" applyBorder="1" applyAlignment="1">
      <alignment/>
    </xf>
    <xf numFmtId="1" fontId="3" fillId="0" borderId="7" xfId="0" applyNumberFormat="1" applyFont="1" applyBorder="1" applyAlignment="1">
      <alignment horizontal="right"/>
    </xf>
    <xf numFmtId="0" fontId="3" fillId="0" borderId="3" xfId="0" applyFont="1" applyBorder="1" applyAlignment="1">
      <alignment/>
    </xf>
    <xf numFmtId="1" fontId="12" fillId="0" borderId="20" xfId="0" applyNumberFormat="1" applyFont="1" applyFill="1" applyBorder="1" applyAlignment="1">
      <alignment wrapText="1"/>
    </xf>
    <xf numFmtId="1" fontId="3" fillId="0" borderId="26" xfId="0" applyNumberFormat="1" applyFont="1" applyBorder="1" applyAlignment="1">
      <alignment/>
    </xf>
    <xf numFmtId="0" fontId="12" fillId="0" borderId="25" xfId="0" applyFont="1" applyBorder="1" applyAlignment="1">
      <alignment/>
    </xf>
    <xf numFmtId="2" fontId="12" fillId="0" borderId="12" xfId="0" applyNumberFormat="1" applyFont="1" applyBorder="1" applyAlignment="1">
      <alignment/>
    </xf>
    <xf numFmtId="0" fontId="12" fillId="0" borderId="3" xfId="0" applyFont="1" applyFill="1" applyBorder="1" applyAlignment="1">
      <alignment horizontal="right" wrapText="1"/>
    </xf>
    <xf numFmtId="0" fontId="12" fillId="0" borderId="20" xfId="0" applyFont="1" applyFill="1" applyBorder="1" applyAlignment="1">
      <alignment horizontal="right" wrapText="1"/>
    </xf>
    <xf numFmtId="15" fontId="18" fillId="3" borderId="0" xfId="0" applyNumberFormat="1" applyFont="1" applyFill="1" applyBorder="1" applyAlignment="1">
      <alignment horizontal="left"/>
    </xf>
    <xf numFmtId="1" fontId="12" fillId="3" borderId="0" xfId="22" applyNumberFormat="1" applyFont="1" applyFill="1" applyBorder="1" applyAlignment="1">
      <alignment horizontal="left"/>
    </xf>
    <xf numFmtId="2" fontId="12" fillId="3" borderId="0" xfId="22" applyNumberFormat="1" applyFont="1" applyFill="1" applyBorder="1" applyAlignment="1">
      <alignment horizontal="left"/>
    </xf>
    <xf numFmtId="1" fontId="12" fillId="3" borderId="0" xfId="22" applyNumberFormat="1" applyFont="1" applyFill="1" applyBorder="1" applyAlignment="1">
      <alignment/>
    </xf>
    <xf numFmtId="2" fontId="12" fillId="3" borderId="0" xfId="22" applyNumberFormat="1" applyFont="1" applyFill="1" applyBorder="1" applyAlignment="1">
      <alignment/>
    </xf>
    <xf numFmtId="0" fontId="12" fillId="3" borderId="0" xfId="0" applyFont="1" applyFill="1" applyBorder="1" applyAlignment="1">
      <alignment/>
    </xf>
    <xf numFmtId="0" fontId="12" fillId="3" borderId="0" xfId="0" applyFont="1" applyFill="1" applyBorder="1" applyAlignment="1">
      <alignment horizontal="center"/>
    </xf>
    <xf numFmtId="2" fontId="12" fillId="3" borderId="0" xfId="22" applyNumberFormat="1" applyFont="1" applyFill="1" applyBorder="1" applyAlignment="1">
      <alignment horizontal="center"/>
    </xf>
    <xf numFmtId="0" fontId="12" fillId="0" borderId="0" xfId="0" applyFont="1" applyFill="1" applyAlignment="1">
      <alignment/>
    </xf>
    <xf numFmtId="15" fontId="18" fillId="2" borderId="1" xfId="0" applyNumberFormat="1" applyFont="1" applyFill="1" applyBorder="1" applyAlignment="1">
      <alignment horizontal="center"/>
    </xf>
    <xf numFmtId="0" fontId="16" fillId="0" borderId="0" xfId="0" applyFont="1" applyAlignment="1">
      <alignment/>
    </xf>
    <xf numFmtId="15" fontId="18" fillId="2" borderId="3" xfId="0" applyNumberFormat="1" applyFont="1" applyFill="1" applyBorder="1" applyAlignment="1">
      <alignment horizontal="center"/>
    </xf>
    <xf numFmtId="2" fontId="18" fillId="2" borderId="6" xfId="22" applyNumberFormat="1" applyFont="1" applyFill="1" applyBorder="1" applyAlignment="1">
      <alignment horizontal="center"/>
    </xf>
    <xf numFmtId="9" fontId="18" fillId="2" borderId="7" xfId="22" applyFont="1" applyFill="1" applyBorder="1" applyAlignment="1">
      <alignment horizontal="center"/>
    </xf>
    <xf numFmtId="9" fontId="12" fillId="0" borderId="24" xfId="22" applyFont="1" applyBorder="1" applyAlignment="1">
      <alignment/>
    </xf>
    <xf numFmtId="9" fontId="12" fillId="0" borderId="0" xfId="22" applyFont="1" applyBorder="1" applyAlignment="1">
      <alignment/>
    </xf>
    <xf numFmtId="2" fontId="12" fillId="0" borderId="7" xfId="0" applyNumberFormat="1" applyFont="1" applyFill="1" applyBorder="1" applyAlignment="1">
      <alignment horizontal="right"/>
    </xf>
    <xf numFmtId="2" fontId="12" fillId="0" borderId="19" xfId="22" applyNumberFormat="1" applyFont="1" applyFill="1" applyBorder="1" applyAlignment="1">
      <alignment horizontal="right"/>
    </xf>
    <xf numFmtId="2" fontId="12" fillId="0" borderId="24" xfId="22" applyNumberFormat="1" applyFont="1" applyFill="1" applyBorder="1" applyAlignment="1">
      <alignment horizontal="right"/>
    </xf>
    <xf numFmtId="0" fontId="12" fillId="0" borderId="0" xfId="21" applyFont="1" applyBorder="1">
      <alignment/>
      <protection/>
    </xf>
    <xf numFmtId="15" fontId="16" fillId="0" borderId="0" xfId="0" applyNumberFormat="1" applyFont="1" applyAlignment="1">
      <alignment/>
    </xf>
    <xf numFmtId="1" fontId="12" fillId="0" borderId="21" xfId="22" applyNumberFormat="1" applyFont="1" applyBorder="1" applyAlignment="1">
      <alignment/>
    </xf>
    <xf numFmtId="2" fontId="12" fillId="0" borderId="23" xfId="22" applyNumberFormat="1" applyFont="1" applyBorder="1" applyAlignment="1">
      <alignment/>
    </xf>
    <xf numFmtId="0" fontId="12" fillId="0" borderId="33" xfId="0" applyFont="1" applyBorder="1" applyAlignment="1">
      <alignment/>
    </xf>
    <xf numFmtId="1" fontId="12" fillId="0" borderId="0" xfId="22" applyNumberFormat="1" applyFont="1" applyAlignment="1">
      <alignment/>
    </xf>
    <xf numFmtId="1" fontId="18" fillId="2" borderId="4" xfId="22" applyNumberFormat="1" applyFont="1" applyFill="1" applyBorder="1" applyAlignment="1">
      <alignment horizontal="center"/>
    </xf>
    <xf numFmtId="1" fontId="12" fillId="0" borderId="3" xfId="22" applyNumberFormat="1" applyFont="1" applyBorder="1" applyAlignment="1">
      <alignment/>
    </xf>
    <xf numFmtId="9" fontId="12" fillId="0" borderId="19" xfId="22" applyFont="1" applyBorder="1" applyAlignment="1">
      <alignment/>
    </xf>
    <xf numFmtId="1" fontId="12" fillId="0" borderId="20" xfId="22" applyNumberFormat="1" applyFont="1" applyFill="1" applyBorder="1" applyAlignment="1">
      <alignment wrapText="1"/>
    </xf>
    <xf numFmtId="9" fontId="12" fillId="0" borderId="7" xfId="22" applyFont="1" applyBorder="1" applyAlignment="1">
      <alignment/>
    </xf>
    <xf numFmtId="1" fontId="3" fillId="0" borderId="20" xfId="0" applyNumberFormat="1" applyFont="1" applyBorder="1" applyAlignment="1">
      <alignment/>
    </xf>
    <xf numFmtId="1" fontId="3" fillId="0" borderId="3" xfId="0" applyNumberFormat="1" applyFont="1" applyBorder="1" applyAlignment="1">
      <alignment/>
    </xf>
    <xf numFmtId="9" fontId="12" fillId="0" borderId="19" xfId="22" applyFont="1" applyFill="1" applyBorder="1" applyAlignment="1">
      <alignment/>
    </xf>
    <xf numFmtId="2" fontId="3" fillId="0" borderId="7" xfId="0" applyNumberFormat="1" applyFont="1" applyBorder="1" applyAlignment="1">
      <alignment/>
    </xf>
    <xf numFmtId="15" fontId="18" fillId="2" borderId="10" xfId="0" applyNumberFormat="1" applyFont="1" applyFill="1" applyBorder="1" applyAlignment="1">
      <alignment/>
    </xf>
    <xf numFmtId="15" fontId="18" fillId="2" borderId="25" xfId="0" applyNumberFormat="1" applyFont="1" applyFill="1" applyBorder="1" applyAlignment="1">
      <alignment/>
    </xf>
    <xf numFmtId="15" fontId="18" fillId="2" borderId="27" xfId="0" applyNumberFormat="1" applyFont="1" applyFill="1" applyBorder="1" applyAlignment="1">
      <alignment/>
    </xf>
    <xf numFmtId="9" fontId="12" fillId="0" borderId="24" xfId="22" applyFont="1" applyFill="1" applyBorder="1" applyAlignment="1">
      <alignment wrapText="1"/>
    </xf>
    <xf numFmtId="1" fontId="18" fillId="2" borderId="17" xfId="0" applyNumberFormat="1" applyFont="1" applyFill="1" applyBorder="1" applyAlignment="1">
      <alignment horizontal="center"/>
    </xf>
    <xf numFmtId="1" fontId="18" fillId="2" borderId="6" xfId="22" applyNumberFormat="1" applyFont="1" applyFill="1" applyBorder="1" applyAlignment="1">
      <alignment horizontal="center"/>
    </xf>
    <xf numFmtId="1" fontId="12" fillId="0" borderId="3" xfId="0" applyNumberFormat="1" applyFont="1" applyBorder="1" applyAlignment="1">
      <alignment horizontal="right"/>
    </xf>
    <xf numFmtId="1" fontId="3" fillId="0" borderId="3" xfId="22" applyNumberFormat="1" applyFont="1" applyBorder="1" applyAlignment="1">
      <alignment horizontal="right"/>
    </xf>
    <xf numFmtId="1" fontId="3" fillId="0" borderId="24" xfId="22" applyNumberFormat="1" applyFont="1" applyBorder="1" applyAlignment="1">
      <alignment horizontal="right"/>
    </xf>
    <xf numFmtId="0" fontId="12" fillId="0" borderId="10" xfId="0" applyFont="1" applyBorder="1" applyAlignment="1">
      <alignment/>
    </xf>
    <xf numFmtId="10" fontId="12" fillId="0" borderId="0" xfId="22" applyNumberFormat="1" applyFont="1" applyBorder="1" applyAlignment="1">
      <alignment/>
    </xf>
    <xf numFmtId="10" fontId="12" fillId="0" borderId="7" xfId="22" applyNumberFormat="1" applyFont="1" applyBorder="1" applyAlignment="1">
      <alignment/>
    </xf>
    <xf numFmtId="0" fontId="18" fillId="2" borderId="10" xfId="0" applyFont="1" applyFill="1" applyBorder="1" applyAlignment="1">
      <alignment/>
    </xf>
    <xf numFmtId="0" fontId="18" fillId="2" borderId="19" xfId="0" applyFont="1" applyFill="1" applyBorder="1" applyAlignment="1">
      <alignment horizontal="center"/>
    </xf>
    <xf numFmtId="182" fontId="3" fillId="0" borderId="24" xfId="22" applyNumberFormat="1" applyFont="1" applyBorder="1" applyAlignment="1">
      <alignment horizontal="right"/>
    </xf>
    <xf numFmtId="0" fontId="25" fillId="2" borderId="3" xfId="0" applyFont="1" applyFill="1" applyBorder="1" applyAlignment="1">
      <alignment/>
    </xf>
    <xf numFmtId="0" fontId="26" fillId="2" borderId="20" xfId="0" applyFont="1" applyFill="1" applyBorder="1" applyAlignment="1">
      <alignment/>
    </xf>
    <xf numFmtId="0" fontId="25" fillId="2" borderId="20" xfId="0" applyFont="1" applyFill="1" applyBorder="1" applyAlignment="1">
      <alignment/>
    </xf>
    <xf numFmtId="0" fontId="26" fillId="2" borderId="26" xfId="0" applyFont="1" applyFill="1" applyBorder="1" applyAlignment="1">
      <alignment/>
    </xf>
    <xf numFmtId="1" fontId="25" fillId="2" borderId="7" xfId="0" applyNumberFormat="1" applyFont="1" applyFill="1" applyBorder="1" applyAlignment="1">
      <alignment horizontal="right"/>
    </xf>
    <xf numFmtId="1" fontId="25" fillId="2" borderId="7" xfId="22" applyNumberFormat="1" applyFont="1" applyFill="1" applyBorder="1" applyAlignment="1">
      <alignment horizontal="right"/>
    </xf>
    <xf numFmtId="9" fontId="25" fillId="2" borderId="19" xfId="22" applyFont="1" applyFill="1" applyBorder="1" applyAlignment="1">
      <alignment horizontal="right"/>
    </xf>
    <xf numFmtId="2" fontId="3" fillId="0" borderId="3" xfId="0" applyNumberFormat="1" applyFont="1" applyFill="1" applyBorder="1" applyAlignment="1">
      <alignment/>
    </xf>
    <xf numFmtId="2" fontId="3" fillId="0" borderId="7" xfId="0" applyNumberFormat="1" applyFont="1" applyFill="1" applyBorder="1" applyAlignment="1">
      <alignment/>
    </xf>
    <xf numFmtId="182" fontId="3" fillId="0" borderId="19" xfId="22" applyNumberFormat="1" applyFont="1" applyFill="1" applyBorder="1" applyAlignment="1">
      <alignment horizontal="right"/>
    </xf>
    <xf numFmtId="9" fontId="12" fillId="0" borderId="1" xfId="22" applyFont="1" applyFill="1" applyBorder="1" applyAlignment="1">
      <alignment/>
    </xf>
    <xf numFmtId="1" fontId="12" fillId="0" borderId="24" xfId="0" applyNumberFormat="1" applyFont="1" applyBorder="1" applyAlignment="1">
      <alignment horizontal="center"/>
    </xf>
    <xf numFmtId="0" fontId="36" fillId="0" borderId="0" xfId="0" applyFont="1" applyAlignment="1">
      <alignment/>
    </xf>
    <xf numFmtId="2" fontId="36" fillId="0" borderId="0" xfId="22" applyNumberFormat="1" applyFont="1" applyAlignment="1">
      <alignment horizontal="right"/>
    </xf>
    <xf numFmtId="9" fontId="36" fillId="0" borderId="0" xfId="22" applyFont="1" applyAlignment="1">
      <alignment/>
    </xf>
    <xf numFmtId="9" fontId="3" fillId="0" borderId="7" xfId="22" applyFont="1" applyBorder="1" applyAlignment="1">
      <alignment horizontal="right"/>
    </xf>
    <xf numFmtId="9" fontId="8" fillId="0" borderId="0" xfId="22" applyFont="1" applyBorder="1" applyAlignment="1">
      <alignment horizontal="right"/>
    </xf>
    <xf numFmtId="1" fontId="12" fillId="0" borderId="19" xfId="0" applyNumberFormat="1" applyFont="1" applyBorder="1" applyAlignment="1">
      <alignment/>
    </xf>
    <xf numFmtId="1" fontId="12" fillId="0" borderId="24" xfId="0" applyNumberFormat="1" applyFont="1" applyFill="1" applyBorder="1" applyAlignment="1">
      <alignment wrapText="1"/>
    </xf>
    <xf numFmtId="1" fontId="12" fillId="0" borderId="24" xfId="0" applyNumberFormat="1" applyFont="1" applyBorder="1" applyAlignment="1">
      <alignment/>
    </xf>
    <xf numFmtId="1" fontId="12" fillId="0" borderId="24" xfId="0" applyNumberFormat="1" applyFont="1" applyBorder="1" applyAlignment="1">
      <alignment horizontal="right"/>
    </xf>
    <xf numFmtId="0" fontId="0" fillId="0" borderId="0" xfId="0" applyFill="1" applyAlignment="1">
      <alignment/>
    </xf>
    <xf numFmtId="178" fontId="17" fillId="2" borderId="0" xfId="15" applyNumberFormat="1" applyFont="1" applyFill="1" applyAlignment="1">
      <alignment/>
    </xf>
    <xf numFmtId="0" fontId="17" fillId="2" borderId="0" xfId="0" applyFont="1" applyFill="1" applyAlignment="1">
      <alignment/>
    </xf>
    <xf numFmtId="0" fontId="13" fillId="0" borderId="0" xfId="0" applyFont="1" applyFill="1" applyAlignment="1">
      <alignment/>
    </xf>
    <xf numFmtId="178" fontId="12" fillId="0" borderId="0" xfId="15" applyNumberFormat="1" applyFont="1" applyFill="1" applyAlignment="1">
      <alignment/>
    </xf>
    <xf numFmtId="9" fontId="12" fillId="0" borderId="0" xfId="22" applyFont="1" applyFill="1" applyAlignment="1">
      <alignment/>
    </xf>
    <xf numFmtId="9" fontId="17" fillId="2" borderId="0" xfId="22" applyFont="1" applyFill="1" applyAlignment="1">
      <alignment/>
    </xf>
    <xf numFmtId="9" fontId="0" fillId="0" borderId="0" xfId="22" applyFill="1" applyAlignment="1">
      <alignment/>
    </xf>
    <xf numFmtId="180" fontId="12" fillId="0" borderId="20" xfId="0" applyNumberFormat="1" applyFont="1" applyBorder="1" applyAlignment="1">
      <alignment/>
    </xf>
    <xf numFmtId="180" fontId="12" fillId="0" borderId="20" xfId="0" applyNumberFormat="1" applyFont="1" applyFill="1" applyBorder="1" applyAlignment="1">
      <alignment/>
    </xf>
    <xf numFmtId="2" fontId="12" fillId="0" borderId="18" xfId="0" applyNumberFormat="1" applyFont="1" applyBorder="1" applyAlignment="1">
      <alignment horizontal="center"/>
    </xf>
    <xf numFmtId="9" fontId="0" fillId="0" borderId="0" xfId="22" applyBorder="1" applyAlignment="1">
      <alignment/>
    </xf>
    <xf numFmtId="1" fontId="0" fillId="0" borderId="0" xfId="22" applyNumberFormat="1" applyBorder="1" applyAlignment="1">
      <alignment/>
    </xf>
    <xf numFmtId="9" fontId="0" fillId="0" borderId="0" xfId="22" applyBorder="1" applyAlignment="1">
      <alignment horizontal="right"/>
    </xf>
    <xf numFmtId="1" fontId="12" fillId="0" borderId="19" xfId="0" applyNumberFormat="1" applyFont="1" applyBorder="1" applyAlignment="1" quotePrefix="1">
      <alignment horizontal="center"/>
    </xf>
    <xf numFmtId="2" fontId="12" fillId="0" borderId="7" xfId="0" applyNumberFormat="1" applyFont="1" applyBorder="1" applyAlignment="1" quotePrefix="1">
      <alignment horizontal="right"/>
    </xf>
    <xf numFmtId="9" fontId="12" fillId="0" borderId="19" xfId="22" applyFont="1" applyBorder="1" applyAlignment="1" quotePrefix="1">
      <alignment horizontal="right"/>
    </xf>
    <xf numFmtId="1" fontId="12" fillId="0" borderId="25" xfId="0" applyNumberFormat="1" applyFont="1" applyFill="1" applyBorder="1" applyAlignment="1">
      <alignment horizontal="right" wrapText="1"/>
    </xf>
    <xf numFmtId="0" fontId="13" fillId="0" borderId="0" xfId="0" applyFont="1" applyFill="1" applyAlignment="1">
      <alignment/>
    </xf>
    <xf numFmtId="0" fontId="37" fillId="0" borderId="0" xfId="0" applyFont="1" applyAlignment="1">
      <alignment/>
    </xf>
    <xf numFmtId="14" fontId="37" fillId="0" borderId="0" xfId="0" applyNumberFormat="1" applyFont="1" applyAlignment="1">
      <alignment horizontal="center"/>
    </xf>
    <xf numFmtId="0" fontId="37" fillId="0" borderId="0" xfId="0" applyFont="1" applyAlignment="1">
      <alignment horizontal="center"/>
    </xf>
    <xf numFmtId="9" fontId="18" fillId="2" borderId="6" xfId="22" applyFont="1" applyFill="1" applyBorder="1" applyAlignment="1">
      <alignment horizontal="center"/>
    </xf>
    <xf numFmtId="0" fontId="18" fillId="2" borderId="5" xfId="0" applyFont="1" applyFill="1" applyBorder="1" applyAlignment="1">
      <alignment horizontal="center"/>
    </xf>
    <xf numFmtId="0" fontId="18" fillId="2" borderId="2" xfId="0" applyFont="1" applyFill="1" applyBorder="1" applyAlignment="1">
      <alignment/>
    </xf>
    <xf numFmtId="0" fontId="18" fillId="2" borderId="34" xfId="0" applyFont="1" applyFill="1" applyBorder="1" applyAlignment="1">
      <alignment/>
    </xf>
    <xf numFmtId="0" fontId="18" fillId="2" borderId="35" xfId="0" applyFont="1" applyFill="1" applyBorder="1" applyAlignment="1">
      <alignment/>
    </xf>
    <xf numFmtId="0" fontId="18" fillId="2" borderId="3" xfId="0" applyFont="1" applyFill="1" applyBorder="1" applyAlignment="1">
      <alignment horizontal="center"/>
    </xf>
    <xf numFmtId="0" fontId="19" fillId="2" borderId="19" xfId="0" applyFont="1" applyFill="1" applyBorder="1" applyAlignment="1">
      <alignment/>
    </xf>
    <xf numFmtId="0" fontId="19" fillId="2" borderId="7" xfId="0" applyFont="1" applyFill="1" applyBorder="1" applyAlignment="1">
      <alignment horizontal="center"/>
    </xf>
    <xf numFmtId="0" fontId="15" fillId="3" borderId="26" xfId="0" applyFont="1" applyFill="1" applyBorder="1" applyAlignment="1">
      <alignment horizontal="center"/>
    </xf>
    <xf numFmtId="0" fontId="15" fillId="3" borderId="28" xfId="0" applyFont="1" applyFill="1" applyBorder="1" applyAlignment="1">
      <alignment horizontal="center"/>
    </xf>
    <xf numFmtId="0" fontId="15" fillId="3" borderId="2" xfId="0" applyFont="1" applyFill="1" applyBorder="1" applyAlignment="1">
      <alignment horizontal="center"/>
    </xf>
    <xf numFmtId="0" fontId="15" fillId="3" borderId="34" xfId="0" applyFont="1" applyFill="1" applyBorder="1" applyAlignment="1">
      <alignment horizontal="center"/>
    </xf>
    <xf numFmtId="0" fontId="18" fillId="2" borderId="36" xfId="0" applyFont="1" applyFill="1" applyBorder="1" applyAlignment="1">
      <alignment wrapText="1"/>
    </xf>
    <xf numFmtId="0" fontId="19" fillId="2" borderId="37" xfId="0" applyFont="1" applyFill="1" applyBorder="1" applyAlignment="1">
      <alignment/>
    </xf>
    <xf numFmtId="0" fontId="15" fillId="3" borderId="9" xfId="0" applyFont="1" applyFill="1" applyBorder="1" applyAlignment="1">
      <alignment horizontal="left"/>
    </xf>
    <xf numFmtId="9" fontId="15" fillId="3" borderId="9" xfId="22" applyFont="1" applyFill="1" applyBorder="1" applyAlignment="1">
      <alignment horizontal="left"/>
    </xf>
    <xf numFmtId="0" fontId="17" fillId="2" borderId="11" xfId="0" applyFont="1" applyFill="1" applyBorder="1" applyAlignment="1">
      <alignment horizontal="center"/>
    </xf>
    <xf numFmtId="0" fontId="18" fillId="2" borderId="4" xfId="0" applyFont="1" applyFill="1" applyBorder="1" applyAlignment="1">
      <alignment horizontal="center"/>
    </xf>
    <xf numFmtId="0" fontId="29" fillId="2" borderId="6" xfId="0" applyFont="1" applyFill="1" applyBorder="1" applyAlignment="1">
      <alignment horizontal="center"/>
    </xf>
    <xf numFmtId="0" fontId="17" fillId="2" borderId="4" xfId="0" applyFont="1" applyFill="1" applyBorder="1" applyAlignment="1">
      <alignment horizontal="center"/>
    </xf>
    <xf numFmtId="0" fontId="17" fillId="2" borderId="5" xfId="0" applyFont="1" applyFill="1" applyBorder="1" applyAlignment="1">
      <alignment horizontal="center"/>
    </xf>
    <xf numFmtId="9" fontId="17" fillId="2" borderId="6" xfId="22" applyFont="1" applyFill="1" applyBorder="1" applyAlignment="1">
      <alignment horizontal="center"/>
    </xf>
    <xf numFmtId="0" fontId="16" fillId="2" borderId="5" xfId="0" applyFont="1" applyFill="1" applyBorder="1" applyAlignment="1">
      <alignment horizontal="center"/>
    </xf>
    <xf numFmtId="9" fontId="16" fillId="2" borderId="6" xfId="22" applyFont="1" applyFill="1" applyBorder="1" applyAlignment="1">
      <alignment horizontal="center"/>
    </xf>
    <xf numFmtId="2" fontId="18" fillId="2" borderId="3" xfId="22" applyNumberFormat="1" applyFont="1" applyFill="1" applyBorder="1" applyAlignment="1">
      <alignment horizontal="center"/>
    </xf>
    <xf numFmtId="2" fontId="18" fillId="2" borderId="7" xfId="22" applyNumberFormat="1" applyFont="1" applyFill="1" applyBorder="1" applyAlignment="1">
      <alignment horizontal="center"/>
    </xf>
    <xf numFmtId="2" fontId="16" fillId="2" borderId="7" xfId="22" applyNumberFormat="1" applyFont="1" applyFill="1" applyBorder="1" applyAlignment="1">
      <alignment horizontal="center"/>
    </xf>
    <xf numFmtId="1" fontId="18" fillId="2" borderId="3" xfId="0" applyNumberFormat="1" applyFont="1" applyFill="1" applyBorder="1" applyAlignment="1">
      <alignment horizontal="center"/>
    </xf>
    <xf numFmtId="0" fontId="16" fillId="2" borderId="7" xfId="0" applyFont="1" applyFill="1" applyBorder="1" applyAlignment="1">
      <alignment horizontal="center"/>
    </xf>
    <xf numFmtId="9" fontId="16" fillId="2" borderId="19" xfId="22" applyFont="1" applyFill="1" applyBorder="1" applyAlignment="1">
      <alignment horizontal="center"/>
    </xf>
    <xf numFmtId="1" fontId="17" fillId="2" borderId="3" xfId="0" applyNumberFormat="1" applyFont="1" applyFill="1" applyBorder="1" applyAlignment="1">
      <alignment horizontal="center"/>
    </xf>
    <xf numFmtId="1" fontId="17" fillId="2" borderId="7" xfId="0" applyNumberFormat="1" applyFont="1" applyFill="1" applyBorder="1" applyAlignment="1">
      <alignment horizontal="center"/>
    </xf>
    <xf numFmtId="1" fontId="17" fillId="2" borderId="19" xfId="0" applyNumberFormat="1" applyFont="1" applyFill="1" applyBorder="1" applyAlignment="1">
      <alignment horizontal="center"/>
    </xf>
    <xf numFmtId="0" fontId="15" fillId="3" borderId="35" xfId="0" applyFont="1" applyFill="1" applyBorder="1" applyAlignment="1">
      <alignment horizontal="center"/>
    </xf>
    <xf numFmtId="0" fontId="18" fillId="3" borderId="26" xfId="0" applyFont="1" applyFill="1" applyBorder="1" applyAlignment="1">
      <alignment horizontal="center"/>
    </xf>
    <xf numFmtId="0" fontId="18" fillId="3" borderId="28" xfId="0" applyFont="1" applyFill="1" applyBorder="1" applyAlignment="1">
      <alignment horizontal="center"/>
    </xf>
    <xf numFmtId="0" fontId="21" fillId="3" borderId="2" xfId="0" applyFont="1" applyFill="1" applyBorder="1" applyAlignment="1">
      <alignment horizontal="left" wrapText="1"/>
    </xf>
    <xf numFmtId="0" fontId="0" fillId="0" borderId="34" xfId="0" applyBorder="1" applyAlignment="1">
      <alignment/>
    </xf>
    <xf numFmtId="0" fontId="0" fillId="0" borderId="35" xfId="0" applyBorder="1" applyAlignment="1">
      <alignment/>
    </xf>
    <xf numFmtId="0" fontId="15" fillId="3" borderId="32" xfId="0" applyFont="1" applyFill="1" applyBorder="1" applyAlignment="1">
      <alignment horizontal="center"/>
    </xf>
    <xf numFmtId="0" fontId="18" fillId="2" borderId="8" xfId="0" applyFont="1" applyFill="1" applyBorder="1" applyAlignment="1">
      <alignment horizontal="center" wrapText="1"/>
    </xf>
    <xf numFmtId="0" fontId="18" fillId="2" borderId="5" xfId="0" applyFont="1" applyFill="1" applyBorder="1" applyAlignment="1">
      <alignment horizontal="center" wrapText="1"/>
    </xf>
    <xf numFmtId="0" fontId="18" fillId="2" borderId="6" xfId="0" applyFont="1" applyFill="1" applyBorder="1" applyAlignment="1">
      <alignment horizontal="center" wrapText="1"/>
    </xf>
    <xf numFmtId="0" fontId="18" fillId="2" borderId="38" xfId="0" applyFont="1" applyFill="1" applyBorder="1" applyAlignment="1">
      <alignment horizontal="left" wrapText="1"/>
    </xf>
    <xf numFmtId="0" fontId="18" fillId="2" borderId="39" xfId="0" applyFont="1" applyFill="1" applyBorder="1" applyAlignment="1">
      <alignment horizontal="left"/>
    </xf>
    <xf numFmtId="0" fontId="18" fillId="2" borderId="36" xfId="0" applyFont="1" applyFill="1" applyBorder="1" applyAlignment="1">
      <alignment horizontal="center" wrapText="1"/>
    </xf>
    <xf numFmtId="0" fontId="18" fillId="2" borderId="40" xfId="0" applyFont="1" applyFill="1" applyBorder="1" applyAlignment="1">
      <alignment horizontal="center"/>
    </xf>
    <xf numFmtId="1" fontId="18" fillId="2" borderId="36" xfId="0" applyNumberFormat="1" applyFont="1" applyFill="1" applyBorder="1" applyAlignment="1">
      <alignment horizontal="center" wrapText="1"/>
    </xf>
    <xf numFmtId="0" fontId="16" fillId="2" borderId="40" xfId="0" applyFont="1" applyFill="1" applyBorder="1" applyAlignment="1">
      <alignment wrapText="1"/>
    </xf>
    <xf numFmtId="0" fontId="18" fillId="2" borderId="29" xfId="0" applyFont="1" applyFill="1" applyBorder="1" applyAlignment="1">
      <alignment horizontal="center" wrapText="1"/>
    </xf>
    <xf numFmtId="0" fontId="18" fillId="2" borderId="30" xfId="0" applyFont="1" applyFill="1" applyBorder="1" applyAlignment="1">
      <alignment horizontal="center" wrapText="1"/>
    </xf>
    <xf numFmtId="0" fontId="18" fillId="2" borderId="31" xfId="0" applyFont="1" applyFill="1" applyBorder="1" applyAlignment="1">
      <alignment horizontal="center" wrapText="1"/>
    </xf>
    <xf numFmtId="0" fontId="18" fillId="2" borderId="7" xfId="0" applyFont="1" applyFill="1" applyBorder="1" applyAlignment="1">
      <alignment horizontal="center" wrapText="1"/>
    </xf>
    <xf numFmtId="0" fontId="18" fillId="3" borderId="33" xfId="0" applyFont="1" applyFill="1" applyBorder="1" applyAlignment="1">
      <alignment horizontal="center"/>
    </xf>
    <xf numFmtId="0" fontId="18" fillId="3" borderId="0" xfId="0" applyFont="1" applyFill="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Volum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94"/>
  <sheetViews>
    <sheetView tabSelected="1" workbookViewId="0" topLeftCell="A1">
      <pane xSplit="1" ySplit="3" topLeftCell="B149" activePane="bottomRight" state="frozen"/>
      <selection pane="topLeft" activeCell="E255" sqref="E255"/>
      <selection pane="topRight" activeCell="E255" sqref="E255"/>
      <selection pane="bottomLeft" activeCell="E255" sqref="E255"/>
      <selection pane="bottomRight" activeCell="O115" sqref="O115"/>
    </sheetView>
  </sheetViews>
  <sheetFormatPr defaultColWidth="9.140625" defaultRowHeight="12.75"/>
  <cols>
    <col min="1" max="1" width="12.57421875" style="7" customWidth="1"/>
    <col min="2" max="2" width="9.8515625" style="7" customWidth="1"/>
    <col min="3" max="3" width="8.8515625" style="7" customWidth="1"/>
    <col min="4" max="4" width="8.28125" style="7" customWidth="1"/>
    <col min="5" max="5" width="7.8515625" style="9" customWidth="1"/>
    <col min="6" max="6" width="8.140625" style="7" customWidth="1"/>
    <col min="7" max="7" width="9.421875" style="11" customWidth="1"/>
    <col min="8" max="8" width="8.140625" style="11" customWidth="1"/>
    <col min="9" max="9" width="8.57421875" style="12" customWidth="1"/>
    <col min="10" max="10" width="8.28125" style="12" bestFit="1" customWidth="1"/>
    <col min="11" max="16384" width="9.140625" style="7" customWidth="1"/>
  </cols>
  <sheetData>
    <row r="1" spans="1:11" ht="21.75" thickBot="1">
      <c r="A1" s="393" t="s">
        <v>414</v>
      </c>
      <c r="B1" s="394"/>
      <c r="C1" s="394"/>
      <c r="D1" s="394"/>
      <c r="E1" s="394"/>
      <c r="F1" s="394"/>
      <c r="G1" s="394"/>
      <c r="H1" s="394"/>
      <c r="I1" s="394"/>
      <c r="J1" s="394"/>
      <c r="K1" s="394"/>
    </row>
    <row r="2" spans="1:11" ht="15.75" thickBot="1">
      <c r="A2" s="27"/>
      <c r="B2" s="103"/>
      <c r="C2" s="28"/>
      <c r="D2" s="390" t="s">
        <v>100</v>
      </c>
      <c r="E2" s="392"/>
      <c r="F2" s="392"/>
      <c r="G2" s="387" t="s">
        <v>103</v>
      </c>
      <c r="H2" s="388"/>
      <c r="I2" s="389"/>
      <c r="J2" s="390" t="s">
        <v>52</v>
      </c>
      <c r="K2" s="391"/>
    </row>
    <row r="3" spans="1:11" ht="28.5" thickBot="1">
      <c r="A3" s="203" t="s">
        <v>12</v>
      </c>
      <c r="B3" s="102" t="s">
        <v>101</v>
      </c>
      <c r="C3" s="49" t="s">
        <v>99</v>
      </c>
      <c r="D3" s="33" t="s">
        <v>69</v>
      </c>
      <c r="E3" s="48" t="s">
        <v>20</v>
      </c>
      <c r="F3" s="47" t="s">
        <v>59</v>
      </c>
      <c r="G3" s="88" t="s">
        <v>104</v>
      </c>
      <c r="H3" s="37" t="s">
        <v>105</v>
      </c>
      <c r="I3" s="107" t="s">
        <v>102</v>
      </c>
      <c r="J3" s="157" t="s">
        <v>42</v>
      </c>
      <c r="K3" s="159" t="s">
        <v>58</v>
      </c>
    </row>
    <row r="4" spans="1:11" ht="15">
      <c r="A4" s="29" t="s">
        <v>182</v>
      </c>
      <c r="B4" s="291">
        <f>Margins!B4</f>
        <v>100</v>
      </c>
      <c r="C4" s="291">
        <f>Volume!J4</f>
        <v>6208.7</v>
      </c>
      <c r="D4" s="183">
        <f>Volume!M4</f>
        <v>0.8372380078445414</v>
      </c>
      <c r="E4" s="184">
        <f>Volume!C4*100</f>
        <v>28.999999999999996</v>
      </c>
      <c r="F4" s="377">
        <f>'Open Int.'!D4*100</f>
        <v>2</v>
      </c>
      <c r="G4" s="378">
        <f>'Open Int.'!R4</f>
        <v>68.792396</v>
      </c>
      <c r="H4" s="378">
        <f>'Open Int.'!Z4</f>
        <v>1.6794610000000034</v>
      </c>
      <c r="I4" s="379">
        <f>'Open Int.'!O4</f>
        <v>0.9927797833935018</v>
      </c>
      <c r="J4" s="186">
        <f>IF(Volume!D4=0,0,Volume!F4/Volume!D4)</f>
        <v>0</v>
      </c>
      <c r="K4" s="189">
        <f>IF('Open Int.'!E4=0,0,'Open Int.'!H4/'Open Int.'!E4)</f>
        <v>0</v>
      </c>
    </row>
    <row r="5" spans="1:11" ht="15">
      <c r="A5" s="204" t="s">
        <v>74</v>
      </c>
      <c r="B5" s="292">
        <f>Margins!B5</f>
        <v>50</v>
      </c>
      <c r="C5" s="292">
        <f>Volume!J5</f>
        <v>5736.3</v>
      </c>
      <c r="D5" s="185">
        <f>Volume!M5</f>
        <v>-0.07925655608490348</v>
      </c>
      <c r="E5" s="178">
        <f>Volume!C5*100</f>
        <v>-31</v>
      </c>
      <c r="F5" s="353">
        <f>'Open Int.'!D5*100</f>
        <v>-3</v>
      </c>
      <c r="G5" s="179">
        <f>'Open Int.'!R5</f>
        <v>4.818492</v>
      </c>
      <c r="H5" s="179">
        <f>'Open Int.'!Z5</f>
        <v>-0.17604750000000013</v>
      </c>
      <c r="I5" s="172">
        <f>'Open Int.'!O5</f>
        <v>0.9940476190476191</v>
      </c>
      <c r="J5" s="188">
        <f>IF(Volume!D5=0,0,Volume!F5/Volume!D5)</f>
        <v>0</v>
      </c>
      <c r="K5" s="190">
        <f>IF('Open Int.'!E5=0,0,'Open Int.'!H5/'Open Int.'!E5)</f>
        <v>0</v>
      </c>
    </row>
    <row r="6" spans="1:11" ht="15">
      <c r="A6" s="204" t="s">
        <v>9</v>
      </c>
      <c r="B6" s="292">
        <f>Margins!B6</f>
        <v>100</v>
      </c>
      <c r="C6" s="292">
        <f>Volume!J6</f>
        <v>4223.4</v>
      </c>
      <c r="D6" s="185">
        <f>Volume!M6</f>
        <v>-0.020121915132872432</v>
      </c>
      <c r="E6" s="178">
        <f>Volume!C6*100</f>
        <v>14.000000000000002</v>
      </c>
      <c r="F6" s="353">
        <f>'Open Int.'!D6*100</f>
        <v>2</v>
      </c>
      <c r="G6" s="179">
        <f>'Open Int.'!R6</f>
        <v>28338.042618</v>
      </c>
      <c r="H6" s="179">
        <f>'Open Int.'!Z6</f>
        <v>859.0851555000008</v>
      </c>
      <c r="I6" s="172">
        <f>'Open Int.'!O6</f>
        <v>0.8390824126609406</v>
      </c>
      <c r="J6" s="188">
        <f>IF(Volume!D6=0,0,Volume!F6/Volume!D6)</f>
        <v>1.6697210251757768</v>
      </c>
      <c r="K6" s="190">
        <f>IF('Open Int.'!E6=0,0,'Open Int.'!H6/'Open Int.'!E6)</f>
        <v>1.7809369538343494</v>
      </c>
    </row>
    <row r="7" spans="1:11" ht="15">
      <c r="A7" s="204" t="s">
        <v>282</v>
      </c>
      <c r="B7" s="292">
        <f>Margins!B7</f>
        <v>200</v>
      </c>
      <c r="C7" s="292">
        <f>Volume!J7</f>
        <v>1842.65</v>
      </c>
      <c r="D7" s="185">
        <f>Volume!M7</f>
        <v>3.8551500634070783</v>
      </c>
      <c r="E7" s="178">
        <f>Volume!C7*100</f>
        <v>-4</v>
      </c>
      <c r="F7" s="353">
        <f>'Open Int.'!D7*100</f>
        <v>5</v>
      </c>
      <c r="G7" s="179">
        <f>'Open Int.'!R7</f>
        <v>101.972251</v>
      </c>
      <c r="H7" s="179">
        <f>'Open Int.'!Z7</f>
        <v>8.859611000000001</v>
      </c>
      <c r="I7" s="172">
        <f>'Open Int.'!O7</f>
        <v>0.9967473798337549</v>
      </c>
      <c r="J7" s="188">
        <f>IF(Volume!D7=0,0,Volume!F7/Volume!D7)</f>
        <v>0</v>
      </c>
      <c r="K7" s="190">
        <f>IF('Open Int.'!E7=0,0,'Open Int.'!H7/'Open Int.'!E7)</f>
        <v>0</v>
      </c>
    </row>
    <row r="8" spans="1:11" ht="15">
      <c r="A8" s="204" t="s">
        <v>134</v>
      </c>
      <c r="B8" s="292">
        <f>Margins!B8</f>
        <v>100</v>
      </c>
      <c r="C8" s="292">
        <f>Volume!J8</f>
        <v>3835.3</v>
      </c>
      <c r="D8" s="185">
        <f>Volume!M8</f>
        <v>0.7923472136446681</v>
      </c>
      <c r="E8" s="178">
        <f>Volume!C8*100</f>
        <v>309</v>
      </c>
      <c r="F8" s="353">
        <f>'Open Int.'!D8*100</f>
        <v>20</v>
      </c>
      <c r="G8" s="179">
        <f>'Open Int.'!R8</f>
        <v>175.503328</v>
      </c>
      <c r="H8" s="179">
        <f>'Open Int.'!Z8</f>
        <v>30.67931900000002</v>
      </c>
      <c r="I8" s="172">
        <f>'Open Int.'!O8</f>
        <v>0.9818618881118881</v>
      </c>
      <c r="J8" s="188">
        <f>IF(Volume!D8=0,0,Volume!F8/Volume!D8)</f>
        <v>0</v>
      </c>
      <c r="K8" s="190">
        <f>IF('Open Int.'!E8=0,0,'Open Int.'!H8/'Open Int.'!E8)</f>
        <v>0.46153846153846156</v>
      </c>
    </row>
    <row r="9" spans="1:11" ht="15">
      <c r="A9" s="204" t="s">
        <v>0</v>
      </c>
      <c r="B9" s="292">
        <f>Margins!B9</f>
        <v>375</v>
      </c>
      <c r="C9" s="292">
        <f>Volume!J9</f>
        <v>1066.55</v>
      </c>
      <c r="D9" s="185">
        <f>Volume!M9</f>
        <v>0.4000753082933258</v>
      </c>
      <c r="E9" s="178">
        <f>Volume!C9*100</f>
        <v>-22</v>
      </c>
      <c r="F9" s="353">
        <f>'Open Int.'!D9*100</f>
        <v>-2</v>
      </c>
      <c r="G9" s="179">
        <f>'Open Int.'!R9</f>
        <v>367.439806875</v>
      </c>
      <c r="H9" s="179">
        <f>'Open Int.'!Z9</f>
        <v>-4.829949375000012</v>
      </c>
      <c r="I9" s="172">
        <f>'Open Int.'!O9</f>
        <v>0.9705017960161098</v>
      </c>
      <c r="J9" s="188">
        <f>IF(Volume!D9=0,0,Volume!F9/Volume!D9)</f>
        <v>0</v>
      </c>
      <c r="K9" s="190">
        <f>IF('Open Int.'!E9=0,0,'Open Int.'!H9/'Open Int.'!E9)</f>
        <v>0.09352517985611511</v>
      </c>
    </row>
    <row r="10" spans="1:11" ht="15">
      <c r="A10" s="204" t="s">
        <v>135</v>
      </c>
      <c r="B10" s="292">
        <f>Margins!B10</f>
        <v>4900</v>
      </c>
      <c r="C10" s="292">
        <f>Volume!J10</f>
        <v>88.5</v>
      </c>
      <c r="D10" s="185">
        <f>Volume!M10</f>
        <v>-0.5059021922428363</v>
      </c>
      <c r="E10" s="178">
        <f>Volume!C10*100</f>
        <v>-45</v>
      </c>
      <c r="F10" s="353">
        <f>'Open Int.'!D10*100</f>
        <v>3</v>
      </c>
      <c r="G10" s="179">
        <f>'Open Int.'!R10</f>
        <v>43.79865</v>
      </c>
      <c r="H10" s="179">
        <f>'Open Int.'!Z10</f>
        <v>0.5618340000000046</v>
      </c>
      <c r="I10" s="172">
        <f>'Open Int.'!O10</f>
        <v>0.9762376237623762</v>
      </c>
      <c r="J10" s="188">
        <f>IF(Volume!D10=0,0,Volume!F10/Volume!D10)</f>
        <v>0</v>
      </c>
      <c r="K10" s="190">
        <f>IF('Open Int.'!E10=0,0,'Open Int.'!H10/'Open Int.'!E10)</f>
        <v>0.09615384615384616</v>
      </c>
    </row>
    <row r="11" spans="1:11" ht="15">
      <c r="A11" s="204" t="s">
        <v>174</v>
      </c>
      <c r="B11" s="292">
        <f>Margins!B11</f>
        <v>6700</v>
      </c>
      <c r="C11" s="292">
        <f>Volume!J11</f>
        <v>71.75</v>
      </c>
      <c r="D11" s="185">
        <f>Volume!M11</f>
        <v>0.4198740377886594</v>
      </c>
      <c r="E11" s="178">
        <f>Volume!C11*100</f>
        <v>-41</v>
      </c>
      <c r="F11" s="353">
        <f>'Open Int.'!D11*100</f>
        <v>-4</v>
      </c>
      <c r="G11" s="179">
        <f>'Open Int.'!R11</f>
        <v>64.7536575</v>
      </c>
      <c r="H11" s="179">
        <f>'Open Int.'!Z11</f>
        <v>-2.2664424999999966</v>
      </c>
      <c r="I11" s="172">
        <f>'Open Int.'!O11</f>
        <v>0.9910913140311804</v>
      </c>
      <c r="J11" s="188">
        <f>IF(Volume!D11=0,0,Volume!F11/Volume!D11)</f>
        <v>0</v>
      </c>
      <c r="K11" s="190">
        <f>IF('Open Int.'!E11=0,0,'Open Int.'!H11/'Open Int.'!E11)</f>
        <v>0.042735042735042736</v>
      </c>
    </row>
    <row r="12" spans="1:11" ht="15">
      <c r="A12" s="204" t="s">
        <v>283</v>
      </c>
      <c r="B12" s="292">
        <f>Margins!B12</f>
        <v>600</v>
      </c>
      <c r="C12" s="292">
        <f>Volume!J12</f>
        <v>395.95</v>
      </c>
      <c r="D12" s="185">
        <f>Volume!M12</f>
        <v>-2.282823297137216</v>
      </c>
      <c r="E12" s="178">
        <f>Volume!C12*100</f>
        <v>-64</v>
      </c>
      <c r="F12" s="353">
        <f>'Open Int.'!D12*100</f>
        <v>7.000000000000001</v>
      </c>
      <c r="G12" s="179">
        <f>'Open Int.'!R12</f>
        <v>39.840489</v>
      </c>
      <c r="H12" s="179">
        <f>'Open Int.'!Z12</f>
        <v>1.8165209999999945</v>
      </c>
      <c r="I12" s="172">
        <f>'Open Int.'!O12</f>
        <v>0.9743589743589743</v>
      </c>
      <c r="J12" s="188">
        <f>IF(Volume!D12=0,0,Volume!F12/Volume!D12)</f>
        <v>0</v>
      </c>
      <c r="K12" s="190">
        <f>IF('Open Int.'!E12=0,0,'Open Int.'!H12/'Open Int.'!E12)</f>
        <v>0</v>
      </c>
    </row>
    <row r="13" spans="1:11" ht="15">
      <c r="A13" s="204" t="s">
        <v>75</v>
      </c>
      <c r="B13" s="292">
        <f>Margins!B13</f>
        <v>4600</v>
      </c>
      <c r="C13" s="292">
        <f>Volume!J13</f>
        <v>86.75</v>
      </c>
      <c r="D13" s="185">
        <f>Volume!M13</f>
        <v>-1.4204545454545454</v>
      </c>
      <c r="E13" s="178">
        <f>Volume!C13*100</f>
        <v>25</v>
      </c>
      <c r="F13" s="353">
        <f>'Open Int.'!D13*100</f>
        <v>11</v>
      </c>
      <c r="G13" s="179">
        <f>'Open Int.'!R13</f>
        <v>37.5107</v>
      </c>
      <c r="H13" s="179">
        <f>'Open Int.'!Z13</f>
        <v>2.859819999999999</v>
      </c>
      <c r="I13" s="172">
        <f>'Open Int.'!O13</f>
        <v>0.9840425531914894</v>
      </c>
      <c r="J13" s="188">
        <f>IF(Volume!D13=0,0,Volume!F13/Volume!D13)</f>
        <v>0</v>
      </c>
      <c r="K13" s="190">
        <f>IF('Open Int.'!E13=0,0,'Open Int.'!H13/'Open Int.'!E13)</f>
        <v>0.02631578947368421</v>
      </c>
    </row>
    <row r="14" spans="1:11" ht="15">
      <c r="A14" s="204" t="s">
        <v>88</v>
      </c>
      <c r="B14" s="292">
        <f>Margins!B14</f>
        <v>4300</v>
      </c>
      <c r="C14" s="292">
        <f>Volume!J14</f>
        <v>59.05</v>
      </c>
      <c r="D14" s="185">
        <f>Volume!M14</f>
        <v>-2.7182866556836998</v>
      </c>
      <c r="E14" s="178">
        <f>Volume!C14*100</f>
        <v>19</v>
      </c>
      <c r="F14" s="353">
        <f>'Open Int.'!D14*100</f>
        <v>3</v>
      </c>
      <c r="G14" s="179">
        <f>'Open Int.'!R14</f>
        <v>155.9799845</v>
      </c>
      <c r="H14" s="179">
        <f>'Open Int.'!Z14</f>
        <v>0.4963275000000067</v>
      </c>
      <c r="I14" s="172">
        <f>'Open Int.'!O14</f>
        <v>0.9425362200879049</v>
      </c>
      <c r="J14" s="188">
        <f>IF(Volume!D14=0,0,Volume!F14/Volume!D14)</f>
        <v>0.09523809523809523</v>
      </c>
      <c r="K14" s="190">
        <f>IF('Open Int.'!E14=0,0,'Open Int.'!H14/'Open Int.'!E14)</f>
        <v>0.11295681063122924</v>
      </c>
    </row>
    <row r="15" spans="1:11" ht="15">
      <c r="A15" s="204" t="s">
        <v>136</v>
      </c>
      <c r="B15" s="292">
        <f>Margins!B15</f>
        <v>9550</v>
      </c>
      <c r="C15" s="292">
        <f>Volume!J15</f>
        <v>48.7</v>
      </c>
      <c r="D15" s="185">
        <f>Volume!M15</f>
        <v>-1.0162601626016259</v>
      </c>
      <c r="E15" s="178">
        <f>Volume!C15*100</f>
        <v>-45</v>
      </c>
      <c r="F15" s="353">
        <f>'Open Int.'!D15*100</f>
        <v>4</v>
      </c>
      <c r="G15" s="179">
        <f>'Open Int.'!R15</f>
        <v>239.1932155</v>
      </c>
      <c r="H15" s="179">
        <f>'Open Int.'!Z15</f>
        <v>9.901535499999994</v>
      </c>
      <c r="I15" s="172">
        <f>'Open Int.'!O15</f>
        <v>0.9764728757534513</v>
      </c>
      <c r="J15" s="188">
        <f>IF(Volume!D15=0,0,Volume!F15/Volume!D15)</f>
        <v>0.0683453237410072</v>
      </c>
      <c r="K15" s="190">
        <f>IF('Open Int.'!E15=0,0,'Open Int.'!H15/'Open Int.'!E15)</f>
        <v>0.1781140861466822</v>
      </c>
    </row>
    <row r="16" spans="1:11" ht="15">
      <c r="A16" s="204" t="s">
        <v>157</v>
      </c>
      <c r="B16" s="292">
        <f>Margins!B16</f>
        <v>350</v>
      </c>
      <c r="C16" s="292">
        <f>Volume!J16</f>
        <v>752.2</v>
      </c>
      <c r="D16" s="185">
        <f>Volume!M16</f>
        <v>1.6486486486486547</v>
      </c>
      <c r="E16" s="178">
        <f>Volume!C16*100</f>
        <v>4</v>
      </c>
      <c r="F16" s="353">
        <f>'Open Int.'!D16*100</f>
        <v>-3</v>
      </c>
      <c r="G16" s="179">
        <f>'Open Int.'!R16</f>
        <v>59.656982</v>
      </c>
      <c r="H16" s="179">
        <f>'Open Int.'!Z16</f>
        <v>-1.1562180000000026</v>
      </c>
      <c r="I16" s="172">
        <f>'Open Int.'!O16</f>
        <v>0.999117387466902</v>
      </c>
      <c r="J16" s="188">
        <f>IF(Volume!D16=0,0,Volume!F16/Volume!D16)</f>
        <v>0</v>
      </c>
      <c r="K16" s="190">
        <f>IF('Open Int.'!E16=0,0,'Open Int.'!H16/'Open Int.'!E16)</f>
        <v>0</v>
      </c>
    </row>
    <row r="17" spans="1:11" s="8" customFormat="1" ht="15">
      <c r="A17" s="204" t="s">
        <v>193</v>
      </c>
      <c r="B17" s="292">
        <f>Margins!B17</f>
        <v>100</v>
      </c>
      <c r="C17" s="292">
        <f>Volume!J17</f>
        <v>3009.75</v>
      </c>
      <c r="D17" s="185">
        <f>Volume!M17</f>
        <v>-2.231642547385854</v>
      </c>
      <c r="E17" s="178">
        <f>Volume!C17*100</f>
        <v>-75</v>
      </c>
      <c r="F17" s="353">
        <f>'Open Int.'!D17*100</f>
        <v>-3</v>
      </c>
      <c r="G17" s="179">
        <f>'Open Int.'!R17</f>
        <v>311.0576625</v>
      </c>
      <c r="H17" s="179">
        <f>'Open Int.'!Z17</f>
        <v>-10.270948500000031</v>
      </c>
      <c r="I17" s="172">
        <f>'Open Int.'!O17</f>
        <v>0.9764876632801162</v>
      </c>
      <c r="J17" s="188">
        <f>IF(Volume!D17=0,0,Volume!F17/Volume!D17)</f>
        <v>0.049723756906077346</v>
      </c>
      <c r="K17" s="190">
        <f>IF('Open Int.'!E17=0,0,'Open Int.'!H17/'Open Int.'!E17)</f>
        <v>0.10915492957746478</v>
      </c>
    </row>
    <row r="18" spans="1:11" s="8" customFormat="1" ht="15">
      <c r="A18" s="204" t="s">
        <v>284</v>
      </c>
      <c r="B18" s="292">
        <f>Margins!B18</f>
        <v>950</v>
      </c>
      <c r="C18" s="292">
        <f>Volume!J18</f>
        <v>152.85</v>
      </c>
      <c r="D18" s="185">
        <f>Volume!M18</f>
        <v>-3.7468513853904386</v>
      </c>
      <c r="E18" s="178">
        <f>Volume!C18*100</f>
        <v>-10</v>
      </c>
      <c r="F18" s="353">
        <f>'Open Int.'!D18*100</f>
        <v>2</v>
      </c>
      <c r="G18" s="179">
        <f>'Open Int.'!R18</f>
        <v>150.8705925</v>
      </c>
      <c r="H18" s="179">
        <f>'Open Int.'!Z18</f>
        <v>-2.674715500000019</v>
      </c>
      <c r="I18" s="172">
        <f>'Open Int.'!O18</f>
        <v>0.9255052935514918</v>
      </c>
      <c r="J18" s="188">
        <f>IF(Volume!D18=0,0,Volume!F18/Volume!D18)</f>
        <v>0.011494252873563218</v>
      </c>
      <c r="K18" s="190">
        <f>IF('Open Int.'!E18=0,0,'Open Int.'!H18/'Open Int.'!E18)</f>
        <v>0.056105610561056105</v>
      </c>
    </row>
    <row r="19" spans="1:11" s="8" customFormat="1" ht="15">
      <c r="A19" s="204" t="s">
        <v>285</v>
      </c>
      <c r="B19" s="292">
        <f>Margins!B19</f>
        <v>2400</v>
      </c>
      <c r="C19" s="292">
        <f>Volume!J19</f>
        <v>64.2</v>
      </c>
      <c r="D19" s="185">
        <f>Volume!M19</f>
        <v>-3.531179564237407</v>
      </c>
      <c r="E19" s="178">
        <f>Volume!C19*100</f>
        <v>129</v>
      </c>
      <c r="F19" s="353">
        <f>'Open Int.'!D19*100</f>
        <v>7.000000000000001</v>
      </c>
      <c r="G19" s="179">
        <f>'Open Int.'!R19</f>
        <v>107.886816</v>
      </c>
      <c r="H19" s="179">
        <f>'Open Int.'!Z19</f>
        <v>3.765348000000003</v>
      </c>
      <c r="I19" s="172">
        <f>'Open Int.'!O19</f>
        <v>0.9180234218794631</v>
      </c>
      <c r="J19" s="188">
        <f>IF(Volume!D19=0,0,Volume!F19/Volume!D19)</f>
        <v>0.2158273381294964</v>
      </c>
      <c r="K19" s="190">
        <f>IF('Open Int.'!E19=0,0,'Open Int.'!H19/'Open Int.'!E19)</f>
        <v>0.10903873744619799</v>
      </c>
    </row>
    <row r="20" spans="1:11" ht="15">
      <c r="A20" s="204" t="s">
        <v>76</v>
      </c>
      <c r="B20" s="292">
        <f>Margins!B20</f>
        <v>1400</v>
      </c>
      <c r="C20" s="292">
        <f>Volume!J20</f>
        <v>241.5</v>
      </c>
      <c r="D20" s="185">
        <f>Volume!M20</f>
        <v>-2.5423728813559365</v>
      </c>
      <c r="E20" s="178">
        <f>Volume!C20*100</f>
        <v>50</v>
      </c>
      <c r="F20" s="353">
        <f>'Open Int.'!D20*100</f>
        <v>-1</v>
      </c>
      <c r="G20" s="179">
        <f>'Open Int.'!R20</f>
        <v>174.18912</v>
      </c>
      <c r="H20" s="179">
        <f>'Open Int.'!Z20</f>
        <v>-6.66027600000001</v>
      </c>
      <c r="I20" s="172">
        <f>'Open Int.'!O20</f>
        <v>0.9943711180124224</v>
      </c>
      <c r="J20" s="188">
        <f>IF(Volume!D20=0,0,Volume!F20/Volume!D20)</f>
        <v>0</v>
      </c>
      <c r="K20" s="190">
        <f>IF('Open Int.'!E20=0,0,'Open Int.'!H20/'Open Int.'!E20)</f>
        <v>0.010752688172043012</v>
      </c>
    </row>
    <row r="21" spans="1:11" ht="15">
      <c r="A21" s="204" t="s">
        <v>77</v>
      </c>
      <c r="B21" s="292">
        <f>Margins!B21</f>
        <v>3800</v>
      </c>
      <c r="C21" s="292">
        <f>Volume!J21</f>
        <v>192.3</v>
      </c>
      <c r="D21" s="185">
        <f>Volume!M21</f>
        <v>-0.051975051975049015</v>
      </c>
      <c r="E21" s="178">
        <f>Volume!C21*100</f>
        <v>2</v>
      </c>
      <c r="F21" s="353">
        <f>'Open Int.'!D21*100</f>
        <v>0</v>
      </c>
      <c r="G21" s="179">
        <f>'Open Int.'!R21</f>
        <v>170.043198</v>
      </c>
      <c r="H21" s="179">
        <f>'Open Int.'!Z21</f>
        <v>0.42335799999997903</v>
      </c>
      <c r="I21" s="172">
        <f>'Open Int.'!O21</f>
        <v>0.9909755049419854</v>
      </c>
      <c r="J21" s="188">
        <f>IF(Volume!D21=0,0,Volume!F21/Volume!D21)</f>
        <v>0.2</v>
      </c>
      <c r="K21" s="190">
        <f>IF('Open Int.'!E21=0,0,'Open Int.'!H21/'Open Int.'!E21)</f>
        <v>0.12698412698412698</v>
      </c>
    </row>
    <row r="22" spans="1:11" ht="15">
      <c r="A22" s="204" t="s">
        <v>286</v>
      </c>
      <c r="B22" s="292">
        <f>Margins!B22</f>
        <v>1050</v>
      </c>
      <c r="C22" s="292">
        <f>Volume!J22</f>
        <v>218.5</v>
      </c>
      <c r="D22" s="185">
        <f>Volume!M22</f>
        <v>-2.953586497890298</v>
      </c>
      <c r="E22" s="178">
        <f>Volume!C22*100</f>
        <v>-71</v>
      </c>
      <c r="F22" s="353">
        <f>'Open Int.'!D22*100</f>
        <v>-1</v>
      </c>
      <c r="G22" s="179">
        <f>'Open Int.'!R22</f>
        <v>48.1104225</v>
      </c>
      <c r="H22" s="179">
        <f>'Open Int.'!Z22</f>
        <v>-1.8897637500000002</v>
      </c>
      <c r="I22" s="172">
        <f>'Open Int.'!O22</f>
        <v>0.9938006676204101</v>
      </c>
      <c r="J22" s="188">
        <f>IF(Volume!D22=0,0,Volume!F22/Volume!D22)</f>
        <v>0</v>
      </c>
      <c r="K22" s="190">
        <f>IF('Open Int.'!E22=0,0,'Open Int.'!H22/'Open Int.'!E22)</f>
        <v>0</v>
      </c>
    </row>
    <row r="23" spans="1:11" s="8" customFormat="1" ht="15">
      <c r="A23" s="204" t="s">
        <v>34</v>
      </c>
      <c r="B23" s="292">
        <f>Margins!B23</f>
        <v>275</v>
      </c>
      <c r="C23" s="292">
        <f>Volume!J23</f>
        <v>1676.6</v>
      </c>
      <c r="D23" s="185">
        <f>Volume!M23</f>
        <v>0.7390494502193088</v>
      </c>
      <c r="E23" s="178">
        <f>Volume!C23*100</f>
        <v>-34</v>
      </c>
      <c r="F23" s="353">
        <f>'Open Int.'!D23*100</f>
        <v>13</v>
      </c>
      <c r="G23" s="179">
        <f>'Open Int.'!R23</f>
        <v>128.1299635</v>
      </c>
      <c r="H23" s="179">
        <f>'Open Int.'!Z23</f>
        <v>15.677373250000002</v>
      </c>
      <c r="I23" s="172">
        <f>'Open Int.'!O23</f>
        <v>0.9910039582583663</v>
      </c>
      <c r="J23" s="188">
        <f>IF(Volume!D23=0,0,Volume!F23/Volume!D23)</f>
        <v>0</v>
      </c>
      <c r="K23" s="190">
        <f>IF('Open Int.'!E23=0,0,'Open Int.'!H23/'Open Int.'!E23)</f>
        <v>1.3333333333333333</v>
      </c>
    </row>
    <row r="24" spans="1:11" s="8" customFormat="1" ht="15">
      <c r="A24" s="204" t="s">
        <v>287</v>
      </c>
      <c r="B24" s="292">
        <f>Margins!B24</f>
        <v>250</v>
      </c>
      <c r="C24" s="292">
        <f>Volume!J24</f>
        <v>1218.05</v>
      </c>
      <c r="D24" s="185">
        <f>Volume!M24</f>
        <v>3.0586344022336798</v>
      </c>
      <c r="E24" s="178">
        <f>Volume!C24*100</f>
        <v>105</v>
      </c>
      <c r="F24" s="353">
        <f>'Open Int.'!D24*100</f>
        <v>24</v>
      </c>
      <c r="G24" s="179">
        <f>'Open Int.'!R24</f>
        <v>56.73067875</v>
      </c>
      <c r="H24" s="179">
        <f>'Open Int.'!Z24</f>
        <v>12.616261249999994</v>
      </c>
      <c r="I24" s="172">
        <f>'Open Int.'!O24</f>
        <v>0.9919484702093397</v>
      </c>
      <c r="J24" s="188">
        <f>IF(Volume!D24=0,0,Volume!F24/Volume!D24)</f>
        <v>0</v>
      </c>
      <c r="K24" s="190">
        <f>IF('Open Int.'!E24=0,0,'Open Int.'!H24/'Open Int.'!E24)</f>
        <v>0</v>
      </c>
    </row>
    <row r="25" spans="1:11" s="8" customFormat="1" ht="15">
      <c r="A25" s="204" t="s">
        <v>137</v>
      </c>
      <c r="B25" s="292">
        <f>Margins!B25</f>
        <v>1000</v>
      </c>
      <c r="C25" s="292">
        <f>Volume!J25</f>
        <v>362</v>
      </c>
      <c r="D25" s="185">
        <f>Volume!M25</f>
        <v>2.274332532843625</v>
      </c>
      <c r="E25" s="178">
        <f>Volume!C25*100</f>
        <v>110.00000000000001</v>
      </c>
      <c r="F25" s="353">
        <f>'Open Int.'!D25*100</f>
        <v>-2</v>
      </c>
      <c r="G25" s="179">
        <f>'Open Int.'!R25</f>
        <v>190.9912</v>
      </c>
      <c r="H25" s="179">
        <f>'Open Int.'!Z25</f>
        <v>-0.00022000000001298758</v>
      </c>
      <c r="I25" s="172">
        <f>'Open Int.'!O25</f>
        <v>0.9973464746019712</v>
      </c>
      <c r="J25" s="188">
        <f>IF(Volume!D25=0,0,Volume!F25/Volume!D25)</f>
        <v>0.3333333333333333</v>
      </c>
      <c r="K25" s="190">
        <f>IF('Open Int.'!E25=0,0,'Open Int.'!H25/'Open Int.'!E25)</f>
        <v>0.24</v>
      </c>
    </row>
    <row r="26" spans="1:11" s="8" customFormat="1" ht="15">
      <c r="A26" s="204" t="s">
        <v>233</v>
      </c>
      <c r="B26" s="292">
        <f>Margins!B26</f>
        <v>1000</v>
      </c>
      <c r="C26" s="292">
        <f>Volume!J26</f>
        <v>766.65</v>
      </c>
      <c r="D26" s="185">
        <f>Volume!M26</f>
        <v>-0.8150591888220543</v>
      </c>
      <c r="E26" s="178">
        <f>Volume!C26*100</f>
        <v>3</v>
      </c>
      <c r="F26" s="353">
        <f>'Open Int.'!D26*100</f>
        <v>3</v>
      </c>
      <c r="G26" s="179">
        <f>'Open Int.'!R26</f>
        <v>769.793265</v>
      </c>
      <c r="H26" s="179">
        <f>'Open Int.'!Z26</f>
        <v>18.949635000000058</v>
      </c>
      <c r="I26" s="172">
        <f>'Open Int.'!O26</f>
        <v>0.983467782093417</v>
      </c>
      <c r="J26" s="188">
        <f>IF(Volume!D26=0,0,Volume!F26/Volume!D26)</f>
        <v>0.07936507936507936</v>
      </c>
      <c r="K26" s="190">
        <f>IF('Open Int.'!E26=0,0,'Open Int.'!H26/'Open Int.'!E26)</f>
        <v>0.265625</v>
      </c>
    </row>
    <row r="27" spans="1:11" ht="15">
      <c r="A27" s="204" t="s">
        <v>1</v>
      </c>
      <c r="B27" s="292">
        <f>Margins!B27</f>
        <v>150</v>
      </c>
      <c r="C27" s="292">
        <f>Volume!J27</f>
        <v>2509.55</v>
      </c>
      <c r="D27" s="185">
        <f>Volume!M27</f>
        <v>0.5751042000641378</v>
      </c>
      <c r="E27" s="178">
        <f>Volume!C27*100</f>
        <v>329</v>
      </c>
      <c r="F27" s="353">
        <f>'Open Int.'!D27*100</f>
        <v>17</v>
      </c>
      <c r="G27" s="179">
        <f>'Open Int.'!R27</f>
        <v>485.33442225</v>
      </c>
      <c r="H27" s="179">
        <f>'Open Int.'!Z27</f>
        <v>70.10819025000006</v>
      </c>
      <c r="I27" s="172">
        <f>'Open Int.'!O27</f>
        <v>0.991390677111611</v>
      </c>
      <c r="J27" s="188">
        <f>IF(Volume!D27=0,0,Volume!F27/Volume!D27)</f>
        <v>0.018404907975460124</v>
      </c>
      <c r="K27" s="190">
        <f>IF('Open Int.'!E27=0,0,'Open Int.'!H27/'Open Int.'!E27)</f>
        <v>0.04285714285714286</v>
      </c>
    </row>
    <row r="28" spans="1:11" ht="15">
      <c r="A28" s="204" t="s">
        <v>158</v>
      </c>
      <c r="B28" s="292">
        <f>Margins!B28</f>
        <v>1900</v>
      </c>
      <c r="C28" s="292">
        <f>Volume!J28</f>
        <v>121.45</v>
      </c>
      <c r="D28" s="185">
        <f>Volume!M28</f>
        <v>-1.6200891049007695</v>
      </c>
      <c r="E28" s="178">
        <f>Volume!C28*100</f>
        <v>87</v>
      </c>
      <c r="F28" s="353">
        <f>'Open Int.'!D28*100</f>
        <v>4</v>
      </c>
      <c r="G28" s="179">
        <f>'Open Int.'!R28</f>
        <v>43.612695</v>
      </c>
      <c r="H28" s="179">
        <f>'Open Int.'!Z28</f>
        <v>1.111329000000005</v>
      </c>
      <c r="I28" s="172">
        <f>'Open Int.'!O28</f>
        <v>0.9873015873015873</v>
      </c>
      <c r="J28" s="188">
        <f>IF(Volume!D28=0,0,Volume!F28/Volume!D28)</f>
        <v>0.42857142857142855</v>
      </c>
      <c r="K28" s="190">
        <f>IF('Open Int.'!E28=0,0,'Open Int.'!H28/'Open Int.'!E28)</f>
        <v>0.38202247191011235</v>
      </c>
    </row>
    <row r="29" spans="1:11" ht="15">
      <c r="A29" s="204" t="s">
        <v>288</v>
      </c>
      <c r="B29" s="292">
        <f>Margins!B29</f>
        <v>300</v>
      </c>
      <c r="C29" s="292">
        <f>Volume!J29</f>
        <v>653.05</v>
      </c>
      <c r="D29" s="185">
        <f>Volume!M29</f>
        <v>-3.672837229884223</v>
      </c>
      <c r="E29" s="178">
        <f>Volume!C29*100</f>
        <v>37</v>
      </c>
      <c r="F29" s="353">
        <f>'Open Int.'!D29*100</f>
        <v>12</v>
      </c>
      <c r="G29" s="179">
        <f>'Open Int.'!R29</f>
        <v>47.52897899999999</v>
      </c>
      <c r="H29" s="179">
        <f>'Open Int.'!Z29</f>
        <v>3.6181574999999953</v>
      </c>
      <c r="I29" s="172">
        <f>'Open Int.'!O29</f>
        <v>0.989282769991756</v>
      </c>
      <c r="J29" s="188">
        <f>IF(Volume!D29=0,0,Volume!F29/Volume!D29)</f>
        <v>0</v>
      </c>
      <c r="K29" s="190">
        <f>IF('Open Int.'!E29=0,0,'Open Int.'!H29/'Open Int.'!E29)</f>
        <v>0</v>
      </c>
    </row>
    <row r="30" spans="1:11" ht="15">
      <c r="A30" s="204" t="s">
        <v>159</v>
      </c>
      <c r="B30" s="292">
        <f>Margins!B30</f>
        <v>4500</v>
      </c>
      <c r="C30" s="292">
        <f>Volume!J30</f>
        <v>48.35</v>
      </c>
      <c r="D30" s="185">
        <f>Volume!M30</f>
        <v>0.415368639667711</v>
      </c>
      <c r="E30" s="178">
        <f>Volume!C30*100</f>
        <v>27</v>
      </c>
      <c r="F30" s="353">
        <f>'Open Int.'!D30*100</f>
        <v>1</v>
      </c>
      <c r="G30" s="179">
        <f>'Open Int.'!R30</f>
        <v>18.0369675</v>
      </c>
      <c r="H30" s="179">
        <f>'Open Int.'!Z30</f>
        <v>0.26961749999999896</v>
      </c>
      <c r="I30" s="172">
        <f>'Open Int.'!O30</f>
        <v>0.9963811821471653</v>
      </c>
      <c r="J30" s="188">
        <f>IF(Volume!D30=0,0,Volume!F30/Volume!D30)</f>
        <v>0</v>
      </c>
      <c r="K30" s="190">
        <f>IF('Open Int.'!E30=0,0,'Open Int.'!H30/'Open Int.'!E30)</f>
        <v>0</v>
      </c>
    </row>
    <row r="31" spans="1:11" ht="15">
      <c r="A31" s="204" t="s">
        <v>2</v>
      </c>
      <c r="B31" s="292">
        <f>Margins!B31</f>
        <v>1100</v>
      </c>
      <c r="C31" s="292">
        <f>Volume!J31</f>
        <v>349.6</v>
      </c>
      <c r="D31" s="185">
        <f>Volume!M31</f>
        <v>1.098901098901102</v>
      </c>
      <c r="E31" s="178">
        <f>Volume!C31*100</f>
        <v>-10</v>
      </c>
      <c r="F31" s="353">
        <f>'Open Int.'!D31*100</f>
        <v>2</v>
      </c>
      <c r="G31" s="179">
        <f>'Open Int.'!R31</f>
        <v>69.643816</v>
      </c>
      <c r="H31" s="179">
        <f>'Open Int.'!Z31</f>
        <v>2.4306700000000063</v>
      </c>
      <c r="I31" s="172">
        <f>'Open Int.'!O31</f>
        <v>0.9652125897294312</v>
      </c>
      <c r="J31" s="188">
        <f>IF(Volume!D31=0,0,Volume!F31/Volume!D31)</f>
        <v>0</v>
      </c>
      <c r="K31" s="190">
        <f>IF('Open Int.'!E31=0,0,'Open Int.'!H31/'Open Int.'!E31)</f>
        <v>0</v>
      </c>
    </row>
    <row r="32" spans="1:11" ht="15">
      <c r="A32" s="204" t="s">
        <v>395</v>
      </c>
      <c r="B32" s="292">
        <f>Margins!B32</f>
        <v>1250</v>
      </c>
      <c r="C32" s="292">
        <f>Volume!J32</f>
        <v>143.15</v>
      </c>
      <c r="D32" s="185">
        <f>Volume!M32</f>
        <v>-1.7838765008576292</v>
      </c>
      <c r="E32" s="178">
        <f>Volume!C32*100</f>
        <v>44</v>
      </c>
      <c r="F32" s="353">
        <f>'Open Int.'!D32*100</f>
        <v>-6</v>
      </c>
      <c r="G32" s="179">
        <f>'Open Int.'!R32</f>
        <v>83.22383125</v>
      </c>
      <c r="H32" s="179">
        <f>'Open Int.'!Z32</f>
        <v>-5.665449999999993</v>
      </c>
      <c r="I32" s="172">
        <f>'Open Int.'!O32</f>
        <v>0.9873145560094603</v>
      </c>
      <c r="J32" s="188">
        <f>IF(Volume!D32=0,0,Volume!F32/Volume!D32)</f>
        <v>0.15492957746478872</v>
      </c>
      <c r="K32" s="190">
        <f>IF('Open Int.'!E32=0,0,'Open Int.'!H32/'Open Int.'!E32)</f>
        <v>0.1223021582733813</v>
      </c>
    </row>
    <row r="33" spans="1:11" ht="15">
      <c r="A33" s="204" t="s">
        <v>78</v>
      </c>
      <c r="B33" s="292">
        <f>Margins!B33</f>
        <v>1600</v>
      </c>
      <c r="C33" s="292">
        <f>Volume!J33</f>
        <v>239.05</v>
      </c>
      <c r="D33" s="185">
        <f>Volume!M33</f>
        <v>-1.03498240529911</v>
      </c>
      <c r="E33" s="178">
        <f>Volume!C33*100</f>
        <v>-21</v>
      </c>
      <c r="F33" s="353">
        <f>'Open Int.'!D33*100</f>
        <v>7.000000000000001</v>
      </c>
      <c r="G33" s="179">
        <f>'Open Int.'!R33</f>
        <v>86.287488</v>
      </c>
      <c r="H33" s="179">
        <f>'Open Int.'!Z33</f>
        <v>4.546967999999993</v>
      </c>
      <c r="I33" s="172">
        <f>'Open Int.'!O33</f>
        <v>0.974290780141844</v>
      </c>
      <c r="J33" s="188">
        <f>IF(Volume!D33=0,0,Volume!F33/Volume!D33)</f>
        <v>0</v>
      </c>
      <c r="K33" s="190">
        <f>IF('Open Int.'!E33=0,0,'Open Int.'!H33/'Open Int.'!E33)</f>
        <v>0.3157894736842105</v>
      </c>
    </row>
    <row r="34" spans="1:11" ht="15">
      <c r="A34" s="204" t="s">
        <v>138</v>
      </c>
      <c r="B34" s="292">
        <f>Margins!B34</f>
        <v>850</v>
      </c>
      <c r="C34" s="292">
        <f>Volume!J34</f>
        <v>670.7</v>
      </c>
      <c r="D34" s="185">
        <f>Volume!M34</f>
        <v>-1.7864987553082343</v>
      </c>
      <c r="E34" s="178">
        <f>Volume!C34*100</f>
        <v>-8</v>
      </c>
      <c r="F34" s="353">
        <f>'Open Int.'!D34*100</f>
        <v>-3</v>
      </c>
      <c r="G34" s="179">
        <f>'Open Int.'!R34</f>
        <v>629.0998325</v>
      </c>
      <c r="H34" s="179">
        <f>'Open Int.'!Z34</f>
        <v>-34.081429999999955</v>
      </c>
      <c r="I34" s="172">
        <f>'Open Int.'!O34</f>
        <v>0.9957408246488446</v>
      </c>
      <c r="J34" s="188">
        <f>IF(Volume!D34=0,0,Volume!F34/Volume!D34)</f>
        <v>0.15384615384615385</v>
      </c>
      <c r="K34" s="190">
        <f>IF('Open Int.'!E34=0,0,'Open Int.'!H34/'Open Int.'!E34)</f>
        <v>0.11304347826086956</v>
      </c>
    </row>
    <row r="35" spans="1:11" ht="15">
      <c r="A35" s="204" t="s">
        <v>160</v>
      </c>
      <c r="B35" s="292">
        <f>Margins!B35</f>
        <v>1100</v>
      </c>
      <c r="C35" s="292">
        <f>Volume!J35</f>
        <v>367.55</v>
      </c>
      <c r="D35" s="185">
        <f>Volume!M35</f>
        <v>-0.5949966193373871</v>
      </c>
      <c r="E35" s="178">
        <f>Volume!C35*100</f>
        <v>-28.999999999999996</v>
      </c>
      <c r="F35" s="353">
        <f>'Open Int.'!D35*100</f>
        <v>-2</v>
      </c>
      <c r="G35" s="179">
        <f>'Open Int.'!R35</f>
        <v>37.681226</v>
      </c>
      <c r="H35" s="179">
        <f>'Open Int.'!Z35</f>
        <v>-0.9983214999999959</v>
      </c>
      <c r="I35" s="172">
        <f>'Open Int.'!O35</f>
        <v>0.9957081545064378</v>
      </c>
      <c r="J35" s="188">
        <f>IF(Volume!D35=0,0,Volume!F35/Volume!D35)</f>
        <v>0</v>
      </c>
      <c r="K35" s="190">
        <f>IF('Open Int.'!E35=0,0,'Open Int.'!H35/'Open Int.'!E35)</f>
        <v>0</v>
      </c>
    </row>
    <row r="36" spans="1:11" ht="15">
      <c r="A36" s="204" t="s">
        <v>161</v>
      </c>
      <c r="B36" s="292">
        <f>Margins!B36</f>
        <v>6950</v>
      </c>
      <c r="C36" s="292">
        <f>Volume!J36</f>
        <v>37.2</v>
      </c>
      <c r="D36" s="185">
        <f>Volume!M36</f>
        <v>-2.362204724409445</v>
      </c>
      <c r="E36" s="178">
        <f>Volume!C36*100</f>
        <v>26</v>
      </c>
      <c r="F36" s="353">
        <f>'Open Int.'!D36*100</f>
        <v>-1</v>
      </c>
      <c r="G36" s="179">
        <f>'Open Int.'!R36</f>
        <v>34.549128</v>
      </c>
      <c r="H36" s="179">
        <f>'Open Int.'!Z36</f>
        <v>-0.33637499999999676</v>
      </c>
      <c r="I36" s="172">
        <f>'Open Int.'!O36</f>
        <v>0.9725111441307578</v>
      </c>
      <c r="J36" s="188">
        <f>IF(Volume!D36=0,0,Volume!F36/Volume!D36)</f>
        <v>0.030303030303030304</v>
      </c>
      <c r="K36" s="190">
        <f>IF('Open Int.'!E36=0,0,'Open Int.'!H36/'Open Int.'!E36)</f>
        <v>0.032520325203252036</v>
      </c>
    </row>
    <row r="37" spans="1:11" ht="15">
      <c r="A37" s="204" t="s">
        <v>401</v>
      </c>
      <c r="B37" s="292">
        <f>Margins!B37</f>
        <v>900</v>
      </c>
      <c r="C37" s="292">
        <f>Volume!J37</f>
        <v>210</v>
      </c>
      <c r="D37" s="185">
        <f>Volume!M37</f>
        <v>1.1073663938372709</v>
      </c>
      <c r="E37" s="178">
        <f>Volume!C37*100</f>
        <v>-81</v>
      </c>
      <c r="F37" s="353">
        <f>'Open Int.'!D37*100</f>
        <v>-20</v>
      </c>
      <c r="G37" s="179">
        <f>'Open Int.'!R37</f>
        <v>0.0756</v>
      </c>
      <c r="H37" s="179">
        <f>'Open Int.'!Z37</f>
        <v>-0.017865000000000006</v>
      </c>
      <c r="I37" s="172">
        <f>'Open Int.'!O37</f>
        <v>1</v>
      </c>
      <c r="J37" s="188">
        <f>IF(Volume!D37=0,0,Volume!F37/Volume!D37)</f>
        <v>0</v>
      </c>
      <c r="K37" s="190">
        <f>IF('Open Int.'!E37=0,0,'Open Int.'!H37/'Open Int.'!E37)</f>
        <v>0</v>
      </c>
    </row>
    <row r="38" spans="1:11" ht="15">
      <c r="A38" s="204" t="s">
        <v>3</v>
      </c>
      <c r="B38" s="292">
        <f>Margins!B38</f>
        <v>1250</v>
      </c>
      <c r="C38" s="292">
        <f>Volume!J38</f>
        <v>257.1</v>
      </c>
      <c r="D38" s="185">
        <f>Volume!M38</f>
        <v>-0.15533980582523388</v>
      </c>
      <c r="E38" s="178">
        <f>Volume!C38*100</f>
        <v>-47</v>
      </c>
      <c r="F38" s="353">
        <f>'Open Int.'!D38*100</f>
        <v>0</v>
      </c>
      <c r="G38" s="179">
        <f>'Open Int.'!R38</f>
        <v>78.41550000000001</v>
      </c>
      <c r="H38" s="179">
        <f>'Open Int.'!Z38</f>
        <v>0.1355000000000075</v>
      </c>
      <c r="I38" s="172">
        <f>'Open Int.'!O38</f>
        <v>0.9836065573770492</v>
      </c>
      <c r="J38" s="188">
        <f>IF(Volume!D38=0,0,Volume!F38/Volume!D38)</f>
        <v>0.18518518518518517</v>
      </c>
      <c r="K38" s="190">
        <f>IF('Open Int.'!E38=0,0,'Open Int.'!H38/'Open Int.'!E38)</f>
        <v>0.05555555555555555</v>
      </c>
    </row>
    <row r="39" spans="1:11" ht="15">
      <c r="A39" s="204" t="s">
        <v>219</v>
      </c>
      <c r="B39" s="292">
        <f>Margins!B39</f>
        <v>525</v>
      </c>
      <c r="C39" s="292">
        <f>Volume!J39</f>
        <v>342.3</v>
      </c>
      <c r="D39" s="185">
        <f>Volume!M39</f>
        <v>0.23426061493411754</v>
      </c>
      <c r="E39" s="178">
        <f>Volume!C39*100</f>
        <v>105</v>
      </c>
      <c r="F39" s="353">
        <f>'Open Int.'!D39*100</f>
        <v>-1</v>
      </c>
      <c r="G39" s="179">
        <f>'Open Int.'!R39</f>
        <v>60.11215875</v>
      </c>
      <c r="H39" s="179">
        <f>'Open Int.'!Z39</f>
        <v>-0.11051249999999868</v>
      </c>
      <c r="I39" s="172">
        <f>'Open Int.'!O39</f>
        <v>0.9895366218236173</v>
      </c>
      <c r="J39" s="188">
        <f>IF(Volume!D39=0,0,Volume!F39/Volume!D39)</f>
        <v>0.043478260869565216</v>
      </c>
      <c r="K39" s="190">
        <f>IF('Open Int.'!E39=0,0,'Open Int.'!H39/'Open Int.'!E39)</f>
        <v>0.07317073170731707</v>
      </c>
    </row>
    <row r="40" spans="1:11" ht="15">
      <c r="A40" s="204" t="s">
        <v>162</v>
      </c>
      <c r="B40" s="292">
        <f>Margins!B40</f>
        <v>1200</v>
      </c>
      <c r="C40" s="292">
        <f>Volume!J40</f>
        <v>306.55</v>
      </c>
      <c r="D40" s="185">
        <f>Volume!M40</f>
        <v>-0.032610467960204115</v>
      </c>
      <c r="E40" s="178">
        <f>Volume!C40*100</f>
        <v>-2</v>
      </c>
      <c r="F40" s="353">
        <f>'Open Int.'!D40*100</f>
        <v>-1</v>
      </c>
      <c r="G40" s="179">
        <f>'Open Int.'!R40</f>
        <v>29.465586</v>
      </c>
      <c r="H40" s="179">
        <f>'Open Int.'!Z40</f>
        <v>-0.3775920000000035</v>
      </c>
      <c r="I40" s="172">
        <f>'Open Int.'!O40</f>
        <v>0.9937578027465668</v>
      </c>
      <c r="J40" s="188">
        <f>IF(Volume!D40=0,0,Volume!F40/Volume!D40)</f>
        <v>0</v>
      </c>
      <c r="K40" s="190">
        <f>IF('Open Int.'!E40=0,0,'Open Int.'!H40/'Open Int.'!E40)</f>
        <v>0</v>
      </c>
    </row>
    <row r="41" spans="1:11" ht="15">
      <c r="A41" s="204" t="s">
        <v>289</v>
      </c>
      <c r="B41" s="292">
        <f>Margins!B41</f>
        <v>1000</v>
      </c>
      <c r="C41" s="292">
        <f>Volume!J41</f>
        <v>203.6</v>
      </c>
      <c r="D41" s="185">
        <f>Volume!M41</f>
        <v>-0.0245519273263007</v>
      </c>
      <c r="E41" s="178">
        <f>Volume!C41*100</f>
        <v>-14.000000000000002</v>
      </c>
      <c r="F41" s="353">
        <f>'Open Int.'!D41*100</f>
        <v>0</v>
      </c>
      <c r="G41" s="179">
        <f>'Open Int.'!R41</f>
        <v>34.08264</v>
      </c>
      <c r="H41" s="179">
        <f>'Open Int.'!Z41</f>
        <v>-0.008369999999999322</v>
      </c>
      <c r="I41" s="172">
        <f>'Open Int.'!O41</f>
        <v>0.9838709677419355</v>
      </c>
      <c r="J41" s="188">
        <f>IF(Volume!D41=0,0,Volume!F41/Volume!D41)</f>
        <v>0</v>
      </c>
      <c r="K41" s="190">
        <f>IF('Open Int.'!E41=0,0,'Open Int.'!H41/'Open Int.'!E41)</f>
        <v>0</v>
      </c>
    </row>
    <row r="42" spans="1:11" ht="15">
      <c r="A42" s="204" t="s">
        <v>183</v>
      </c>
      <c r="B42" s="292">
        <f>Margins!B42</f>
        <v>1900</v>
      </c>
      <c r="C42" s="292">
        <f>Volume!J42</f>
        <v>300.6</v>
      </c>
      <c r="D42" s="185">
        <f>Volume!M42</f>
        <v>7.013171947312228</v>
      </c>
      <c r="E42" s="178">
        <f>Volume!C42*100</f>
        <v>304</v>
      </c>
      <c r="F42" s="353">
        <f>'Open Int.'!D42*100</f>
        <v>-3</v>
      </c>
      <c r="G42" s="179">
        <f>'Open Int.'!R42</f>
        <v>120.681882</v>
      </c>
      <c r="H42" s="179">
        <f>'Open Int.'!Z42</f>
        <v>5.987603000000007</v>
      </c>
      <c r="I42" s="172">
        <f>'Open Int.'!O42</f>
        <v>0.9962139138665405</v>
      </c>
      <c r="J42" s="188">
        <f>IF(Volume!D42=0,0,Volume!F42/Volume!D42)</f>
        <v>0.02531645569620253</v>
      </c>
      <c r="K42" s="190">
        <f>IF('Open Int.'!E42=0,0,'Open Int.'!H42/'Open Int.'!E42)</f>
        <v>0.025</v>
      </c>
    </row>
    <row r="43" spans="1:11" ht="15">
      <c r="A43" s="204" t="s">
        <v>220</v>
      </c>
      <c r="B43" s="292">
        <f>Margins!B43</f>
        <v>2700</v>
      </c>
      <c r="C43" s="292">
        <f>Volume!J43</f>
        <v>104.7</v>
      </c>
      <c r="D43" s="185">
        <f>Volume!M43</f>
        <v>-1.5514809590973122</v>
      </c>
      <c r="E43" s="178">
        <f>Volume!C43*100</f>
        <v>-53</v>
      </c>
      <c r="F43" s="353">
        <f>'Open Int.'!D43*100</f>
        <v>1</v>
      </c>
      <c r="G43" s="179">
        <f>'Open Int.'!R43</f>
        <v>48.773448</v>
      </c>
      <c r="H43" s="179">
        <f>'Open Int.'!Z43</f>
        <v>0.2650860000000037</v>
      </c>
      <c r="I43" s="172">
        <f>'Open Int.'!O43</f>
        <v>0.9578825347758887</v>
      </c>
      <c r="J43" s="188">
        <f>IF(Volume!D43=0,0,Volume!F43/Volume!D43)</f>
        <v>0.5454545454545454</v>
      </c>
      <c r="K43" s="190">
        <f>IF('Open Int.'!E43=0,0,'Open Int.'!H43/'Open Int.'!E43)</f>
        <v>0.10317460317460317</v>
      </c>
    </row>
    <row r="44" spans="1:11" ht="15">
      <c r="A44" s="204" t="s">
        <v>163</v>
      </c>
      <c r="B44" s="292">
        <f>Margins!B44</f>
        <v>250</v>
      </c>
      <c r="C44" s="292">
        <f>Volume!J44</f>
        <v>3450.35</v>
      </c>
      <c r="D44" s="185">
        <f>Volume!M44</f>
        <v>-0.6206976007373536</v>
      </c>
      <c r="E44" s="178">
        <f>Volume!C44*100</f>
        <v>-33</v>
      </c>
      <c r="F44" s="353">
        <f>'Open Int.'!D44*100</f>
        <v>-2</v>
      </c>
      <c r="G44" s="179">
        <f>'Open Int.'!R44</f>
        <v>329.16339</v>
      </c>
      <c r="H44" s="179">
        <f>'Open Int.'!Z44</f>
        <v>-7.350517500000024</v>
      </c>
      <c r="I44" s="172">
        <f>'Open Int.'!O44</f>
        <v>0.9861111111111112</v>
      </c>
      <c r="J44" s="188">
        <f>IF(Volume!D44=0,0,Volume!F44/Volume!D44)</f>
        <v>0</v>
      </c>
      <c r="K44" s="190">
        <f>IF('Open Int.'!E44=0,0,'Open Int.'!H44/'Open Int.'!E44)</f>
        <v>0.03571428571428571</v>
      </c>
    </row>
    <row r="45" spans="1:11" ht="15">
      <c r="A45" s="204" t="s">
        <v>194</v>
      </c>
      <c r="B45" s="292">
        <f>Margins!B45</f>
        <v>400</v>
      </c>
      <c r="C45" s="292">
        <f>Volume!J45</f>
        <v>741.55</v>
      </c>
      <c r="D45" s="185">
        <f>Volume!M45</f>
        <v>-0.5898518667471131</v>
      </c>
      <c r="E45" s="178">
        <f>Volume!C45*100</f>
        <v>27</v>
      </c>
      <c r="F45" s="353">
        <f>'Open Int.'!D45*100</f>
        <v>2</v>
      </c>
      <c r="G45" s="179">
        <f>'Open Int.'!R45</f>
        <v>321.53608</v>
      </c>
      <c r="H45" s="179">
        <f>'Open Int.'!Z45</f>
        <v>3.0751060000000052</v>
      </c>
      <c r="I45" s="172">
        <f>'Open Int.'!O45</f>
        <v>0.989760147601476</v>
      </c>
      <c r="J45" s="188">
        <f>IF(Volume!D45=0,0,Volume!F45/Volume!D45)</f>
        <v>0.05555555555555555</v>
      </c>
      <c r="K45" s="190">
        <f>IF('Open Int.'!E45=0,0,'Open Int.'!H45/'Open Int.'!E45)</f>
        <v>0.0365296803652968</v>
      </c>
    </row>
    <row r="46" spans="1:11" ht="15">
      <c r="A46" s="204" t="s">
        <v>221</v>
      </c>
      <c r="B46" s="292">
        <f>Margins!B46</f>
        <v>4800</v>
      </c>
      <c r="C46" s="292">
        <f>Volume!J46</f>
        <v>149.45</v>
      </c>
      <c r="D46" s="185">
        <f>Volume!M46</f>
        <v>0.9115462525320691</v>
      </c>
      <c r="E46" s="178">
        <f>Volume!C46*100</f>
        <v>-65</v>
      </c>
      <c r="F46" s="353">
        <f>'Open Int.'!D46*100</f>
        <v>-2</v>
      </c>
      <c r="G46" s="179">
        <f>'Open Int.'!R46</f>
        <v>131.99424</v>
      </c>
      <c r="H46" s="179">
        <f>'Open Int.'!Z46</f>
        <v>-0.5137919999999951</v>
      </c>
      <c r="I46" s="172">
        <f>'Open Int.'!O46</f>
        <v>0.991304347826087</v>
      </c>
      <c r="J46" s="188">
        <f>IF(Volume!D46=0,0,Volume!F46/Volume!D46)</f>
        <v>0.1</v>
      </c>
      <c r="K46" s="190">
        <f>IF('Open Int.'!E46=0,0,'Open Int.'!H46/'Open Int.'!E46)</f>
        <v>0.32947976878612717</v>
      </c>
    </row>
    <row r="47" spans="1:11" ht="15">
      <c r="A47" s="204" t="s">
        <v>164</v>
      </c>
      <c r="B47" s="292">
        <f>Margins!B47</f>
        <v>5650</v>
      </c>
      <c r="C47" s="292">
        <f>Volume!J47</f>
        <v>58.9</v>
      </c>
      <c r="D47" s="185">
        <f>Volume!M47</f>
        <v>-3.679476696647588</v>
      </c>
      <c r="E47" s="178">
        <f>Volume!C47*100</f>
        <v>-83</v>
      </c>
      <c r="F47" s="353">
        <f>'Open Int.'!D47*100</f>
        <v>-1</v>
      </c>
      <c r="G47" s="179">
        <f>'Open Int.'!R47</f>
        <v>141.899524</v>
      </c>
      <c r="H47" s="179">
        <f>'Open Int.'!Z47</f>
        <v>-6.388002999999998</v>
      </c>
      <c r="I47" s="172">
        <f>'Open Int.'!O47</f>
        <v>0.9873358348968105</v>
      </c>
      <c r="J47" s="188">
        <f>IF(Volume!D47=0,0,Volume!F47/Volume!D47)</f>
        <v>0</v>
      </c>
      <c r="K47" s="190">
        <f>IF('Open Int.'!E47=0,0,'Open Int.'!H47/'Open Int.'!E47)</f>
        <v>0.15517241379310345</v>
      </c>
    </row>
    <row r="48" spans="1:11" ht="15">
      <c r="A48" s="204" t="s">
        <v>165</v>
      </c>
      <c r="B48" s="292">
        <f>Margins!B48</f>
        <v>1300</v>
      </c>
      <c r="C48" s="292">
        <f>Volume!J48</f>
        <v>261.15</v>
      </c>
      <c r="D48" s="185">
        <f>Volume!M48</f>
        <v>-0.057405281285891355</v>
      </c>
      <c r="E48" s="178">
        <f>Volume!C48*100</f>
        <v>-2</v>
      </c>
      <c r="F48" s="353">
        <f>'Open Int.'!D48*100</f>
        <v>9</v>
      </c>
      <c r="G48" s="179">
        <f>'Open Int.'!R48</f>
        <v>30.9958935</v>
      </c>
      <c r="H48" s="179">
        <f>'Open Int.'!Z48</f>
        <v>2.4959024999999997</v>
      </c>
      <c r="I48" s="172">
        <f>'Open Int.'!O48</f>
        <v>0.9956188389923329</v>
      </c>
      <c r="J48" s="188">
        <f>IF(Volume!D48=0,0,Volume!F48/Volume!D48)</f>
        <v>0</v>
      </c>
      <c r="K48" s="190">
        <f>IF('Open Int.'!E48=0,0,'Open Int.'!H48/'Open Int.'!E48)</f>
        <v>1.75</v>
      </c>
    </row>
    <row r="49" spans="1:11" ht="15">
      <c r="A49" s="204" t="s">
        <v>89</v>
      </c>
      <c r="B49" s="292">
        <f>Margins!B49</f>
        <v>1500</v>
      </c>
      <c r="C49" s="292">
        <f>Volume!J49</f>
        <v>291.75</v>
      </c>
      <c r="D49" s="185">
        <f>Volume!M49</f>
        <v>-0.15400410677617682</v>
      </c>
      <c r="E49" s="178">
        <f>Volume!C49*100</f>
        <v>56.99999999999999</v>
      </c>
      <c r="F49" s="353">
        <f>'Open Int.'!D49*100</f>
        <v>5</v>
      </c>
      <c r="G49" s="179">
        <f>'Open Int.'!R49</f>
        <v>126.648675</v>
      </c>
      <c r="H49" s="179">
        <f>'Open Int.'!Z49</f>
        <v>5.8531949999999995</v>
      </c>
      <c r="I49" s="172">
        <f>'Open Int.'!O49</f>
        <v>0.9816862474084312</v>
      </c>
      <c r="J49" s="188">
        <f>IF(Volume!D49=0,0,Volume!F49/Volume!D49)</f>
        <v>0.034482758620689655</v>
      </c>
      <c r="K49" s="190">
        <f>IF('Open Int.'!E49=0,0,'Open Int.'!H49/'Open Int.'!E49)</f>
        <v>0.11009174311926606</v>
      </c>
    </row>
    <row r="50" spans="1:11" ht="15">
      <c r="A50" s="204" t="s">
        <v>290</v>
      </c>
      <c r="B50" s="292">
        <f>Margins!B50</f>
        <v>1000</v>
      </c>
      <c r="C50" s="292">
        <f>Volume!J50</f>
        <v>189.7</v>
      </c>
      <c r="D50" s="185">
        <f>Volume!M50</f>
        <v>0.4500926661371429</v>
      </c>
      <c r="E50" s="178">
        <f>Volume!C50*100</f>
        <v>-10</v>
      </c>
      <c r="F50" s="353">
        <f>'Open Int.'!D50*100</f>
        <v>2</v>
      </c>
      <c r="G50" s="179">
        <f>'Open Int.'!R50</f>
        <v>55.48725</v>
      </c>
      <c r="H50" s="179">
        <f>'Open Int.'!Z50</f>
        <v>1.4950350000000014</v>
      </c>
      <c r="I50" s="172">
        <f>'Open Int.'!O50</f>
        <v>0.9897435897435898</v>
      </c>
      <c r="J50" s="188">
        <f>IF(Volume!D50=0,0,Volume!F50/Volume!D50)</f>
        <v>0</v>
      </c>
      <c r="K50" s="190">
        <f>IF('Open Int.'!E50=0,0,'Open Int.'!H50/'Open Int.'!E50)</f>
        <v>0</v>
      </c>
    </row>
    <row r="51" spans="1:11" ht="15">
      <c r="A51" s="204" t="s">
        <v>272</v>
      </c>
      <c r="B51" s="292">
        <f>Margins!B51</f>
        <v>1350</v>
      </c>
      <c r="C51" s="292">
        <f>Volume!J51</f>
        <v>212.2</v>
      </c>
      <c r="D51" s="185">
        <f>Volume!M51</f>
        <v>4.300811010076186</v>
      </c>
      <c r="E51" s="178">
        <f>Volume!C51*100</f>
        <v>302</v>
      </c>
      <c r="F51" s="353">
        <f>'Open Int.'!D51*100</f>
        <v>-6</v>
      </c>
      <c r="G51" s="179">
        <f>'Open Int.'!R51</f>
        <v>49.84578</v>
      </c>
      <c r="H51" s="179">
        <f>'Open Int.'!Z51</f>
        <v>-0.5935440000000014</v>
      </c>
      <c r="I51" s="172">
        <f>'Open Int.'!O51</f>
        <v>0.9961685823754789</v>
      </c>
      <c r="J51" s="188">
        <f>IF(Volume!D51=0,0,Volume!F51/Volume!D51)</f>
        <v>0</v>
      </c>
      <c r="K51" s="190">
        <f>IF('Open Int.'!E51=0,0,'Open Int.'!H51/'Open Int.'!E51)</f>
        <v>0.03289473684210526</v>
      </c>
    </row>
    <row r="52" spans="1:11" ht="15">
      <c r="A52" s="204" t="s">
        <v>222</v>
      </c>
      <c r="B52" s="292">
        <f>Margins!B52</f>
        <v>300</v>
      </c>
      <c r="C52" s="292">
        <f>Volume!J52</f>
        <v>1172.8</v>
      </c>
      <c r="D52" s="185">
        <f>Volume!M52</f>
        <v>-1.4370955542482675</v>
      </c>
      <c r="E52" s="178">
        <f>Volume!C52*100</f>
        <v>-4</v>
      </c>
      <c r="F52" s="353">
        <f>'Open Int.'!D52*100</f>
        <v>4</v>
      </c>
      <c r="G52" s="179">
        <f>'Open Int.'!R52</f>
        <v>74.94192</v>
      </c>
      <c r="H52" s="179">
        <f>'Open Int.'!Z52</f>
        <v>1.834463999999997</v>
      </c>
      <c r="I52" s="172">
        <f>'Open Int.'!O52</f>
        <v>0.9568075117370892</v>
      </c>
      <c r="J52" s="188">
        <f>IF(Volume!D52=0,0,Volume!F52/Volume!D52)</f>
        <v>0</v>
      </c>
      <c r="K52" s="190">
        <f>IF('Open Int.'!E52=0,0,'Open Int.'!H52/'Open Int.'!E52)</f>
        <v>0.14285714285714285</v>
      </c>
    </row>
    <row r="53" spans="1:11" ht="15">
      <c r="A53" s="204" t="s">
        <v>234</v>
      </c>
      <c r="B53" s="292">
        <f>Margins!B53</f>
        <v>1000</v>
      </c>
      <c r="C53" s="292">
        <f>Volume!J53</f>
        <v>429.25</v>
      </c>
      <c r="D53" s="185">
        <f>Volume!M53</f>
        <v>1.4655478075877528</v>
      </c>
      <c r="E53" s="178">
        <f>Volume!C53*100</f>
        <v>23</v>
      </c>
      <c r="F53" s="353">
        <f>'Open Int.'!D53*100</f>
        <v>-11</v>
      </c>
      <c r="G53" s="179">
        <f>'Open Int.'!R53</f>
        <v>234.928525</v>
      </c>
      <c r="H53" s="179">
        <f>'Open Int.'!Z53</f>
        <v>-21.566689999999966</v>
      </c>
      <c r="I53" s="172">
        <f>'Open Int.'!O53</f>
        <v>0.9764297460259456</v>
      </c>
      <c r="J53" s="188">
        <f>IF(Volume!D53=0,0,Volume!F53/Volume!D53)</f>
        <v>0.2131979695431472</v>
      </c>
      <c r="K53" s="190">
        <f>IF('Open Int.'!E53=0,0,'Open Int.'!H53/'Open Int.'!E53)</f>
        <v>0.28225806451612906</v>
      </c>
    </row>
    <row r="54" spans="1:11" ht="15">
      <c r="A54" s="204" t="s">
        <v>166</v>
      </c>
      <c r="B54" s="292">
        <f>Margins!B54</f>
        <v>2950</v>
      </c>
      <c r="C54" s="292">
        <f>Volume!J54</f>
        <v>108.6</v>
      </c>
      <c r="D54" s="185">
        <f>Volume!M54</f>
        <v>-1.3175829168559772</v>
      </c>
      <c r="E54" s="178">
        <f>Volume!C54*100</f>
        <v>33</v>
      </c>
      <c r="F54" s="353">
        <f>'Open Int.'!D54*100</f>
        <v>1</v>
      </c>
      <c r="G54" s="179">
        <f>'Open Int.'!R54</f>
        <v>57.410304</v>
      </c>
      <c r="H54" s="179">
        <f>'Open Int.'!Z54</f>
        <v>-0.1496977500000014</v>
      </c>
      <c r="I54" s="172">
        <f>'Open Int.'!O54</f>
        <v>0.9838169642857143</v>
      </c>
      <c r="J54" s="188">
        <f>IF(Volume!D54=0,0,Volume!F54/Volume!D54)</f>
        <v>0.375</v>
      </c>
      <c r="K54" s="190">
        <f>IF('Open Int.'!E54=0,0,'Open Int.'!H54/'Open Int.'!E54)</f>
        <v>0.1134020618556701</v>
      </c>
    </row>
    <row r="55" spans="1:11" ht="15">
      <c r="A55" s="204" t="s">
        <v>223</v>
      </c>
      <c r="B55" s="292">
        <f>Margins!B55</f>
        <v>175</v>
      </c>
      <c r="C55" s="292">
        <f>Volume!J55</f>
        <v>2853.1</v>
      </c>
      <c r="D55" s="185">
        <f>Volume!M55</f>
        <v>-0.6961122132887821</v>
      </c>
      <c r="E55" s="178">
        <f>Volume!C55*100</f>
        <v>-55.00000000000001</v>
      </c>
      <c r="F55" s="353">
        <f>'Open Int.'!D55*100</f>
        <v>0</v>
      </c>
      <c r="G55" s="179">
        <f>'Open Int.'!R55</f>
        <v>119.28097825</v>
      </c>
      <c r="H55" s="179">
        <f>'Open Int.'!Z55</f>
        <v>-0.7858707500000008</v>
      </c>
      <c r="I55" s="172">
        <f>'Open Int.'!O55</f>
        <v>0.991628296358309</v>
      </c>
      <c r="J55" s="188">
        <f>IF(Volume!D55=0,0,Volume!F55/Volume!D55)</f>
        <v>0</v>
      </c>
      <c r="K55" s="190">
        <f>IF('Open Int.'!E55=0,0,'Open Int.'!H55/'Open Int.'!E55)</f>
        <v>1</v>
      </c>
    </row>
    <row r="56" spans="1:11" ht="15">
      <c r="A56" s="204" t="s">
        <v>291</v>
      </c>
      <c r="B56" s="292">
        <f>Margins!B56</f>
        <v>1500</v>
      </c>
      <c r="C56" s="292">
        <f>Volume!J56</f>
        <v>154.5</v>
      </c>
      <c r="D56" s="185">
        <f>Volume!M56</f>
        <v>-1.5610066900286645</v>
      </c>
      <c r="E56" s="178">
        <f>Volume!C56*100</f>
        <v>-37</v>
      </c>
      <c r="F56" s="353">
        <f>'Open Int.'!D56*100</f>
        <v>-2</v>
      </c>
      <c r="G56" s="179">
        <f>'Open Int.'!R56</f>
        <v>113.6502</v>
      </c>
      <c r="H56" s="179">
        <f>'Open Int.'!Z56</f>
        <v>-2.602665000000002</v>
      </c>
      <c r="I56" s="172">
        <f>'Open Int.'!O56</f>
        <v>0.9936786296900489</v>
      </c>
      <c r="J56" s="188">
        <f>IF(Volume!D56=0,0,Volume!F56/Volume!D56)</f>
        <v>0.044444444444444446</v>
      </c>
      <c r="K56" s="190">
        <f>IF('Open Int.'!E56=0,0,'Open Int.'!H56/'Open Int.'!E56)</f>
        <v>0.09285714285714286</v>
      </c>
    </row>
    <row r="57" spans="1:11" ht="15">
      <c r="A57" s="204" t="s">
        <v>292</v>
      </c>
      <c r="B57" s="292">
        <f>Margins!B57</f>
        <v>1400</v>
      </c>
      <c r="C57" s="292">
        <f>Volume!J57</f>
        <v>139.4</v>
      </c>
      <c r="D57" s="185">
        <f>Volume!M57</f>
        <v>-0.8534850640113717</v>
      </c>
      <c r="E57" s="178">
        <f>Volume!C57*100</f>
        <v>107</v>
      </c>
      <c r="F57" s="353">
        <f>'Open Int.'!D57*100</f>
        <v>7.000000000000001</v>
      </c>
      <c r="G57" s="179">
        <f>'Open Int.'!R57</f>
        <v>20.745508</v>
      </c>
      <c r="H57" s="179">
        <f>'Open Int.'!Z57</f>
        <v>1.3764520000000005</v>
      </c>
      <c r="I57" s="172">
        <f>'Open Int.'!O57</f>
        <v>0.9868297271872061</v>
      </c>
      <c r="J57" s="188">
        <f>IF(Volume!D57=0,0,Volume!F57/Volume!D57)</f>
        <v>0</v>
      </c>
      <c r="K57" s="190">
        <f>IF('Open Int.'!E57=0,0,'Open Int.'!H57/'Open Int.'!E57)</f>
        <v>1.5454545454545454</v>
      </c>
    </row>
    <row r="58" spans="1:11" ht="15">
      <c r="A58" s="204" t="s">
        <v>195</v>
      </c>
      <c r="B58" s="292">
        <f>Margins!B58</f>
        <v>2062</v>
      </c>
      <c r="C58" s="292">
        <f>Volume!J58</f>
        <v>141.75</v>
      </c>
      <c r="D58" s="185">
        <f>Volume!M58</f>
        <v>0.10593220338983451</v>
      </c>
      <c r="E58" s="178">
        <f>Volume!C58*100</f>
        <v>-32</v>
      </c>
      <c r="F58" s="353">
        <f>'Open Int.'!D58*100</f>
        <v>0</v>
      </c>
      <c r="G58" s="179">
        <f>'Open Int.'!R58</f>
        <v>134.9788293</v>
      </c>
      <c r="H58" s="179">
        <f>'Open Int.'!Z58</f>
        <v>0.0844389000000092</v>
      </c>
      <c r="I58" s="172">
        <f>'Open Int.'!O58</f>
        <v>0.9774794283239497</v>
      </c>
      <c r="J58" s="188">
        <f>IF(Volume!D58=0,0,Volume!F58/Volume!D58)</f>
        <v>0.030303030303030304</v>
      </c>
      <c r="K58" s="190">
        <f>IF('Open Int.'!E58=0,0,'Open Int.'!H58/'Open Int.'!E58)</f>
        <v>0.11279826464208242</v>
      </c>
    </row>
    <row r="59" spans="1:11" ht="15">
      <c r="A59" s="204" t="s">
        <v>293</v>
      </c>
      <c r="B59" s="292">
        <f>Margins!B59</f>
        <v>1400</v>
      </c>
      <c r="C59" s="292">
        <f>Volume!J59</f>
        <v>139.15</v>
      </c>
      <c r="D59" s="185">
        <f>Volume!M59</f>
        <v>-2.7603074772886016</v>
      </c>
      <c r="E59" s="178">
        <f>Volume!C59*100</f>
        <v>52</v>
      </c>
      <c r="F59" s="353">
        <f>'Open Int.'!D59*100</f>
        <v>3</v>
      </c>
      <c r="G59" s="179">
        <f>'Open Int.'!R59</f>
        <v>155.127203</v>
      </c>
      <c r="H59" s="179">
        <f>'Open Int.'!Z59</f>
        <v>0.10411100000001738</v>
      </c>
      <c r="I59" s="172">
        <f>'Open Int.'!O59</f>
        <v>0.9917116664573653</v>
      </c>
      <c r="J59" s="188">
        <f>IF(Volume!D59=0,0,Volume!F59/Volume!D59)</f>
        <v>0</v>
      </c>
      <c r="K59" s="190">
        <f>IF('Open Int.'!E59=0,0,'Open Int.'!H59/'Open Int.'!E59)</f>
        <v>0.03734439834024896</v>
      </c>
    </row>
    <row r="60" spans="1:11" ht="15">
      <c r="A60" s="204" t="s">
        <v>197</v>
      </c>
      <c r="B60" s="292">
        <f>Margins!B60</f>
        <v>650</v>
      </c>
      <c r="C60" s="292">
        <f>Volume!J60</f>
        <v>662.45</v>
      </c>
      <c r="D60" s="185">
        <f>Volume!M60</f>
        <v>-0.8605208021550433</v>
      </c>
      <c r="E60" s="178">
        <f>Volume!C60*100</f>
        <v>-41</v>
      </c>
      <c r="F60" s="353">
        <f>'Open Int.'!D60*100</f>
        <v>3</v>
      </c>
      <c r="G60" s="179">
        <f>'Open Int.'!R60</f>
        <v>147.0042795</v>
      </c>
      <c r="H60" s="179">
        <f>'Open Int.'!Z60</f>
        <v>2.9804514999999867</v>
      </c>
      <c r="I60" s="172">
        <f>'Open Int.'!O60</f>
        <v>0.9774458113649678</v>
      </c>
      <c r="J60" s="188">
        <f>IF(Volume!D60=0,0,Volume!F60/Volume!D60)</f>
        <v>0</v>
      </c>
      <c r="K60" s="190">
        <f>IF('Open Int.'!E60=0,0,'Open Int.'!H60/'Open Int.'!E60)</f>
        <v>0</v>
      </c>
    </row>
    <row r="61" spans="1:11" ht="15">
      <c r="A61" s="204" t="s">
        <v>4</v>
      </c>
      <c r="B61" s="292">
        <f>Margins!B61</f>
        <v>300</v>
      </c>
      <c r="C61" s="292">
        <f>Volume!J61</f>
        <v>1806.95</v>
      </c>
      <c r="D61" s="185">
        <f>Volume!M61</f>
        <v>0.21630015806550518</v>
      </c>
      <c r="E61" s="178">
        <f>Volume!C61*100</f>
        <v>35</v>
      </c>
      <c r="F61" s="353">
        <f>'Open Int.'!D61*100</f>
        <v>5</v>
      </c>
      <c r="G61" s="179">
        <f>'Open Int.'!R61</f>
        <v>190.3260435</v>
      </c>
      <c r="H61" s="179">
        <f>'Open Int.'!Z61</f>
        <v>8.794969500000008</v>
      </c>
      <c r="I61" s="172">
        <f>'Open Int.'!O61</f>
        <v>0.9945884363429223</v>
      </c>
      <c r="J61" s="188">
        <f>IF(Volume!D61=0,0,Volume!F61/Volume!D61)</f>
        <v>0</v>
      </c>
      <c r="K61" s="190">
        <f>IF('Open Int.'!E61=0,0,'Open Int.'!H61/'Open Int.'!E61)</f>
        <v>0</v>
      </c>
    </row>
    <row r="62" spans="1:11" ht="15">
      <c r="A62" s="204" t="s">
        <v>79</v>
      </c>
      <c r="B62" s="292">
        <f>Margins!B62</f>
        <v>400</v>
      </c>
      <c r="C62" s="292">
        <f>Volume!J62</f>
        <v>1109.8</v>
      </c>
      <c r="D62" s="185">
        <f>Volume!M62</f>
        <v>0.7123735196696682</v>
      </c>
      <c r="E62" s="178">
        <f>Volume!C62*100</f>
        <v>20</v>
      </c>
      <c r="F62" s="353">
        <f>'Open Int.'!D62*100</f>
        <v>5</v>
      </c>
      <c r="G62" s="179">
        <f>'Open Int.'!R62</f>
        <v>125.318616</v>
      </c>
      <c r="H62" s="179">
        <f>'Open Int.'!Z62</f>
        <v>6.440250000000006</v>
      </c>
      <c r="I62" s="172">
        <f>'Open Int.'!O62</f>
        <v>0.971307120085016</v>
      </c>
      <c r="J62" s="188">
        <f>IF(Volume!D62=0,0,Volume!F62/Volume!D62)</f>
        <v>0</v>
      </c>
      <c r="K62" s="190">
        <f>IF('Open Int.'!E62=0,0,'Open Int.'!H62/'Open Int.'!E62)</f>
        <v>0</v>
      </c>
    </row>
    <row r="63" spans="1:11" ht="15">
      <c r="A63" s="204" t="s">
        <v>196</v>
      </c>
      <c r="B63" s="292">
        <f>Margins!B63</f>
        <v>400</v>
      </c>
      <c r="C63" s="292">
        <f>Volume!J63</f>
        <v>728.15</v>
      </c>
      <c r="D63" s="185">
        <f>Volume!M63</f>
        <v>-1.4615332566479555</v>
      </c>
      <c r="E63" s="178">
        <f>Volume!C63*100</f>
        <v>-72</v>
      </c>
      <c r="F63" s="353">
        <f>'Open Int.'!D63*100</f>
        <v>2</v>
      </c>
      <c r="G63" s="179">
        <f>'Open Int.'!R63</f>
        <v>118.10593</v>
      </c>
      <c r="H63" s="179">
        <f>'Open Int.'!Z63</f>
        <v>0.08083600000000501</v>
      </c>
      <c r="I63" s="172">
        <f>'Open Int.'!O63</f>
        <v>0.9898890258939581</v>
      </c>
      <c r="J63" s="188">
        <f>IF(Volume!D63=0,0,Volume!F63/Volume!D63)</f>
        <v>0</v>
      </c>
      <c r="K63" s="190">
        <f>IF('Open Int.'!E63=0,0,'Open Int.'!H63/'Open Int.'!E63)</f>
        <v>0.10526315789473684</v>
      </c>
    </row>
    <row r="64" spans="1:11" ht="15">
      <c r="A64" s="204" t="s">
        <v>5</v>
      </c>
      <c r="B64" s="292">
        <f>Margins!B64</f>
        <v>1595</v>
      </c>
      <c r="C64" s="292">
        <f>Volume!J64</f>
        <v>175</v>
      </c>
      <c r="D64" s="185">
        <f>Volume!M64</f>
        <v>-3.8461538461538463</v>
      </c>
      <c r="E64" s="178">
        <f>Volume!C64*100</f>
        <v>-24</v>
      </c>
      <c r="F64" s="353">
        <f>'Open Int.'!D64*100</f>
        <v>4</v>
      </c>
      <c r="G64" s="179">
        <f>'Open Int.'!R64</f>
        <v>966.721525</v>
      </c>
      <c r="H64" s="179">
        <f>'Open Int.'!Z64</f>
        <v>5.8325960000000805</v>
      </c>
      <c r="I64" s="172">
        <f>'Open Int.'!O64</f>
        <v>0.9652364728301669</v>
      </c>
      <c r="J64" s="188">
        <f>IF(Volume!D64=0,0,Volume!F64/Volume!D64)</f>
        <v>0.314975845410628</v>
      </c>
      <c r="K64" s="190">
        <f>IF('Open Int.'!E64=0,0,'Open Int.'!H64/'Open Int.'!E64)</f>
        <v>0.1958562641631596</v>
      </c>
    </row>
    <row r="65" spans="1:11" ht="15">
      <c r="A65" s="204" t="s">
        <v>198</v>
      </c>
      <c r="B65" s="292">
        <f>Margins!B65</f>
        <v>1000</v>
      </c>
      <c r="C65" s="292">
        <f>Volume!J65</f>
        <v>205.6</v>
      </c>
      <c r="D65" s="185">
        <f>Volume!M65</f>
        <v>-0.8439836026042922</v>
      </c>
      <c r="E65" s="178">
        <f>Volume!C65*100</f>
        <v>4</v>
      </c>
      <c r="F65" s="353">
        <f>'Open Int.'!D65*100</f>
        <v>5</v>
      </c>
      <c r="G65" s="179">
        <f>'Open Int.'!R65</f>
        <v>409.658</v>
      </c>
      <c r="H65" s="179">
        <f>'Open Int.'!Z65</f>
        <v>19.881470000000036</v>
      </c>
      <c r="I65" s="172">
        <f>'Open Int.'!O65</f>
        <v>0.9742534504391468</v>
      </c>
      <c r="J65" s="188">
        <f>IF(Volume!D65=0,0,Volume!F65/Volume!D65)</f>
        <v>0.0940032414910859</v>
      </c>
      <c r="K65" s="190">
        <f>IF('Open Int.'!E65=0,0,'Open Int.'!H65/'Open Int.'!E65)</f>
        <v>0.14811066126855602</v>
      </c>
    </row>
    <row r="66" spans="1:11" ht="15">
      <c r="A66" s="204" t="s">
        <v>199</v>
      </c>
      <c r="B66" s="292">
        <f>Margins!B66</f>
        <v>1300</v>
      </c>
      <c r="C66" s="292">
        <f>Volume!J66</f>
        <v>296.05</v>
      </c>
      <c r="D66" s="185">
        <f>Volume!M66</f>
        <v>1.2482900136799024</v>
      </c>
      <c r="E66" s="178">
        <f>Volume!C66*100</f>
        <v>4</v>
      </c>
      <c r="F66" s="353">
        <f>'Open Int.'!D66*100</f>
        <v>2</v>
      </c>
      <c r="G66" s="179">
        <f>'Open Int.'!R66</f>
        <v>111.302958</v>
      </c>
      <c r="H66" s="179">
        <f>'Open Int.'!Z66</f>
        <v>4.0711060000000145</v>
      </c>
      <c r="I66" s="172">
        <f>'Open Int.'!O66</f>
        <v>0.9661134163208852</v>
      </c>
      <c r="J66" s="188">
        <f>IF(Volume!D66=0,0,Volume!F66/Volume!D66)</f>
        <v>0.25</v>
      </c>
      <c r="K66" s="190">
        <f>IF('Open Int.'!E66=0,0,'Open Int.'!H66/'Open Int.'!E66)</f>
        <v>0.06837606837606838</v>
      </c>
    </row>
    <row r="67" spans="1:11" ht="15">
      <c r="A67" s="204" t="s">
        <v>294</v>
      </c>
      <c r="B67" s="292">
        <f>Margins!B67</f>
        <v>300</v>
      </c>
      <c r="C67" s="292">
        <f>Volume!J67</f>
        <v>687.05</v>
      </c>
      <c r="D67" s="185">
        <f>Volume!M67</f>
        <v>-0.9871739443723913</v>
      </c>
      <c r="E67" s="178">
        <f>Volume!C67*100</f>
        <v>38</v>
      </c>
      <c r="F67" s="353">
        <f>'Open Int.'!D67*100</f>
        <v>1</v>
      </c>
      <c r="G67" s="179">
        <f>'Open Int.'!R67</f>
        <v>57.0732435</v>
      </c>
      <c r="H67" s="179">
        <f>'Open Int.'!Z67</f>
        <v>0.2011994999999942</v>
      </c>
      <c r="I67" s="172">
        <f>'Open Int.'!O67</f>
        <v>0.9989165763813651</v>
      </c>
      <c r="J67" s="188">
        <f>IF(Volume!D67=0,0,Volume!F67/Volume!D67)</f>
        <v>0</v>
      </c>
      <c r="K67" s="190">
        <f>IF('Open Int.'!E67=0,0,'Open Int.'!H67/'Open Int.'!E67)</f>
        <v>0</v>
      </c>
    </row>
    <row r="68" spans="1:11" ht="15">
      <c r="A68" s="204" t="s">
        <v>43</v>
      </c>
      <c r="B68" s="292">
        <f>Margins!B68</f>
        <v>300</v>
      </c>
      <c r="C68" s="292">
        <f>Volume!J68</f>
        <v>1977.95</v>
      </c>
      <c r="D68" s="185">
        <f>Volume!M68</f>
        <v>0.19248790618747078</v>
      </c>
      <c r="E68" s="178">
        <f>Volume!C68*100</f>
        <v>-40</v>
      </c>
      <c r="F68" s="353">
        <f>'Open Int.'!D68*100</f>
        <v>1</v>
      </c>
      <c r="G68" s="179">
        <f>'Open Int.'!R68</f>
        <v>73.342386</v>
      </c>
      <c r="H68" s="179">
        <f>'Open Int.'!Z68</f>
        <v>1.0884960000000063</v>
      </c>
      <c r="I68" s="172">
        <f>'Open Int.'!O68</f>
        <v>0.9967637540453075</v>
      </c>
      <c r="J68" s="188">
        <f>IF(Volume!D68=0,0,Volume!F68/Volume!D68)</f>
        <v>0</v>
      </c>
      <c r="K68" s="190">
        <f>IF('Open Int.'!E68=0,0,'Open Int.'!H68/'Open Int.'!E68)</f>
        <v>0.5</v>
      </c>
    </row>
    <row r="69" spans="1:11" ht="15">
      <c r="A69" s="204" t="s">
        <v>200</v>
      </c>
      <c r="B69" s="292">
        <f>Margins!B69</f>
        <v>700</v>
      </c>
      <c r="C69" s="292">
        <f>Volume!J69</f>
        <v>999.7</v>
      </c>
      <c r="D69" s="185">
        <f>Volume!M69</f>
        <v>1.683364695112655</v>
      </c>
      <c r="E69" s="178">
        <f>Volume!C69*100</f>
        <v>26</v>
      </c>
      <c r="F69" s="353">
        <f>'Open Int.'!D69*100</f>
        <v>6</v>
      </c>
      <c r="G69" s="179">
        <f>'Open Int.'!R69</f>
        <v>772.218265</v>
      </c>
      <c r="H69" s="179">
        <f>'Open Int.'!Z69</f>
        <v>54.28280899999993</v>
      </c>
      <c r="I69" s="172">
        <f>'Open Int.'!O69</f>
        <v>0.9859537834164024</v>
      </c>
      <c r="J69" s="188">
        <f>IF(Volume!D69=0,0,Volume!F69/Volume!D69)</f>
        <v>0.09898477157360407</v>
      </c>
      <c r="K69" s="190">
        <f>IF('Open Int.'!E69=0,0,'Open Int.'!H69/'Open Int.'!E69)</f>
        <v>0.21676300578034682</v>
      </c>
    </row>
    <row r="70" spans="1:11" ht="15">
      <c r="A70" s="204" t="s">
        <v>141</v>
      </c>
      <c r="B70" s="292">
        <f>Margins!B70</f>
        <v>4800</v>
      </c>
      <c r="C70" s="292">
        <f>Volume!J70</f>
        <v>106.8</v>
      </c>
      <c r="D70" s="185">
        <f>Volume!M70</f>
        <v>0.8022652194431281</v>
      </c>
      <c r="E70" s="178">
        <f>Volume!C70*100</f>
        <v>83</v>
      </c>
      <c r="F70" s="353">
        <f>'Open Int.'!D70*100</f>
        <v>6</v>
      </c>
      <c r="G70" s="179">
        <f>'Open Int.'!R70</f>
        <v>698.830848</v>
      </c>
      <c r="H70" s="179">
        <f>'Open Int.'!Z70</f>
        <v>43.75471199999993</v>
      </c>
      <c r="I70" s="172">
        <f>'Open Int.'!O70</f>
        <v>0.981587441314554</v>
      </c>
      <c r="J70" s="188">
        <f>IF(Volume!D70=0,0,Volume!F70/Volume!D70)</f>
        <v>0.12184571016582552</v>
      </c>
      <c r="K70" s="190">
        <f>IF('Open Int.'!E70=0,0,'Open Int.'!H70/'Open Int.'!E70)</f>
        <v>0.20402755696873343</v>
      </c>
    </row>
    <row r="71" spans="1:11" ht="15">
      <c r="A71" s="204" t="s">
        <v>184</v>
      </c>
      <c r="B71" s="292">
        <f>Margins!B71</f>
        <v>5900</v>
      </c>
      <c r="C71" s="292">
        <f>Volume!J71</f>
        <v>104.85</v>
      </c>
      <c r="D71" s="185">
        <f>Volume!M71</f>
        <v>-3.14087759815243</v>
      </c>
      <c r="E71" s="178">
        <f>Volume!C71*100</f>
        <v>-10</v>
      </c>
      <c r="F71" s="353">
        <f>'Open Int.'!D71*100</f>
        <v>21</v>
      </c>
      <c r="G71" s="179">
        <f>'Open Int.'!R71</f>
        <v>240.7030965</v>
      </c>
      <c r="H71" s="179">
        <f>'Open Int.'!Z71</f>
        <v>30.834491499999984</v>
      </c>
      <c r="I71" s="172">
        <f>'Open Int.'!O71</f>
        <v>0.9730146491904395</v>
      </c>
      <c r="J71" s="188">
        <f>IF(Volume!D71=0,0,Volume!F71/Volume!D71)</f>
        <v>0.16363636363636364</v>
      </c>
      <c r="K71" s="190">
        <f>IF('Open Int.'!E71=0,0,'Open Int.'!H71/'Open Int.'!E71)</f>
        <v>0.1629032258064516</v>
      </c>
    </row>
    <row r="72" spans="1:11" ht="15">
      <c r="A72" s="204" t="s">
        <v>175</v>
      </c>
      <c r="B72" s="292">
        <f>Margins!B72</f>
        <v>31500</v>
      </c>
      <c r="C72" s="292">
        <f>Volume!J72</f>
        <v>31.15</v>
      </c>
      <c r="D72" s="185">
        <f>Volume!M72</f>
        <v>-3.1104199066874028</v>
      </c>
      <c r="E72" s="178">
        <f>Volume!C72*100</f>
        <v>-69</v>
      </c>
      <c r="F72" s="353">
        <f>'Open Int.'!D72*100</f>
        <v>-12</v>
      </c>
      <c r="G72" s="179">
        <f>'Open Int.'!R72</f>
        <v>353.3391225</v>
      </c>
      <c r="H72" s="179">
        <f>'Open Int.'!Z72</f>
        <v>-49.92797250000001</v>
      </c>
      <c r="I72" s="172">
        <f>'Open Int.'!O72</f>
        <v>0.9622327131352402</v>
      </c>
      <c r="J72" s="188">
        <f>IF(Volume!D72=0,0,Volume!F72/Volume!D72)</f>
        <v>0.064</v>
      </c>
      <c r="K72" s="190">
        <f>IF('Open Int.'!E72=0,0,'Open Int.'!H72/'Open Int.'!E72)</f>
        <v>0.32865168539325845</v>
      </c>
    </row>
    <row r="73" spans="1:11" ht="15">
      <c r="A73" s="204" t="s">
        <v>142</v>
      </c>
      <c r="B73" s="292">
        <f>Margins!B73</f>
        <v>1750</v>
      </c>
      <c r="C73" s="292">
        <f>Volume!J73</f>
        <v>156.75</v>
      </c>
      <c r="D73" s="185">
        <f>Volume!M73</f>
        <v>-0.5077753094255864</v>
      </c>
      <c r="E73" s="178">
        <f>Volume!C73*100</f>
        <v>-3</v>
      </c>
      <c r="F73" s="353">
        <f>'Open Int.'!D73*100</f>
        <v>1</v>
      </c>
      <c r="G73" s="179">
        <f>'Open Int.'!R73</f>
        <v>116.44565625</v>
      </c>
      <c r="H73" s="179">
        <f>'Open Int.'!Z73</f>
        <v>0.398264999999995</v>
      </c>
      <c r="I73" s="172">
        <f>'Open Int.'!O73</f>
        <v>0.9924617196702002</v>
      </c>
      <c r="J73" s="188">
        <f>IF(Volume!D73=0,0,Volume!F73/Volume!D73)</f>
        <v>0</v>
      </c>
      <c r="K73" s="190">
        <f>IF('Open Int.'!E73=0,0,'Open Int.'!H73/'Open Int.'!E73)</f>
        <v>0.009174311926605505</v>
      </c>
    </row>
    <row r="74" spans="1:11" ht="15">
      <c r="A74" s="204" t="s">
        <v>176</v>
      </c>
      <c r="B74" s="292">
        <f>Margins!B74</f>
        <v>1450</v>
      </c>
      <c r="C74" s="292">
        <f>Volume!J74</f>
        <v>220.7</v>
      </c>
      <c r="D74" s="185">
        <f>Volume!M74</f>
        <v>-1.6269222197459354</v>
      </c>
      <c r="E74" s="178">
        <f>Volume!C74*100</f>
        <v>-26</v>
      </c>
      <c r="F74" s="353">
        <f>'Open Int.'!D74*100</f>
        <v>1</v>
      </c>
      <c r="G74" s="179">
        <f>'Open Int.'!R74</f>
        <v>612.700719</v>
      </c>
      <c r="H74" s="179">
        <f>'Open Int.'!Z74</f>
        <v>-0.6991029999999228</v>
      </c>
      <c r="I74" s="172">
        <f>'Open Int.'!O74</f>
        <v>0.981980570354121</v>
      </c>
      <c r="J74" s="188">
        <f>IF(Volume!D74=0,0,Volume!F74/Volume!D74)</f>
        <v>0.1288135593220339</v>
      </c>
      <c r="K74" s="190">
        <f>IF('Open Int.'!E74=0,0,'Open Int.'!H74/'Open Int.'!E74)</f>
        <v>0.12678571428571428</v>
      </c>
    </row>
    <row r="75" spans="1:11" ht="15">
      <c r="A75" s="204" t="s">
        <v>167</v>
      </c>
      <c r="B75" s="292">
        <f>Margins!B75</f>
        <v>7700</v>
      </c>
      <c r="C75" s="292">
        <f>Volume!J75</f>
        <v>60.45</v>
      </c>
      <c r="D75" s="185">
        <f>Volume!M75</f>
        <v>-2.1052631578947323</v>
      </c>
      <c r="E75" s="178">
        <f>Volume!C75*100</f>
        <v>-46</v>
      </c>
      <c r="F75" s="353">
        <f>'Open Int.'!D75*100</f>
        <v>0</v>
      </c>
      <c r="G75" s="179">
        <f>'Open Int.'!R75</f>
        <v>155.651496</v>
      </c>
      <c r="H75" s="179">
        <f>'Open Int.'!Z75</f>
        <v>0.07607600000000048</v>
      </c>
      <c r="I75" s="172">
        <f>'Open Int.'!O75</f>
        <v>0.9907296650717703</v>
      </c>
      <c r="J75" s="188">
        <f>IF(Volume!D75=0,0,Volume!F75/Volume!D75)</f>
        <v>0.10256410256410256</v>
      </c>
      <c r="K75" s="190">
        <f>IF('Open Int.'!E75=0,0,'Open Int.'!H75/'Open Int.'!E75)</f>
        <v>0.09392265193370165</v>
      </c>
    </row>
    <row r="76" spans="1:11" ht="15">
      <c r="A76" s="204" t="s">
        <v>201</v>
      </c>
      <c r="B76" s="292">
        <f>Margins!B76</f>
        <v>200</v>
      </c>
      <c r="C76" s="292">
        <f>Volume!J76</f>
        <v>2373.7</v>
      </c>
      <c r="D76" s="185">
        <f>Volume!M76</f>
        <v>0.7063914639061384</v>
      </c>
      <c r="E76" s="178">
        <f>Volume!C76*100</f>
        <v>-49</v>
      </c>
      <c r="F76" s="353">
        <f>'Open Int.'!D76*100</f>
        <v>3</v>
      </c>
      <c r="G76" s="179">
        <f>'Open Int.'!R76</f>
        <v>676.0772339999999</v>
      </c>
      <c r="H76" s="179">
        <f>'Open Int.'!Z76</f>
        <v>33.73396799999978</v>
      </c>
      <c r="I76" s="172">
        <f>'Open Int.'!O76</f>
        <v>0.9786531844673829</v>
      </c>
      <c r="J76" s="188">
        <f>IF(Volume!D76=0,0,Volume!F76/Volume!D76)</f>
        <v>0.11947431302270012</v>
      </c>
      <c r="K76" s="190">
        <f>IF('Open Int.'!E76=0,0,'Open Int.'!H76/'Open Int.'!E76)</f>
        <v>0.1991304347826087</v>
      </c>
    </row>
    <row r="77" spans="1:11" ht="15">
      <c r="A77" s="204" t="s">
        <v>143</v>
      </c>
      <c r="B77" s="292">
        <f>Margins!B77</f>
        <v>2950</v>
      </c>
      <c r="C77" s="292">
        <f>Volume!J77</f>
        <v>118</v>
      </c>
      <c r="D77" s="185">
        <f>Volume!M77</f>
        <v>-0.126957257723238</v>
      </c>
      <c r="E77" s="178">
        <f>Volume!C77*100</f>
        <v>43</v>
      </c>
      <c r="F77" s="353">
        <f>'Open Int.'!D77*100</f>
        <v>-1</v>
      </c>
      <c r="G77" s="179">
        <f>'Open Int.'!R77</f>
        <v>15.00311</v>
      </c>
      <c r="H77" s="179">
        <f>'Open Int.'!Z77</f>
        <v>0.25976224999999964</v>
      </c>
      <c r="I77" s="172">
        <f>'Open Int.'!O77</f>
        <v>0.9907192575406032</v>
      </c>
      <c r="J77" s="188">
        <f>IF(Volume!D77=0,0,Volume!F77/Volume!D77)</f>
        <v>0.42857142857142855</v>
      </c>
      <c r="K77" s="190">
        <f>IF('Open Int.'!E77=0,0,'Open Int.'!H77/'Open Int.'!E77)</f>
        <v>3.7142857142857144</v>
      </c>
    </row>
    <row r="78" spans="1:11" ht="15">
      <c r="A78" s="204" t="s">
        <v>90</v>
      </c>
      <c r="B78" s="292">
        <f>Margins!B78</f>
        <v>600</v>
      </c>
      <c r="C78" s="292">
        <f>Volume!J78</f>
        <v>471.45</v>
      </c>
      <c r="D78" s="185">
        <f>Volume!M78</f>
        <v>0.6941478000854335</v>
      </c>
      <c r="E78" s="178">
        <f>Volume!C78*100</f>
        <v>-4</v>
      </c>
      <c r="F78" s="353">
        <f>'Open Int.'!D78*100</f>
        <v>-1</v>
      </c>
      <c r="G78" s="179">
        <f>'Open Int.'!R78</f>
        <v>65.682414</v>
      </c>
      <c r="H78" s="179">
        <f>'Open Int.'!Z78</f>
        <v>-0.024774000000007845</v>
      </c>
      <c r="I78" s="172">
        <f>'Open Int.'!O78</f>
        <v>0.9844961240310077</v>
      </c>
      <c r="J78" s="188">
        <f>IF(Volume!D78=0,0,Volume!F78/Volume!D78)</f>
        <v>0</v>
      </c>
      <c r="K78" s="190">
        <f>IF('Open Int.'!E78=0,0,'Open Int.'!H78/'Open Int.'!E78)</f>
        <v>0</v>
      </c>
    </row>
    <row r="79" spans="1:11" ht="15">
      <c r="A79" s="204" t="s">
        <v>35</v>
      </c>
      <c r="B79" s="292">
        <f>Margins!B79</f>
        <v>1100</v>
      </c>
      <c r="C79" s="292">
        <f>Volume!J79</f>
        <v>275.4</v>
      </c>
      <c r="D79" s="185">
        <f>Volume!M79</f>
        <v>-1.4845287068503072</v>
      </c>
      <c r="E79" s="178">
        <f>Volume!C79*100</f>
        <v>24</v>
      </c>
      <c r="F79" s="353">
        <f>'Open Int.'!D79*100</f>
        <v>2</v>
      </c>
      <c r="G79" s="179">
        <f>'Open Int.'!R79</f>
        <v>291.42828</v>
      </c>
      <c r="H79" s="179">
        <f>'Open Int.'!Z79</f>
        <v>0.7438034999999559</v>
      </c>
      <c r="I79" s="172">
        <f>'Open Int.'!O79</f>
        <v>0.9914760914760915</v>
      </c>
      <c r="J79" s="188">
        <f>IF(Volume!D79=0,0,Volume!F79/Volume!D79)</f>
        <v>0.16129032258064516</v>
      </c>
      <c r="K79" s="190">
        <f>IF('Open Int.'!E79=0,0,'Open Int.'!H79/'Open Int.'!E79)</f>
        <v>0.04419889502762431</v>
      </c>
    </row>
    <row r="80" spans="1:11" ht="15">
      <c r="A80" s="204" t="s">
        <v>6</v>
      </c>
      <c r="B80" s="292">
        <f>Margins!B80</f>
        <v>1125</v>
      </c>
      <c r="C80" s="292">
        <f>Volume!J80</f>
        <v>176.45</v>
      </c>
      <c r="D80" s="185">
        <f>Volume!M80</f>
        <v>0.42686397268070575</v>
      </c>
      <c r="E80" s="178">
        <f>Volume!C80*100</f>
        <v>33</v>
      </c>
      <c r="F80" s="353">
        <f>'Open Int.'!D80*100</f>
        <v>3</v>
      </c>
      <c r="G80" s="179">
        <f>'Open Int.'!R80</f>
        <v>326.046515625</v>
      </c>
      <c r="H80" s="179">
        <f>'Open Int.'!Z80</f>
        <v>12.375894374999973</v>
      </c>
      <c r="I80" s="172">
        <f>'Open Int.'!O80</f>
        <v>0.983013698630137</v>
      </c>
      <c r="J80" s="188">
        <f>IF(Volume!D80=0,0,Volume!F80/Volume!D80)</f>
        <v>0.10714285714285714</v>
      </c>
      <c r="K80" s="190">
        <f>IF('Open Int.'!E80=0,0,'Open Int.'!H80/'Open Int.'!E80)</f>
        <v>0.11280315848843768</v>
      </c>
    </row>
    <row r="81" spans="1:11" ht="15">
      <c r="A81" s="204" t="s">
        <v>177</v>
      </c>
      <c r="B81" s="292">
        <f>Margins!B81</f>
        <v>1000</v>
      </c>
      <c r="C81" s="292">
        <f>Volume!J81</f>
        <v>416.95</v>
      </c>
      <c r="D81" s="185">
        <f>Volume!M81</f>
        <v>-1.488481984642649</v>
      </c>
      <c r="E81" s="178">
        <f>Volume!C81*100</f>
        <v>7.000000000000001</v>
      </c>
      <c r="F81" s="353">
        <f>'Open Int.'!D81*100</f>
        <v>5</v>
      </c>
      <c r="G81" s="179">
        <f>'Open Int.'!R81</f>
        <v>516.68444</v>
      </c>
      <c r="H81" s="179">
        <f>'Open Int.'!Z81</f>
        <v>17.418740000000014</v>
      </c>
      <c r="I81" s="172">
        <f>'Open Int.'!O81</f>
        <v>0.9585216268560361</v>
      </c>
      <c r="J81" s="188">
        <f>IF(Volume!D81=0,0,Volume!F81/Volume!D81)</f>
        <v>0.0861244019138756</v>
      </c>
      <c r="K81" s="190">
        <f>IF('Open Int.'!E81=0,0,'Open Int.'!H81/'Open Int.'!E81)</f>
        <v>0.11440107671601615</v>
      </c>
    </row>
    <row r="82" spans="1:11" ht="15">
      <c r="A82" s="204" t="s">
        <v>168</v>
      </c>
      <c r="B82" s="292">
        <f>Margins!B82</f>
        <v>600</v>
      </c>
      <c r="C82" s="292">
        <f>Volume!J82</f>
        <v>676.7</v>
      </c>
      <c r="D82" s="185">
        <f>Volume!M82</f>
        <v>-2.3027503067927424</v>
      </c>
      <c r="E82" s="178">
        <f>Volume!C82*100</f>
        <v>-7.000000000000001</v>
      </c>
      <c r="F82" s="353">
        <f>'Open Int.'!D82*100</f>
        <v>-5</v>
      </c>
      <c r="G82" s="179">
        <f>'Open Int.'!R82</f>
        <v>9.906888</v>
      </c>
      <c r="H82" s="179">
        <f>'Open Int.'!Z82</f>
        <v>-0.7322159999999993</v>
      </c>
      <c r="I82" s="172">
        <f>'Open Int.'!O82</f>
        <v>0.9836065573770492</v>
      </c>
      <c r="J82" s="188">
        <f>IF(Volume!D82=0,0,Volume!F82/Volume!D82)</f>
        <v>0</v>
      </c>
      <c r="K82" s="190">
        <f>IF('Open Int.'!E82=0,0,'Open Int.'!H82/'Open Int.'!E82)</f>
        <v>0</v>
      </c>
    </row>
    <row r="83" spans="1:11" ht="15">
      <c r="A83" s="204" t="s">
        <v>132</v>
      </c>
      <c r="B83" s="292">
        <f>Margins!B83</f>
        <v>400</v>
      </c>
      <c r="C83" s="292">
        <f>Volume!J83</f>
        <v>788.3</v>
      </c>
      <c r="D83" s="185">
        <f>Volume!M83</f>
        <v>0.19701302828089667</v>
      </c>
      <c r="E83" s="178">
        <f>Volume!C83*100</f>
        <v>-44</v>
      </c>
      <c r="F83" s="353">
        <f>'Open Int.'!D83*100</f>
        <v>-6</v>
      </c>
      <c r="G83" s="179">
        <f>'Open Int.'!R83</f>
        <v>147.128312</v>
      </c>
      <c r="H83" s="179">
        <f>'Open Int.'!Z83</f>
        <v>-8.396428000000014</v>
      </c>
      <c r="I83" s="172">
        <f>'Open Int.'!O83</f>
        <v>0.9903557651093013</v>
      </c>
      <c r="J83" s="188">
        <f>IF(Volume!D83=0,0,Volume!F83/Volume!D83)</f>
        <v>0</v>
      </c>
      <c r="K83" s="190">
        <f>IF('Open Int.'!E83=0,0,'Open Int.'!H83/'Open Int.'!E83)</f>
        <v>0</v>
      </c>
    </row>
    <row r="84" spans="1:11" ht="15">
      <c r="A84" s="204" t="s">
        <v>144</v>
      </c>
      <c r="B84" s="292">
        <f>Margins!B84</f>
        <v>250</v>
      </c>
      <c r="C84" s="292">
        <f>Volume!J84</f>
        <v>2526.3</v>
      </c>
      <c r="D84" s="185">
        <f>Volume!M84</f>
        <v>-2.498986897203836</v>
      </c>
      <c r="E84" s="178">
        <f>Volume!C84*100</f>
        <v>-32</v>
      </c>
      <c r="F84" s="353">
        <f>'Open Int.'!D84*100</f>
        <v>2</v>
      </c>
      <c r="G84" s="179">
        <f>'Open Int.'!R84</f>
        <v>85.38894</v>
      </c>
      <c r="H84" s="179">
        <f>'Open Int.'!Z84</f>
        <v>-0.43959125000000654</v>
      </c>
      <c r="I84" s="172">
        <f>'Open Int.'!O84</f>
        <v>0.9985207100591716</v>
      </c>
      <c r="J84" s="188">
        <f>IF(Volume!D84=0,0,Volume!F84/Volume!D84)</f>
        <v>0</v>
      </c>
      <c r="K84" s="190">
        <f>IF('Open Int.'!E84=0,0,'Open Int.'!H84/'Open Int.'!E84)</f>
        <v>0</v>
      </c>
    </row>
    <row r="85" spans="1:11" ht="15">
      <c r="A85" s="204" t="s">
        <v>295</v>
      </c>
      <c r="B85" s="292">
        <f>Margins!B85</f>
        <v>300</v>
      </c>
      <c r="C85" s="292">
        <f>Volume!J85</f>
        <v>678.55</v>
      </c>
      <c r="D85" s="185">
        <f>Volume!M85</f>
        <v>-1.5738323179576477</v>
      </c>
      <c r="E85" s="178">
        <f>Volume!C85*100</f>
        <v>15</v>
      </c>
      <c r="F85" s="353">
        <f>'Open Int.'!D85*100</f>
        <v>-1</v>
      </c>
      <c r="G85" s="179">
        <f>'Open Int.'!R85</f>
        <v>117.090588</v>
      </c>
      <c r="H85" s="179">
        <f>'Open Int.'!Z85</f>
        <v>-3.3406980000000033</v>
      </c>
      <c r="I85" s="172">
        <f>'Open Int.'!O85</f>
        <v>0.9695757997218358</v>
      </c>
      <c r="J85" s="188">
        <f>IF(Volume!D85=0,0,Volume!F85/Volume!D85)</f>
        <v>0.6666666666666666</v>
      </c>
      <c r="K85" s="190">
        <f>IF('Open Int.'!E85=0,0,'Open Int.'!H85/'Open Int.'!E85)</f>
        <v>0.25</v>
      </c>
    </row>
    <row r="86" spans="1:11" ht="15">
      <c r="A86" s="204" t="s">
        <v>133</v>
      </c>
      <c r="B86" s="292">
        <f>Margins!B86</f>
        <v>12500</v>
      </c>
      <c r="C86" s="292">
        <f>Volume!J86</f>
        <v>34.35</v>
      </c>
      <c r="D86" s="185">
        <f>Volume!M86</f>
        <v>-2.275960170697005</v>
      </c>
      <c r="E86" s="178">
        <f>Volume!C86*100</f>
        <v>-40</v>
      </c>
      <c r="F86" s="353">
        <f>'Open Int.'!D86*100</f>
        <v>-4</v>
      </c>
      <c r="G86" s="179">
        <f>'Open Int.'!R86</f>
        <v>109.834125</v>
      </c>
      <c r="H86" s="179">
        <f>'Open Int.'!Z86</f>
        <v>-6.951750000000004</v>
      </c>
      <c r="I86" s="172">
        <f>'Open Int.'!O86</f>
        <v>0.9730258014073495</v>
      </c>
      <c r="J86" s="188">
        <f>IF(Volume!D86=0,0,Volume!F86/Volume!D86)</f>
        <v>0.07692307692307693</v>
      </c>
      <c r="K86" s="190">
        <f>IF('Open Int.'!E86=0,0,'Open Int.'!H86/'Open Int.'!E86)</f>
        <v>0.04361370716510903</v>
      </c>
    </row>
    <row r="87" spans="1:11" ht="15">
      <c r="A87" s="204" t="s">
        <v>169</v>
      </c>
      <c r="B87" s="292">
        <f>Margins!B87</f>
        <v>4000</v>
      </c>
      <c r="C87" s="292">
        <f>Volume!J87</f>
        <v>123.1</v>
      </c>
      <c r="D87" s="185">
        <f>Volume!M87</f>
        <v>-1.2434817488969205</v>
      </c>
      <c r="E87" s="178">
        <f>Volume!C87*100</f>
        <v>-66</v>
      </c>
      <c r="F87" s="353">
        <f>'Open Int.'!D87*100</f>
        <v>1</v>
      </c>
      <c r="G87" s="179">
        <f>'Open Int.'!R87</f>
        <v>116.25564</v>
      </c>
      <c r="H87" s="179">
        <f>'Open Int.'!Z87</f>
        <v>-0.31704000000000576</v>
      </c>
      <c r="I87" s="172">
        <f>'Open Int.'!O87</f>
        <v>0.9949174078780177</v>
      </c>
      <c r="J87" s="188">
        <f>IF(Volume!D87=0,0,Volume!F87/Volume!D87)</f>
        <v>2</v>
      </c>
      <c r="K87" s="190">
        <f>IF('Open Int.'!E87=0,0,'Open Int.'!H87/'Open Int.'!E87)</f>
        <v>0.7096774193548387</v>
      </c>
    </row>
    <row r="88" spans="1:11" ht="15">
      <c r="A88" s="204" t="s">
        <v>296</v>
      </c>
      <c r="B88" s="292">
        <f>Margins!B88</f>
        <v>550</v>
      </c>
      <c r="C88" s="292">
        <f>Volume!J88</f>
        <v>458.3</v>
      </c>
      <c r="D88" s="185">
        <f>Volume!M88</f>
        <v>-1.5890057977238519</v>
      </c>
      <c r="E88" s="178">
        <f>Volume!C88*100</f>
        <v>-54</v>
      </c>
      <c r="F88" s="353">
        <f>'Open Int.'!D88*100</f>
        <v>0</v>
      </c>
      <c r="G88" s="179">
        <f>'Open Int.'!R88</f>
        <v>150.4575985</v>
      </c>
      <c r="H88" s="179">
        <f>'Open Int.'!Z88</f>
        <v>-3.1465610000000197</v>
      </c>
      <c r="I88" s="172">
        <f>'Open Int.'!O88</f>
        <v>0.998659742000335</v>
      </c>
      <c r="J88" s="188">
        <f>IF(Volume!D88=0,0,Volume!F88/Volume!D88)</f>
        <v>0</v>
      </c>
      <c r="K88" s="190">
        <f>IF('Open Int.'!E88=0,0,'Open Int.'!H88/'Open Int.'!E88)</f>
        <v>0</v>
      </c>
    </row>
    <row r="89" spans="1:11" ht="15">
      <c r="A89" s="204" t="s">
        <v>297</v>
      </c>
      <c r="B89" s="292">
        <f>Margins!B89</f>
        <v>550</v>
      </c>
      <c r="C89" s="292">
        <f>Volume!J89</f>
        <v>512.65</v>
      </c>
      <c r="D89" s="185">
        <f>Volume!M89</f>
        <v>0.46051342347637975</v>
      </c>
      <c r="E89" s="178">
        <f>Volume!C89*100</f>
        <v>86</v>
      </c>
      <c r="F89" s="353">
        <f>'Open Int.'!D89*100</f>
        <v>12</v>
      </c>
      <c r="G89" s="179">
        <f>'Open Int.'!R89</f>
        <v>76.805223</v>
      </c>
      <c r="H89" s="179">
        <f>'Open Int.'!Z89</f>
        <v>8.322963000000001</v>
      </c>
      <c r="I89" s="172">
        <f>'Open Int.'!O89</f>
        <v>0.9911894273127754</v>
      </c>
      <c r="J89" s="188">
        <f>IF(Volume!D89=0,0,Volume!F89/Volume!D89)</f>
        <v>0</v>
      </c>
      <c r="K89" s="190">
        <f>IF('Open Int.'!E89=0,0,'Open Int.'!H89/'Open Int.'!E89)</f>
        <v>0.09090909090909091</v>
      </c>
    </row>
    <row r="90" spans="1:11" ht="15">
      <c r="A90" s="204" t="s">
        <v>178</v>
      </c>
      <c r="B90" s="292">
        <f>Margins!B90</f>
        <v>2500</v>
      </c>
      <c r="C90" s="292">
        <f>Volume!J90</f>
        <v>188.35</v>
      </c>
      <c r="D90" s="185">
        <f>Volume!M90</f>
        <v>1.7008639308855322</v>
      </c>
      <c r="E90" s="178">
        <f>Volume!C90*100</f>
        <v>286</v>
      </c>
      <c r="F90" s="353">
        <f>'Open Int.'!D90*100</f>
        <v>2</v>
      </c>
      <c r="G90" s="179">
        <f>'Open Int.'!R90</f>
        <v>62.5792875</v>
      </c>
      <c r="H90" s="179">
        <f>'Open Int.'!Z90</f>
        <v>2.667087500000001</v>
      </c>
      <c r="I90" s="172">
        <f>'Open Int.'!O90</f>
        <v>0.9841986455981941</v>
      </c>
      <c r="J90" s="188">
        <f>IF(Volume!D90=0,0,Volume!F90/Volume!D90)</f>
        <v>0.10714285714285714</v>
      </c>
      <c r="K90" s="190">
        <f>IF('Open Int.'!E90=0,0,'Open Int.'!H90/'Open Int.'!E90)</f>
        <v>0.46153846153846156</v>
      </c>
    </row>
    <row r="91" spans="1:11" ht="15">
      <c r="A91" s="204" t="s">
        <v>145</v>
      </c>
      <c r="B91" s="292">
        <f>Margins!B91</f>
        <v>1700</v>
      </c>
      <c r="C91" s="292">
        <f>Volume!J91</f>
        <v>165.5</v>
      </c>
      <c r="D91" s="185">
        <f>Volume!M91</f>
        <v>0.8224185196466612</v>
      </c>
      <c r="E91" s="178">
        <f>Volume!C91*100</f>
        <v>44</v>
      </c>
      <c r="F91" s="353">
        <f>'Open Int.'!D91*100</f>
        <v>1</v>
      </c>
      <c r="G91" s="179">
        <f>'Open Int.'!R91</f>
        <v>52.246695</v>
      </c>
      <c r="H91" s="179">
        <f>'Open Int.'!Z91</f>
        <v>1.0401025000000033</v>
      </c>
      <c r="I91" s="172">
        <f>'Open Int.'!O91</f>
        <v>0.9859989229940764</v>
      </c>
      <c r="J91" s="188">
        <f>IF(Volume!D91=0,0,Volume!F91/Volume!D91)</f>
        <v>0</v>
      </c>
      <c r="K91" s="190">
        <f>IF('Open Int.'!E91=0,0,'Open Int.'!H91/'Open Int.'!E91)</f>
        <v>0.12345679012345678</v>
      </c>
    </row>
    <row r="92" spans="1:11" ht="15">
      <c r="A92" s="204" t="s">
        <v>273</v>
      </c>
      <c r="B92" s="292">
        <f>Margins!B92</f>
        <v>850</v>
      </c>
      <c r="C92" s="292">
        <f>Volume!J92</f>
        <v>228.95</v>
      </c>
      <c r="D92" s="185">
        <f>Volume!M92</f>
        <v>-3.6000000000000045</v>
      </c>
      <c r="E92" s="178">
        <f>Volume!C92*100</f>
        <v>24</v>
      </c>
      <c r="F92" s="353">
        <f>'Open Int.'!D92*100</f>
        <v>4</v>
      </c>
      <c r="G92" s="179">
        <f>'Open Int.'!R92</f>
        <v>169.40582875</v>
      </c>
      <c r="H92" s="179">
        <f>'Open Int.'!Z92</f>
        <v>0.8603912500000206</v>
      </c>
      <c r="I92" s="172">
        <f>'Open Int.'!O92</f>
        <v>0.9809304997128088</v>
      </c>
      <c r="J92" s="188">
        <f>IF(Volume!D92=0,0,Volume!F92/Volume!D92)</f>
        <v>0.06557377049180328</v>
      </c>
      <c r="K92" s="190">
        <f>IF('Open Int.'!E92=0,0,'Open Int.'!H92/'Open Int.'!E92)</f>
        <v>0.04794520547945205</v>
      </c>
    </row>
    <row r="93" spans="1:11" ht="15">
      <c r="A93" s="204" t="s">
        <v>210</v>
      </c>
      <c r="B93" s="292">
        <f>Margins!B93</f>
        <v>200</v>
      </c>
      <c r="C93" s="292">
        <f>Volume!J93</f>
        <v>1756.75</v>
      </c>
      <c r="D93" s="185">
        <f>Volume!M93</f>
        <v>0.8264699974172866</v>
      </c>
      <c r="E93" s="178">
        <f>Volume!C93*100</f>
        <v>-24</v>
      </c>
      <c r="F93" s="353">
        <f>'Open Int.'!D93*100</f>
        <v>-3</v>
      </c>
      <c r="G93" s="179">
        <f>'Open Int.'!R93</f>
        <v>230.099115</v>
      </c>
      <c r="H93" s="179">
        <f>'Open Int.'!Z93</f>
        <v>-4.874205999999987</v>
      </c>
      <c r="I93" s="172">
        <f>'Open Int.'!O93</f>
        <v>0.9861047488166133</v>
      </c>
      <c r="J93" s="188">
        <f>IF(Volume!D93=0,0,Volume!F93/Volume!D93)</f>
        <v>0.007407407407407408</v>
      </c>
      <c r="K93" s="190">
        <f>IF('Open Int.'!E93=0,0,'Open Int.'!H93/'Open Int.'!E93)</f>
        <v>0.1349206349206349</v>
      </c>
    </row>
    <row r="94" spans="1:11" ht="15">
      <c r="A94" s="204" t="s">
        <v>298</v>
      </c>
      <c r="B94" s="292">
        <f>Margins!B94</f>
        <v>350</v>
      </c>
      <c r="C94" s="292">
        <f>Volume!J94</f>
        <v>625.3</v>
      </c>
      <c r="D94" s="185">
        <f>Volume!M94</f>
        <v>-1.6205160478288338</v>
      </c>
      <c r="E94" s="178">
        <f>Volume!C94*100</f>
        <v>-39</v>
      </c>
      <c r="F94" s="353">
        <f>'Open Int.'!D94*100</f>
        <v>9</v>
      </c>
      <c r="G94" s="179">
        <f>'Open Int.'!R94</f>
        <v>21.797957999999998</v>
      </c>
      <c r="H94" s="179">
        <f>'Open Int.'!Z94</f>
        <v>1.4651139999999963</v>
      </c>
      <c r="I94" s="172">
        <f>'Open Int.'!O94</f>
        <v>0.9759036144578314</v>
      </c>
      <c r="J94" s="188">
        <f>IF(Volume!D94=0,0,Volume!F94/Volume!D94)</f>
        <v>0</v>
      </c>
      <c r="K94" s="190">
        <f>IF('Open Int.'!E94=0,0,'Open Int.'!H94/'Open Int.'!E94)</f>
        <v>0</v>
      </c>
    </row>
    <row r="95" spans="1:11" ht="15">
      <c r="A95" s="204" t="s">
        <v>7</v>
      </c>
      <c r="B95" s="292">
        <f>Margins!B95</f>
        <v>650</v>
      </c>
      <c r="C95" s="292">
        <f>Volume!J95</f>
        <v>931.4</v>
      </c>
      <c r="D95" s="185">
        <f>Volume!M95</f>
        <v>-1.397416896040657</v>
      </c>
      <c r="E95" s="178">
        <f>Volume!C95*100</f>
        <v>-51</v>
      </c>
      <c r="F95" s="353">
        <f>'Open Int.'!D95*100</f>
        <v>4</v>
      </c>
      <c r="G95" s="179">
        <f>'Open Int.'!R95</f>
        <v>240.650475</v>
      </c>
      <c r="H95" s="179">
        <f>'Open Int.'!Z95</f>
        <v>6.781684000000013</v>
      </c>
      <c r="I95" s="172">
        <f>'Open Int.'!O95</f>
        <v>0.9911949685534591</v>
      </c>
      <c r="J95" s="188">
        <f>IF(Volume!D95=0,0,Volume!F95/Volume!D95)</f>
        <v>0</v>
      </c>
      <c r="K95" s="190">
        <f>IF('Open Int.'!E95=0,0,'Open Int.'!H95/'Open Int.'!E95)</f>
        <v>0.04285714285714286</v>
      </c>
    </row>
    <row r="96" spans="1:11" ht="15">
      <c r="A96" s="204" t="s">
        <v>170</v>
      </c>
      <c r="B96" s="292">
        <f>Margins!B96</f>
        <v>1200</v>
      </c>
      <c r="C96" s="292">
        <f>Volume!J96</f>
        <v>521.65</v>
      </c>
      <c r="D96" s="185">
        <f>Volume!M96</f>
        <v>-1.3147937949300124</v>
      </c>
      <c r="E96" s="178">
        <f>Volume!C96*100</f>
        <v>-61</v>
      </c>
      <c r="F96" s="353">
        <f>'Open Int.'!D96*100</f>
        <v>0</v>
      </c>
      <c r="G96" s="179">
        <f>'Open Int.'!R96</f>
        <v>119.937768</v>
      </c>
      <c r="H96" s="179">
        <f>'Open Int.'!Z96</f>
        <v>-1.5345119999999923</v>
      </c>
      <c r="I96" s="172">
        <f>'Open Int.'!O96</f>
        <v>0.9801670146137788</v>
      </c>
      <c r="J96" s="188">
        <f>IF(Volume!D96=0,0,Volume!F96/Volume!D96)</f>
        <v>0</v>
      </c>
      <c r="K96" s="190">
        <f>IF('Open Int.'!E96=0,0,'Open Int.'!H96/'Open Int.'!E96)</f>
        <v>0</v>
      </c>
    </row>
    <row r="97" spans="1:11" ht="15">
      <c r="A97" s="204" t="s">
        <v>224</v>
      </c>
      <c r="B97" s="292">
        <f>Margins!B97</f>
        <v>400</v>
      </c>
      <c r="C97" s="292">
        <f>Volume!J97</f>
        <v>962.55</v>
      </c>
      <c r="D97" s="185">
        <f>Volume!M97</f>
        <v>1.1506935687263484</v>
      </c>
      <c r="E97" s="178">
        <f>Volume!C97*100</f>
        <v>72</v>
      </c>
      <c r="F97" s="353">
        <f>'Open Int.'!D97*100</f>
        <v>-4</v>
      </c>
      <c r="G97" s="179">
        <f>'Open Int.'!R97</f>
        <v>146.962134</v>
      </c>
      <c r="H97" s="179">
        <f>'Open Int.'!Z97</f>
        <v>-3.9996900000000153</v>
      </c>
      <c r="I97" s="172">
        <f>'Open Int.'!O97</f>
        <v>0.9850668063924548</v>
      </c>
      <c r="J97" s="188">
        <f>IF(Volume!D97=0,0,Volume!F97/Volume!D97)</f>
        <v>0</v>
      </c>
      <c r="K97" s="190">
        <f>IF('Open Int.'!E97=0,0,'Open Int.'!H97/'Open Int.'!E97)</f>
        <v>0.10714285714285714</v>
      </c>
    </row>
    <row r="98" spans="1:11" ht="15">
      <c r="A98" s="204" t="s">
        <v>207</v>
      </c>
      <c r="B98" s="292">
        <f>Margins!B98</f>
        <v>1250</v>
      </c>
      <c r="C98" s="292">
        <f>Volume!J98</f>
        <v>222.65</v>
      </c>
      <c r="D98" s="185">
        <f>Volume!M98</f>
        <v>0.860702151755382</v>
      </c>
      <c r="E98" s="178">
        <f>Volume!C98*100</f>
        <v>-35</v>
      </c>
      <c r="F98" s="353">
        <f>'Open Int.'!D98*100</f>
        <v>1</v>
      </c>
      <c r="G98" s="179">
        <f>'Open Int.'!R98</f>
        <v>154.6860875</v>
      </c>
      <c r="H98" s="179">
        <f>'Open Int.'!Z98</f>
        <v>2.230618750000019</v>
      </c>
      <c r="I98" s="172">
        <f>'Open Int.'!O98</f>
        <v>0.9868657790572148</v>
      </c>
      <c r="J98" s="188">
        <f>IF(Volume!D98=0,0,Volume!F98/Volume!D98)</f>
        <v>0.02127659574468085</v>
      </c>
      <c r="K98" s="190">
        <f>IF('Open Int.'!E98=0,0,'Open Int.'!H98/'Open Int.'!E98)</f>
        <v>0.05818965517241379</v>
      </c>
    </row>
    <row r="99" spans="1:11" ht="15">
      <c r="A99" s="204" t="s">
        <v>299</v>
      </c>
      <c r="B99" s="292">
        <f>Margins!B99</f>
        <v>250</v>
      </c>
      <c r="C99" s="292">
        <f>Volume!J99</f>
        <v>921.25</v>
      </c>
      <c r="D99" s="185">
        <f>Volume!M99</f>
        <v>0.5018273059510198</v>
      </c>
      <c r="E99" s="178">
        <f>Volume!C99*100</f>
        <v>-6</v>
      </c>
      <c r="F99" s="353">
        <f>'Open Int.'!D99*100</f>
        <v>0</v>
      </c>
      <c r="G99" s="179">
        <f>'Open Int.'!R99</f>
        <v>62.184375</v>
      </c>
      <c r="H99" s="179">
        <f>'Open Int.'!Z99</f>
        <v>0.5625787500000001</v>
      </c>
      <c r="I99" s="172">
        <f>'Open Int.'!O99</f>
        <v>0.9985185185185185</v>
      </c>
      <c r="J99" s="188">
        <f>IF(Volume!D99=0,0,Volume!F99/Volume!D99)</f>
        <v>0</v>
      </c>
      <c r="K99" s="190">
        <f>IF('Open Int.'!E99=0,0,'Open Int.'!H99/'Open Int.'!E99)</f>
        <v>0.25</v>
      </c>
    </row>
    <row r="100" spans="1:11" ht="15">
      <c r="A100" s="204" t="s">
        <v>279</v>
      </c>
      <c r="B100" s="292">
        <f>Margins!B100</f>
        <v>1600</v>
      </c>
      <c r="C100" s="292">
        <f>Volume!J100</f>
        <v>312.45</v>
      </c>
      <c r="D100" s="185">
        <f>Volume!M100</f>
        <v>-1.092117758784422</v>
      </c>
      <c r="E100" s="178">
        <f>Volume!C100*100</f>
        <v>-33</v>
      </c>
      <c r="F100" s="353">
        <f>'Open Int.'!D100*100</f>
        <v>2</v>
      </c>
      <c r="G100" s="179">
        <f>'Open Int.'!R100</f>
        <v>373.990152</v>
      </c>
      <c r="H100" s="179">
        <f>'Open Int.'!Z100</f>
        <v>4.513512000000048</v>
      </c>
      <c r="I100" s="172">
        <f>'Open Int.'!O100</f>
        <v>0.9775431092099987</v>
      </c>
      <c r="J100" s="188">
        <f>IF(Volume!D100=0,0,Volume!F100/Volume!D100)</f>
        <v>0.034482758620689655</v>
      </c>
      <c r="K100" s="190">
        <f>IF('Open Int.'!E100=0,0,'Open Int.'!H100/'Open Int.'!E100)</f>
        <v>0.056140350877192984</v>
      </c>
    </row>
    <row r="101" spans="1:11" ht="15">
      <c r="A101" s="204" t="s">
        <v>146</v>
      </c>
      <c r="B101" s="292">
        <f>Margins!B101</f>
        <v>8900</v>
      </c>
      <c r="C101" s="292">
        <f>Volume!J101</f>
        <v>42.55</v>
      </c>
      <c r="D101" s="185">
        <f>Volume!M101</f>
        <v>-1.8454440599769417</v>
      </c>
      <c r="E101" s="178">
        <f>Volume!C101*100</f>
        <v>23</v>
      </c>
      <c r="F101" s="353">
        <f>'Open Int.'!D101*100</f>
        <v>1</v>
      </c>
      <c r="G101" s="179">
        <f>'Open Int.'!R101</f>
        <v>48.738046499999996</v>
      </c>
      <c r="H101" s="179">
        <f>'Open Int.'!Z101</f>
        <v>-0.33762150000000446</v>
      </c>
      <c r="I101" s="172">
        <f>'Open Int.'!O101</f>
        <v>0.9735819735819736</v>
      </c>
      <c r="J101" s="188">
        <f>IF(Volume!D101=0,0,Volume!F101/Volume!D101)</f>
        <v>0.08333333333333333</v>
      </c>
      <c r="K101" s="190">
        <f>IF('Open Int.'!E101=0,0,'Open Int.'!H101/'Open Int.'!E101)</f>
        <v>0.06666666666666667</v>
      </c>
    </row>
    <row r="102" spans="1:11" ht="15">
      <c r="A102" s="204" t="s">
        <v>8</v>
      </c>
      <c r="B102" s="292">
        <f>Margins!B102</f>
        <v>1600</v>
      </c>
      <c r="C102" s="292">
        <f>Volume!J102</f>
        <v>164.05</v>
      </c>
      <c r="D102" s="185">
        <f>Volume!M102</f>
        <v>-0.030469226081647136</v>
      </c>
      <c r="E102" s="178">
        <f>Volume!C102*100</f>
        <v>19</v>
      </c>
      <c r="F102" s="353">
        <f>'Open Int.'!D102*100</f>
        <v>3</v>
      </c>
      <c r="G102" s="179">
        <f>'Open Int.'!R102</f>
        <v>651.029144</v>
      </c>
      <c r="H102" s="179">
        <f>'Open Int.'!Z102</f>
        <v>22.486760000000004</v>
      </c>
      <c r="I102" s="172">
        <f>'Open Int.'!O102</f>
        <v>0.9820586219408942</v>
      </c>
      <c r="J102" s="188">
        <f>IF(Volume!D102=0,0,Volume!F102/Volume!D102)</f>
        <v>0.12840466926070038</v>
      </c>
      <c r="K102" s="190">
        <f>IF('Open Int.'!E102=0,0,'Open Int.'!H102/'Open Int.'!E102)</f>
        <v>0.1195959595959596</v>
      </c>
    </row>
    <row r="103" spans="1:11" ht="15">
      <c r="A103" s="204" t="s">
        <v>300</v>
      </c>
      <c r="B103" s="292">
        <f>Margins!B103</f>
        <v>1000</v>
      </c>
      <c r="C103" s="292">
        <f>Volume!J103</f>
        <v>214.8</v>
      </c>
      <c r="D103" s="185">
        <f>Volume!M103</f>
        <v>0.35038542396636296</v>
      </c>
      <c r="E103" s="178">
        <f>Volume!C103*100</f>
        <v>51</v>
      </c>
      <c r="F103" s="353">
        <f>'Open Int.'!D103*100</f>
        <v>-1</v>
      </c>
      <c r="G103" s="179">
        <f>'Open Int.'!R103</f>
        <v>67.96272</v>
      </c>
      <c r="H103" s="179">
        <f>'Open Int.'!Z103</f>
        <v>-0.2978249999999889</v>
      </c>
      <c r="I103" s="172">
        <f>'Open Int.'!O103</f>
        <v>0.993046776232617</v>
      </c>
      <c r="J103" s="188">
        <f>IF(Volume!D103=0,0,Volume!F103/Volume!D103)</f>
        <v>0</v>
      </c>
      <c r="K103" s="190">
        <f>IF('Open Int.'!E103=0,0,'Open Int.'!H103/'Open Int.'!E103)</f>
        <v>0</v>
      </c>
    </row>
    <row r="104" spans="1:11" ht="15">
      <c r="A104" s="204" t="s">
        <v>179</v>
      </c>
      <c r="B104" s="292">
        <f>Margins!B104</f>
        <v>28000</v>
      </c>
      <c r="C104" s="292">
        <f>Volume!J104</f>
        <v>17.7</v>
      </c>
      <c r="D104" s="185">
        <f>Volume!M104</f>
        <v>-3.2786885245901716</v>
      </c>
      <c r="E104" s="178">
        <f>Volume!C104*100</f>
        <v>16</v>
      </c>
      <c r="F104" s="353">
        <f>'Open Int.'!D104*100</f>
        <v>-4</v>
      </c>
      <c r="G104" s="179">
        <f>'Open Int.'!R104</f>
        <v>89.40624</v>
      </c>
      <c r="H104" s="179">
        <f>'Open Int.'!Z104</f>
        <v>-6.566280000000006</v>
      </c>
      <c r="I104" s="172">
        <f>'Open Int.'!O104</f>
        <v>0.9783813747228381</v>
      </c>
      <c r="J104" s="188">
        <f>IF(Volume!D104=0,0,Volume!F104/Volume!D104)</f>
        <v>0</v>
      </c>
      <c r="K104" s="190">
        <f>IF('Open Int.'!E104=0,0,'Open Int.'!H104/'Open Int.'!E104)</f>
        <v>0.10683760683760683</v>
      </c>
    </row>
    <row r="105" spans="1:11" ht="15">
      <c r="A105" s="204" t="s">
        <v>202</v>
      </c>
      <c r="B105" s="292">
        <f>Margins!B105</f>
        <v>1150</v>
      </c>
      <c r="C105" s="292">
        <f>Volume!J105</f>
        <v>234.1</v>
      </c>
      <c r="D105" s="185">
        <f>Volume!M105</f>
        <v>-0.08536064874093771</v>
      </c>
      <c r="E105" s="178">
        <f>Volume!C105*100</f>
        <v>-22</v>
      </c>
      <c r="F105" s="353">
        <f>'Open Int.'!D105*100</f>
        <v>3</v>
      </c>
      <c r="G105" s="179">
        <f>'Open Int.'!R105</f>
        <v>78.0992715</v>
      </c>
      <c r="H105" s="179">
        <f>'Open Int.'!Z105</f>
        <v>2.115781499999997</v>
      </c>
      <c r="I105" s="172">
        <f>'Open Int.'!O105</f>
        <v>0.9607032057911065</v>
      </c>
      <c r="J105" s="188">
        <f>IF(Volume!D105=0,0,Volume!F105/Volume!D105)</f>
        <v>0.125</v>
      </c>
      <c r="K105" s="190">
        <f>IF('Open Int.'!E105=0,0,'Open Int.'!H105/'Open Int.'!E105)</f>
        <v>0.01834862385321101</v>
      </c>
    </row>
    <row r="106" spans="1:11" ht="15">
      <c r="A106" s="204" t="s">
        <v>171</v>
      </c>
      <c r="B106" s="292">
        <f>Margins!B106</f>
        <v>2200</v>
      </c>
      <c r="C106" s="292">
        <f>Volume!J106</f>
        <v>323.35</v>
      </c>
      <c r="D106" s="185">
        <f>Volume!M106</f>
        <v>-0.6757794501612621</v>
      </c>
      <c r="E106" s="178">
        <f>Volume!C106*100</f>
        <v>-3</v>
      </c>
      <c r="F106" s="353">
        <f>'Open Int.'!D106*100</f>
        <v>3</v>
      </c>
      <c r="G106" s="179">
        <f>'Open Int.'!R106</f>
        <v>135.587122</v>
      </c>
      <c r="H106" s="179">
        <f>'Open Int.'!Z106</f>
        <v>3.0882719999999892</v>
      </c>
      <c r="I106" s="172">
        <f>'Open Int.'!O106</f>
        <v>0.9958027282266527</v>
      </c>
      <c r="J106" s="188">
        <f>IF(Volume!D106=0,0,Volume!F106/Volume!D106)</f>
        <v>0</v>
      </c>
      <c r="K106" s="190">
        <f>IF('Open Int.'!E106=0,0,'Open Int.'!H106/'Open Int.'!E106)</f>
        <v>1.4285714285714286</v>
      </c>
    </row>
    <row r="107" spans="1:11" ht="15">
      <c r="A107" s="204" t="s">
        <v>147</v>
      </c>
      <c r="B107" s="292">
        <f>Margins!B107</f>
        <v>5900</v>
      </c>
      <c r="C107" s="292">
        <f>Volume!J107</f>
        <v>63.9</v>
      </c>
      <c r="D107" s="185">
        <f>Volume!M107</f>
        <v>6.499999999999997</v>
      </c>
      <c r="E107" s="178">
        <f>Volume!C107*100</f>
        <v>986</v>
      </c>
      <c r="F107" s="353">
        <f>'Open Int.'!D107*100</f>
        <v>8</v>
      </c>
      <c r="G107" s="179">
        <f>'Open Int.'!R107</f>
        <v>34.194807</v>
      </c>
      <c r="H107" s="179">
        <f>'Open Int.'!Z107</f>
        <v>4.919006999999997</v>
      </c>
      <c r="I107" s="172">
        <f>'Open Int.'!O107</f>
        <v>0.9702315325248071</v>
      </c>
      <c r="J107" s="188">
        <f>IF(Volume!D107=0,0,Volume!F107/Volume!D107)</f>
        <v>0</v>
      </c>
      <c r="K107" s="190">
        <f>IF('Open Int.'!E107=0,0,'Open Int.'!H107/'Open Int.'!E107)</f>
        <v>0</v>
      </c>
    </row>
    <row r="108" spans="1:11" ht="15">
      <c r="A108" s="204" t="s">
        <v>148</v>
      </c>
      <c r="B108" s="292">
        <f>Margins!B108</f>
        <v>2090</v>
      </c>
      <c r="C108" s="292">
        <f>Volume!J108</f>
        <v>257.75</v>
      </c>
      <c r="D108" s="185">
        <f>Volume!M108</f>
        <v>1.9984170953700087</v>
      </c>
      <c r="E108" s="178">
        <f>Volume!C108*100</f>
        <v>181</v>
      </c>
      <c r="F108" s="353">
        <f>'Open Int.'!D108*100</f>
        <v>-2</v>
      </c>
      <c r="G108" s="179">
        <f>'Open Int.'!R108</f>
        <v>32.48345925</v>
      </c>
      <c r="H108" s="179">
        <f>'Open Int.'!Z108</f>
        <v>0.10829335000000384</v>
      </c>
      <c r="I108" s="172">
        <f>'Open Int.'!O108</f>
        <v>1</v>
      </c>
      <c r="J108" s="188">
        <f>IF(Volume!D108=0,0,Volume!F108/Volume!D108)</f>
        <v>0</v>
      </c>
      <c r="K108" s="190">
        <f>IF('Open Int.'!E108=0,0,'Open Int.'!H108/'Open Int.'!E108)</f>
        <v>0</v>
      </c>
    </row>
    <row r="109" spans="1:11" ht="15">
      <c r="A109" s="204" t="s">
        <v>122</v>
      </c>
      <c r="B109" s="292">
        <f>Margins!B109</f>
        <v>3250</v>
      </c>
      <c r="C109" s="292">
        <f>Volume!J109</f>
        <v>142.75</v>
      </c>
      <c r="D109" s="185">
        <f>Volume!M109</f>
        <v>-0.13990905911156953</v>
      </c>
      <c r="E109" s="178">
        <f>Volume!C109*100</f>
        <v>92</v>
      </c>
      <c r="F109" s="353">
        <f>'Open Int.'!D109*100</f>
        <v>3</v>
      </c>
      <c r="G109" s="179">
        <f>'Open Int.'!R109</f>
        <v>387.34141875</v>
      </c>
      <c r="H109" s="179">
        <f>'Open Int.'!Z109</f>
        <v>16.136006250000037</v>
      </c>
      <c r="I109" s="172">
        <f>'Open Int.'!O109</f>
        <v>0.9799976045035333</v>
      </c>
      <c r="J109" s="188">
        <f>IF(Volume!D109=0,0,Volume!F109/Volume!D109)</f>
        <v>0.13003663003663005</v>
      </c>
      <c r="K109" s="190">
        <f>IF('Open Int.'!E109=0,0,'Open Int.'!H109/'Open Int.'!E109)</f>
        <v>0.15825688073394495</v>
      </c>
    </row>
    <row r="110" spans="1:11" ht="15">
      <c r="A110" s="204" t="s">
        <v>36</v>
      </c>
      <c r="B110" s="292">
        <f>Margins!B110</f>
        <v>450</v>
      </c>
      <c r="C110" s="292">
        <f>Volume!J110</f>
        <v>894</v>
      </c>
      <c r="D110" s="185">
        <f>Volume!M110</f>
        <v>0.2354524049781391</v>
      </c>
      <c r="E110" s="178">
        <f>Volume!C110*100</f>
        <v>77</v>
      </c>
      <c r="F110" s="353">
        <f>'Open Int.'!D110*100</f>
        <v>9</v>
      </c>
      <c r="G110" s="179">
        <f>'Open Int.'!R110</f>
        <v>640.38114</v>
      </c>
      <c r="H110" s="179">
        <f>'Open Int.'!Z110</f>
        <v>54.68378849999999</v>
      </c>
      <c r="I110" s="172">
        <f>'Open Int.'!O110</f>
        <v>0.9846086191732629</v>
      </c>
      <c r="J110" s="188">
        <f>IF(Volume!D110=0,0,Volume!F110/Volume!D110)</f>
        <v>0.03529411764705882</v>
      </c>
      <c r="K110" s="190">
        <f>IF('Open Int.'!E110=0,0,'Open Int.'!H110/'Open Int.'!E110)</f>
        <v>0.05242718446601942</v>
      </c>
    </row>
    <row r="111" spans="1:11" ht="15">
      <c r="A111" s="204" t="s">
        <v>172</v>
      </c>
      <c r="B111" s="292">
        <f>Margins!B111</f>
        <v>1050</v>
      </c>
      <c r="C111" s="292">
        <f>Volume!J111</f>
        <v>268.15</v>
      </c>
      <c r="D111" s="185">
        <f>Volume!M111</f>
        <v>2.464654184180355</v>
      </c>
      <c r="E111" s="178">
        <f>Volume!C111*100</f>
        <v>60</v>
      </c>
      <c r="F111" s="353">
        <f>'Open Int.'!D111*100</f>
        <v>2</v>
      </c>
      <c r="G111" s="179">
        <f>'Open Int.'!R111</f>
        <v>90.63335924999998</v>
      </c>
      <c r="H111" s="179">
        <f>'Open Int.'!Z111</f>
        <v>4.185998249999983</v>
      </c>
      <c r="I111" s="172">
        <f>'Open Int.'!O111</f>
        <v>0.9906803355079217</v>
      </c>
      <c r="J111" s="188">
        <f>IF(Volume!D111=0,0,Volume!F111/Volume!D111)</f>
        <v>0</v>
      </c>
      <c r="K111" s="190">
        <f>IF('Open Int.'!E111=0,0,'Open Int.'!H111/'Open Int.'!E111)</f>
        <v>0.08064516129032258</v>
      </c>
    </row>
    <row r="112" spans="1:11" ht="15">
      <c r="A112" s="204" t="s">
        <v>80</v>
      </c>
      <c r="B112" s="292">
        <f>Margins!B112</f>
        <v>1200</v>
      </c>
      <c r="C112" s="292">
        <f>Volume!J112</f>
        <v>226.4</v>
      </c>
      <c r="D112" s="185">
        <f>Volume!M112</f>
        <v>1.0488730194153064</v>
      </c>
      <c r="E112" s="178">
        <f>Volume!C112*100</f>
        <v>-38</v>
      </c>
      <c r="F112" s="353">
        <f>'Open Int.'!D112*100</f>
        <v>-1</v>
      </c>
      <c r="G112" s="179">
        <f>'Open Int.'!R112</f>
        <v>54.60768</v>
      </c>
      <c r="H112" s="179">
        <f>'Open Int.'!Z112</f>
        <v>0.1635300000000015</v>
      </c>
      <c r="I112" s="172">
        <f>'Open Int.'!O112</f>
        <v>0.9930348258706467</v>
      </c>
      <c r="J112" s="188">
        <f>IF(Volume!D112=0,0,Volume!F112/Volume!D112)</f>
        <v>0</v>
      </c>
      <c r="K112" s="190">
        <f>IF('Open Int.'!E112=0,0,'Open Int.'!H112/'Open Int.'!E112)</f>
        <v>0</v>
      </c>
    </row>
    <row r="113" spans="1:11" ht="15">
      <c r="A113" s="204" t="s">
        <v>275</v>
      </c>
      <c r="B113" s="292">
        <f>Margins!B113</f>
        <v>700</v>
      </c>
      <c r="C113" s="292">
        <f>Volume!J113</f>
        <v>360.5</v>
      </c>
      <c r="D113" s="185">
        <f>Volume!M113</f>
        <v>-2.1444082519001024</v>
      </c>
      <c r="E113" s="178">
        <f>Volume!C113*100</f>
        <v>-46</v>
      </c>
      <c r="F113" s="353">
        <f>'Open Int.'!D113*100</f>
        <v>-3</v>
      </c>
      <c r="G113" s="179">
        <f>'Open Int.'!R113</f>
        <v>221.538065</v>
      </c>
      <c r="H113" s="179">
        <f>'Open Int.'!Z113</f>
        <v>-12.84906700000002</v>
      </c>
      <c r="I113" s="172">
        <f>'Open Int.'!O113</f>
        <v>0.9875840072901242</v>
      </c>
      <c r="J113" s="188">
        <f>IF(Volume!D113=0,0,Volume!F113/Volume!D113)</f>
        <v>0.1</v>
      </c>
      <c r="K113" s="190">
        <f>IF('Open Int.'!E113=0,0,'Open Int.'!H113/'Open Int.'!E113)</f>
        <v>0.025252525252525252</v>
      </c>
    </row>
    <row r="114" spans="1:11" ht="15">
      <c r="A114" s="204" t="s">
        <v>225</v>
      </c>
      <c r="B114" s="292">
        <f>Margins!B114</f>
        <v>650</v>
      </c>
      <c r="C114" s="292">
        <f>Volume!J114</f>
        <v>436.4</v>
      </c>
      <c r="D114" s="185">
        <f>Volume!M114</f>
        <v>2.7306967984934007</v>
      </c>
      <c r="E114" s="178">
        <f>Volume!C114*100</f>
        <v>211</v>
      </c>
      <c r="F114" s="353">
        <f>'Open Int.'!D114*100</f>
        <v>6</v>
      </c>
      <c r="G114" s="179">
        <f>'Open Int.'!R114</f>
        <v>49.21501</v>
      </c>
      <c r="H114" s="179">
        <f>'Open Int.'!Z114</f>
        <v>3.627597999999999</v>
      </c>
      <c r="I114" s="172">
        <f>'Open Int.'!O114</f>
        <v>0.9809798270893372</v>
      </c>
      <c r="J114" s="188">
        <f>IF(Volume!D114=0,0,Volume!F114/Volume!D114)</f>
        <v>0</v>
      </c>
      <c r="K114" s="190">
        <f>IF('Open Int.'!E114=0,0,'Open Int.'!H114/'Open Int.'!E114)</f>
        <v>0</v>
      </c>
    </row>
    <row r="115" spans="1:11" ht="15">
      <c r="A115" s="204" t="s">
        <v>81</v>
      </c>
      <c r="B115" s="292">
        <f>Margins!B115</f>
        <v>1200</v>
      </c>
      <c r="C115" s="292">
        <f>Volume!J115</f>
        <v>516.4</v>
      </c>
      <c r="D115" s="185">
        <f>Volume!M115</f>
        <v>-0.3858024691358025</v>
      </c>
      <c r="E115" s="178">
        <f>Volume!C115*100</f>
        <v>3</v>
      </c>
      <c r="F115" s="353">
        <f>'Open Int.'!D115*100</f>
        <v>3</v>
      </c>
      <c r="G115" s="179">
        <f>'Open Int.'!R115</f>
        <v>242.60472</v>
      </c>
      <c r="H115" s="179">
        <f>'Open Int.'!Z115</f>
        <v>6.960815999999994</v>
      </c>
      <c r="I115" s="172">
        <f>'Open Int.'!O115</f>
        <v>0.9974457215836526</v>
      </c>
      <c r="J115" s="188">
        <f>IF(Volume!D115=0,0,Volume!F115/Volume!D115)</f>
        <v>0</v>
      </c>
      <c r="K115" s="190">
        <f>IF('Open Int.'!E115=0,0,'Open Int.'!H115/'Open Int.'!E115)</f>
        <v>0</v>
      </c>
    </row>
    <row r="116" spans="1:11" ht="15">
      <c r="A116" s="204" t="s">
        <v>226</v>
      </c>
      <c r="B116" s="292">
        <f>Margins!B116</f>
        <v>2800</v>
      </c>
      <c r="C116" s="292">
        <f>Volume!J116</f>
        <v>228.1</v>
      </c>
      <c r="D116" s="185">
        <f>Volume!M116</f>
        <v>-0.7829491083079648</v>
      </c>
      <c r="E116" s="178">
        <f>Volume!C116*100</f>
        <v>6</v>
      </c>
      <c r="F116" s="353">
        <f>'Open Int.'!D116*100</f>
        <v>2</v>
      </c>
      <c r="G116" s="179">
        <f>'Open Int.'!R116</f>
        <v>170.8469</v>
      </c>
      <c r="H116" s="179">
        <f>'Open Int.'!Z116</f>
        <v>2.7072359999999946</v>
      </c>
      <c r="I116" s="172">
        <f>'Open Int.'!O116</f>
        <v>0.9914018691588785</v>
      </c>
      <c r="J116" s="188">
        <f>IF(Volume!D116=0,0,Volume!F116/Volume!D116)</f>
        <v>0.09090909090909091</v>
      </c>
      <c r="K116" s="190">
        <f>IF('Open Int.'!E116=0,0,'Open Int.'!H116/'Open Int.'!E116)</f>
        <v>0.18025751072961374</v>
      </c>
    </row>
    <row r="117" spans="1:11" ht="15">
      <c r="A117" s="204" t="s">
        <v>301</v>
      </c>
      <c r="B117" s="292">
        <f>Margins!B117</f>
        <v>1100</v>
      </c>
      <c r="C117" s="292">
        <f>Volume!J117</f>
        <v>367.3</v>
      </c>
      <c r="D117" s="185">
        <f>Volume!M117</f>
        <v>3.7277605196272203</v>
      </c>
      <c r="E117" s="178">
        <f>Volume!C117*100</f>
        <v>119</v>
      </c>
      <c r="F117" s="353">
        <f>'Open Int.'!D117*100</f>
        <v>2</v>
      </c>
      <c r="G117" s="179">
        <f>'Open Int.'!R117</f>
        <v>149.329488</v>
      </c>
      <c r="H117" s="179">
        <f>'Open Int.'!Z117</f>
        <v>8.638475999999997</v>
      </c>
      <c r="I117" s="172">
        <f>'Open Int.'!O117</f>
        <v>0.9916125541125541</v>
      </c>
      <c r="J117" s="188">
        <f>IF(Volume!D117=0,0,Volume!F117/Volume!D117)</f>
        <v>0.0625</v>
      </c>
      <c r="K117" s="190">
        <f>IF('Open Int.'!E117=0,0,'Open Int.'!H117/'Open Int.'!E117)</f>
        <v>0.2857142857142857</v>
      </c>
    </row>
    <row r="118" spans="1:11" ht="15">
      <c r="A118" s="204" t="s">
        <v>227</v>
      </c>
      <c r="B118" s="292">
        <f>Margins!B118</f>
        <v>300</v>
      </c>
      <c r="C118" s="292">
        <f>Volume!J118</f>
        <v>1042.75</v>
      </c>
      <c r="D118" s="185">
        <f>Volume!M118</f>
        <v>1.1200543056633003</v>
      </c>
      <c r="E118" s="178">
        <f>Volume!C118*100</f>
        <v>-26</v>
      </c>
      <c r="F118" s="353">
        <f>'Open Int.'!D118*100</f>
        <v>1</v>
      </c>
      <c r="G118" s="179">
        <f>'Open Int.'!R118</f>
        <v>365.50473</v>
      </c>
      <c r="H118" s="179">
        <f>'Open Int.'!Z118</f>
        <v>8.719841999999971</v>
      </c>
      <c r="I118" s="172">
        <f>'Open Int.'!O118</f>
        <v>0.9981170831906881</v>
      </c>
      <c r="J118" s="188">
        <f>IF(Volume!D118=0,0,Volume!F118/Volume!D118)</f>
        <v>0</v>
      </c>
      <c r="K118" s="190">
        <f>IF('Open Int.'!E118=0,0,'Open Int.'!H118/'Open Int.'!E118)</f>
        <v>0</v>
      </c>
    </row>
    <row r="119" spans="1:11" ht="15">
      <c r="A119" s="204" t="s">
        <v>228</v>
      </c>
      <c r="B119" s="292">
        <f>Margins!B119</f>
        <v>800</v>
      </c>
      <c r="C119" s="292">
        <f>Volume!J119</f>
        <v>420.95</v>
      </c>
      <c r="D119" s="185">
        <f>Volume!M119</f>
        <v>0.39351299785356003</v>
      </c>
      <c r="E119" s="178">
        <f>Volume!C119*100</f>
        <v>-21</v>
      </c>
      <c r="F119" s="353">
        <f>'Open Int.'!D119*100</f>
        <v>-3</v>
      </c>
      <c r="G119" s="179">
        <f>'Open Int.'!R119</f>
        <v>234.856424</v>
      </c>
      <c r="H119" s="179">
        <f>'Open Int.'!Z119</f>
        <v>-5.754687999999987</v>
      </c>
      <c r="I119" s="172">
        <f>'Open Int.'!O119</f>
        <v>0.9936908517350158</v>
      </c>
      <c r="J119" s="188">
        <f>IF(Volume!D119=0,0,Volume!F119/Volume!D119)</f>
        <v>0.2</v>
      </c>
      <c r="K119" s="190">
        <f>IF('Open Int.'!E119=0,0,'Open Int.'!H119/'Open Int.'!E119)</f>
        <v>0.19298245614035087</v>
      </c>
    </row>
    <row r="120" spans="1:11" ht="15">
      <c r="A120" s="204" t="s">
        <v>235</v>
      </c>
      <c r="B120" s="292">
        <f>Margins!B120</f>
        <v>700</v>
      </c>
      <c r="C120" s="292">
        <f>Volume!J120</f>
        <v>489.05</v>
      </c>
      <c r="D120" s="185">
        <f>Volume!M120</f>
        <v>0.7104612850082349</v>
      </c>
      <c r="E120" s="178">
        <f>Volume!C120*100</f>
        <v>63</v>
      </c>
      <c r="F120" s="353">
        <f>'Open Int.'!D120*100</f>
        <v>4</v>
      </c>
      <c r="G120" s="179">
        <f>'Open Int.'!R120</f>
        <v>949.6715235</v>
      </c>
      <c r="H120" s="179">
        <f>'Open Int.'!Z120</f>
        <v>49.49537950000001</v>
      </c>
      <c r="I120" s="172">
        <f>'Open Int.'!O120</f>
        <v>0.9784434591399013</v>
      </c>
      <c r="J120" s="188">
        <f>IF(Volume!D120=0,0,Volume!F120/Volume!D120)</f>
        <v>0.16445066480055984</v>
      </c>
      <c r="K120" s="190">
        <f>IF('Open Int.'!E120=0,0,'Open Int.'!H120/'Open Int.'!E120)</f>
        <v>0.23820754716981132</v>
      </c>
    </row>
    <row r="121" spans="1:11" ht="15">
      <c r="A121" s="204" t="s">
        <v>98</v>
      </c>
      <c r="B121" s="292">
        <f>Margins!B121</f>
        <v>550</v>
      </c>
      <c r="C121" s="292">
        <f>Volume!J121</f>
        <v>565.05</v>
      </c>
      <c r="D121" s="185">
        <f>Volume!M121</f>
        <v>0.9829327137878654</v>
      </c>
      <c r="E121" s="178">
        <f>Volume!C121*100</f>
        <v>107</v>
      </c>
      <c r="F121" s="353">
        <f>'Open Int.'!D121*100</f>
        <v>5</v>
      </c>
      <c r="G121" s="179">
        <f>'Open Int.'!R121</f>
        <v>345.70889099999994</v>
      </c>
      <c r="H121" s="179">
        <f>'Open Int.'!Z121</f>
        <v>19.922094499999957</v>
      </c>
      <c r="I121" s="172">
        <f>'Open Int.'!O121</f>
        <v>0.9962243797195254</v>
      </c>
      <c r="J121" s="188">
        <f>IF(Volume!D121=0,0,Volume!F121/Volume!D121)</f>
        <v>0.05185185185185185</v>
      </c>
      <c r="K121" s="190">
        <f>IF('Open Int.'!E121=0,0,'Open Int.'!H121/'Open Int.'!E121)</f>
        <v>0.11246200607902736</v>
      </c>
    </row>
    <row r="122" spans="1:11" ht="15">
      <c r="A122" s="204" t="s">
        <v>149</v>
      </c>
      <c r="B122" s="292">
        <f>Margins!B122</f>
        <v>550</v>
      </c>
      <c r="C122" s="292">
        <f>Volume!J122</f>
        <v>723.85</v>
      </c>
      <c r="D122" s="185">
        <f>Volume!M122</f>
        <v>0.9553695955369628</v>
      </c>
      <c r="E122" s="178">
        <f>Volume!C122*100</f>
        <v>-18</v>
      </c>
      <c r="F122" s="353">
        <f>'Open Int.'!D122*100</f>
        <v>-9</v>
      </c>
      <c r="G122" s="179">
        <f>'Open Int.'!R122</f>
        <v>367.58188775</v>
      </c>
      <c r="H122" s="179">
        <f>'Open Int.'!Z122</f>
        <v>-27.55681224999995</v>
      </c>
      <c r="I122" s="172">
        <f>'Open Int.'!O122</f>
        <v>0.9896025127260912</v>
      </c>
      <c r="J122" s="188">
        <f>IF(Volume!D122=0,0,Volume!F122/Volume!D122)</f>
        <v>0.1274787535410765</v>
      </c>
      <c r="K122" s="190">
        <f>IF('Open Int.'!E122=0,0,'Open Int.'!H122/'Open Int.'!E122)</f>
        <v>0.53125</v>
      </c>
    </row>
    <row r="123" spans="1:11" ht="15">
      <c r="A123" s="204" t="s">
        <v>203</v>
      </c>
      <c r="B123" s="292">
        <f>Margins!B123</f>
        <v>300</v>
      </c>
      <c r="C123" s="292">
        <f>Volume!J123</f>
        <v>1397.05</v>
      </c>
      <c r="D123" s="185">
        <f>Volume!M123</f>
        <v>0.15413291275359262</v>
      </c>
      <c r="E123" s="178">
        <f>Volume!C123*100</f>
        <v>-8</v>
      </c>
      <c r="F123" s="353">
        <f>'Open Int.'!D123*100</f>
        <v>1</v>
      </c>
      <c r="G123" s="179">
        <f>'Open Int.'!R123</f>
        <v>1880.5270935</v>
      </c>
      <c r="H123" s="179">
        <f>'Open Int.'!Z123</f>
        <v>29.090272500000083</v>
      </c>
      <c r="I123" s="172">
        <f>'Open Int.'!O123</f>
        <v>0.9955871537141456</v>
      </c>
      <c r="J123" s="188">
        <f>IF(Volume!D123=0,0,Volume!F123/Volume!D123)</f>
        <v>0.1725584182144997</v>
      </c>
      <c r="K123" s="190">
        <f>IF('Open Int.'!E123=0,0,'Open Int.'!H123/'Open Int.'!E123)</f>
        <v>0.21970246734397678</v>
      </c>
    </row>
    <row r="124" spans="1:11" ht="15">
      <c r="A124" s="204" t="s">
        <v>302</v>
      </c>
      <c r="B124" s="292">
        <f>Margins!B124</f>
        <v>500</v>
      </c>
      <c r="C124" s="292">
        <f>Volume!J124</f>
        <v>315.15</v>
      </c>
      <c r="D124" s="185">
        <f>Volume!M124</f>
        <v>-3.756298671552912</v>
      </c>
      <c r="E124" s="178">
        <f>Volume!C124*100</f>
        <v>-51</v>
      </c>
      <c r="F124" s="353">
        <f>'Open Int.'!D124*100</f>
        <v>3</v>
      </c>
      <c r="G124" s="179">
        <f>'Open Int.'!R124</f>
        <v>24.692002499999997</v>
      </c>
      <c r="H124" s="179">
        <f>'Open Int.'!Z124</f>
        <v>-0.12870750000000086</v>
      </c>
      <c r="I124" s="172">
        <f>'Open Int.'!O124</f>
        <v>0.9081046585832802</v>
      </c>
      <c r="J124" s="188">
        <f>IF(Volume!D124=0,0,Volume!F124/Volume!D124)</f>
        <v>0</v>
      </c>
      <c r="K124" s="190">
        <f>IF('Open Int.'!E124=0,0,'Open Int.'!H124/'Open Int.'!E124)</f>
        <v>0</v>
      </c>
    </row>
    <row r="125" spans="1:11" ht="15">
      <c r="A125" s="204" t="s">
        <v>217</v>
      </c>
      <c r="B125" s="292">
        <f>Margins!B125</f>
        <v>3350</v>
      </c>
      <c r="C125" s="292">
        <f>Volume!J125</f>
        <v>68.3</v>
      </c>
      <c r="D125" s="185">
        <f>Volume!M125</f>
        <v>-0.36469730123997085</v>
      </c>
      <c r="E125" s="178">
        <f>Volume!C125*100</f>
        <v>49</v>
      </c>
      <c r="F125" s="353">
        <f>'Open Int.'!D125*100</f>
        <v>0</v>
      </c>
      <c r="G125" s="179">
        <f>'Open Int.'!R125</f>
        <v>299.27694</v>
      </c>
      <c r="H125" s="179">
        <f>'Open Int.'!Z125</f>
        <v>-0.2457727499999578</v>
      </c>
      <c r="I125" s="172">
        <f>'Open Int.'!O125</f>
        <v>0.9019877675840978</v>
      </c>
      <c r="J125" s="188">
        <f>IF(Volume!D125=0,0,Volume!F125/Volume!D125)</f>
        <v>0.21621621621621623</v>
      </c>
      <c r="K125" s="190">
        <f>IF('Open Int.'!E125=0,0,'Open Int.'!H125/'Open Int.'!E125)</f>
        <v>0.18356940509915015</v>
      </c>
    </row>
    <row r="126" spans="1:11" ht="15">
      <c r="A126" s="204" t="s">
        <v>236</v>
      </c>
      <c r="B126" s="292">
        <f>Margins!B126</f>
        <v>2700</v>
      </c>
      <c r="C126" s="292">
        <f>Volume!J126</f>
        <v>115.3</v>
      </c>
      <c r="D126" s="185">
        <f>Volume!M126</f>
        <v>-0.9024495058014587</v>
      </c>
      <c r="E126" s="178">
        <f>Volume!C126*100</f>
        <v>-16</v>
      </c>
      <c r="F126" s="353">
        <f>'Open Int.'!D126*100</f>
        <v>0</v>
      </c>
      <c r="G126" s="179">
        <f>'Open Int.'!R126</f>
        <v>301.690521</v>
      </c>
      <c r="H126" s="179">
        <f>'Open Int.'!Z126</f>
        <v>4.163791500000002</v>
      </c>
      <c r="I126" s="172">
        <f>'Open Int.'!O126</f>
        <v>0.9874109998968115</v>
      </c>
      <c r="J126" s="188">
        <f>IF(Volume!D126=0,0,Volume!F126/Volume!D126)</f>
        <v>0.3734542456718879</v>
      </c>
      <c r="K126" s="190">
        <f>IF('Open Int.'!E126=0,0,'Open Int.'!H126/'Open Int.'!E126)</f>
        <v>0.617906683480454</v>
      </c>
    </row>
    <row r="127" spans="1:11" ht="15">
      <c r="A127" s="204" t="s">
        <v>204</v>
      </c>
      <c r="B127" s="292">
        <f>Margins!B127</f>
        <v>600</v>
      </c>
      <c r="C127" s="292">
        <f>Volume!J127</f>
        <v>485.85</v>
      </c>
      <c r="D127" s="185">
        <f>Volume!M127</f>
        <v>-0.8772824645516587</v>
      </c>
      <c r="E127" s="178">
        <f>Volume!C127*100</f>
        <v>108</v>
      </c>
      <c r="F127" s="353">
        <f>'Open Int.'!D127*100</f>
        <v>7.000000000000001</v>
      </c>
      <c r="G127" s="179">
        <f>'Open Int.'!R127</f>
        <v>426.537432</v>
      </c>
      <c r="H127" s="179">
        <f>'Open Int.'!Z127</f>
        <v>31.251063000000045</v>
      </c>
      <c r="I127" s="172">
        <f>'Open Int.'!O127</f>
        <v>0.9883816293056314</v>
      </c>
      <c r="J127" s="188">
        <f>IF(Volume!D127=0,0,Volume!F127/Volume!D127)</f>
        <v>0.22695035460992907</v>
      </c>
      <c r="K127" s="190">
        <f>IF('Open Int.'!E127=0,0,'Open Int.'!H127/'Open Int.'!E127)</f>
        <v>0.23716814159292035</v>
      </c>
    </row>
    <row r="128" spans="1:11" ht="15">
      <c r="A128" s="204" t="s">
        <v>205</v>
      </c>
      <c r="B128" s="292">
        <f>Margins!B128</f>
        <v>500</v>
      </c>
      <c r="C128" s="292">
        <f>Volume!J128</f>
        <v>1205.25</v>
      </c>
      <c r="D128" s="185">
        <f>Volume!M128</f>
        <v>0.8535207731894102</v>
      </c>
      <c r="E128" s="178">
        <f>Volume!C128*100</f>
        <v>75</v>
      </c>
      <c r="F128" s="353">
        <f>'Open Int.'!D128*100</f>
        <v>2</v>
      </c>
      <c r="G128" s="179">
        <f>'Open Int.'!R128</f>
        <v>1032.1761</v>
      </c>
      <c r="H128" s="179">
        <f>'Open Int.'!Z128</f>
        <v>36.57994499999995</v>
      </c>
      <c r="I128" s="172">
        <f>'Open Int.'!O128</f>
        <v>0.989549276039234</v>
      </c>
      <c r="J128" s="188">
        <f>IF(Volume!D128=0,0,Volume!F128/Volume!D128)</f>
        <v>0.2035306334371755</v>
      </c>
      <c r="K128" s="190">
        <f>IF('Open Int.'!E128=0,0,'Open Int.'!H128/'Open Int.'!E128)</f>
        <v>0.2811330839123463</v>
      </c>
    </row>
    <row r="129" spans="1:11" ht="15">
      <c r="A129" s="204" t="s">
        <v>37</v>
      </c>
      <c r="B129" s="292">
        <f>Margins!B129</f>
        <v>1600</v>
      </c>
      <c r="C129" s="292">
        <f>Volume!J129</f>
        <v>207.3</v>
      </c>
      <c r="D129" s="185">
        <f>Volume!M129</f>
        <v>15.61628555493586</v>
      </c>
      <c r="E129" s="178">
        <f>Volume!C129*100</f>
        <v>5382</v>
      </c>
      <c r="F129" s="353">
        <f>'Open Int.'!D129*100</f>
        <v>28.000000000000004</v>
      </c>
      <c r="G129" s="179">
        <f>'Open Int.'!R129</f>
        <v>43.151568</v>
      </c>
      <c r="H129" s="179">
        <f>'Open Int.'!Z129</f>
        <v>14.176687999999999</v>
      </c>
      <c r="I129" s="172">
        <f>'Open Int.'!O129</f>
        <v>0.9861644888547272</v>
      </c>
      <c r="J129" s="188">
        <f>IF(Volume!D129=0,0,Volume!F129/Volume!D129)</f>
        <v>0.021164021164021163</v>
      </c>
      <c r="K129" s="190">
        <f>IF('Open Int.'!E129=0,0,'Open Int.'!H129/'Open Int.'!E129)</f>
        <v>0.07042253521126761</v>
      </c>
    </row>
    <row r="130" spans="1:11" ht="15">
      <c r="A130" s="204" t="s">
        <v>303</v>
      </c>
      <c r="B130" s="292">
        <f>Margins!B130</f>
        <v>150</v>
      </c>
      <c r="C130" s="292">
        <f>Volume!J130</f>
        <v>1876.55</v>
      </c>
      <c r="D130" s="185">
        <f>Volume!M130</f>
        <v>-0.35047659506678364</v>
      </c>
      <c r="E130" s="178">
        <f>Volume!C130*100</f>
        <v>-6</v>
      </c>
      <c r="F130" s="353">
        <f>'Open Int.'!D130*100</f>
        <v>10</v>
      </c>
      <c r="G130" s="179">
        <f>'Open Int.'!R130</f>
        <v>286.18325775</v>
      </c>
      <c r="H130" s="179">
        <f>'Open Int.'!Z130</f>
        <v>25.96959075000001</v>
      </c>
      <c r="I130" s="172">
        <f>'Open Int.'!O130</f>
        <v>0.9890823251696665</v>
      </c>
      <c r="J130" s="188">
        <f>IF(Volume!D130=0,0,Volume!F130/Volume!D130)</f>
        <v>0.28</v>
      </c>
      <c r="K130" s="190">
        <f>IF('Open Int.'!E130=0,0,'Open Int.'!H130/'Open Int.'!E130)</f>
        <v>0.10666666666666667</v>
      </c>
    </row>
    <row r="131" spans="1:11" ht="15">
      <c r="A131" s="204" t="s">
        <v>229</v>
      </c>
      <c r="B131" s="292">
        <f>Margins!B131</f>
        <v>375</v>
      </c>
      <c r="C131" s="292">
        <f>Volume!J131</f>
        <v>1201.75</v>
      </c>
      <c r="D131" s="185">
        <f>Volume!M131</f>
        <v>-0.43496271748135873</v>
      </c>
      <c r="E131" s="178">
        <f>Volume!C131*100</f>
        <v>-17</v>
      </c>
      <c r="F131" s="353">
        <f>'Open Int.'!D131*100</f>
        <v>2</v>
      </c>
      <c r="G131" s="179">
        <f>'Open Int.'!R131</f>
        <v>545.474325</v>
      </c>
      <c r="H131" s="179">
        <f>'Open Int.'!Z131</f>
        <v>8.027400000000057</v>
      </c>
      <c r="I131" s="172">
        <f>'Open Int.'!O131</f>
        <v>0.9956212822207535</v>
      </c>
      <c r="J131" s="188">
        <f>IF(Volume!D131=0,0,Volume!F131/Volume!D131)</f>
        <v>0.028169014084507043</v>
      </c>
      <c r="K131" s="190">
        <f>IF('Open Int.'!E131=0,0,'Open Int.'!H131/'Open Int.'!E131)</f>
        <v>0.031746031746031744</v>
      </c>
    </row>
    <row r="132" spans="1:11" ht="15">
      <c r="A132" s="204" t="s">
        <v>278</v>
      </c>
      <c r="B132" s="292">
        <f>Margins!B132</f>
        <v>350</v>
      </c>
      <c r="C132" s="292">
        <f>Volume!J132</f>
        <v>970.3</v>
      </c>
      <c r="D132" s="185">
        <f>Volume!M132</f>
        <v>-0.3235913503518507</v>
      </c>
      <c r="E132" s="178">
        <f>Volume!C132*100</f>
        <v>-9</v>
      </c>
      <c r="F132" s="353">
        <f>'Open Int.'!D132*100</f>
        <v>-7.000000000000001</v>
      </c>
      <c r="G132" s="179">
        <f>'Open Int.'!R132</f>
        <v>143.8227175</v>
      </c>
      <c r="H132" s="179">
        <f>'Open Int.'!Z132</f>
        <v>-10.55185075</v>
      </c>
      <c r="I132" s="172">
        <f>'Open Int.'!O132</f>
        <v>0.9948051948051948</v>
      </c>
      <c r="J132" s="188">
        <f>IF(Volume!D132=0,0,Volume!F132/Volume!D132)</f>
        <v>0</v>
      </c>
      <c r="K132" s="190">
        <f>IF('Open Int.'!E132=0,0,'Open Int.'!H132/'Open Int.'!E132)</f>
        <v>0.18181818181818182</v>
      </c>
    </row>
    <row r="133" spans="1:11" ht="15">
      <c r="A133" s="204" t="s">
        <v>180</v>
      </c>
      <c r="B133" s="292">
        <f>Margins!B133</f>
        <v>1500</v>
      </c>
      <c r="C133" s="292">
        <f>Volume!J133</f>
        <v>189.8</v>
      </c>
      <c r="D133" s="185">
        <f>Volume!M133</f>
        <v>-2.2153529108706764</v>
      </c>
      <c r="E133" s="178">
        <f>Volume!C133*100</f>
        <v>-65</v>
      </c>
      <c r="F133" s="353">
        <f>'Open Int.'!D133*100</f>
        <v>-4</v>
      </c>
      <c r="G133" s="179">
        <f>'Open Int.'!R133</f>
        <v>138.02256</v>
      </c>
      <c r="H133" s="179">
        <f>'Open Int.'!Z133</f>
        <v>-8.57146499999999</v>
      </c>
      <c r="I133" s="172">
        <f>'Open Int.'!O133</f>
        <v>0.9828795379537953</v>
      </c>
      <c r="J133" s="188">
        <f>IF(Volume!D133=0,0,Volume!F133/Volume!D133)</f>
        <v>0.5</v>
      </c>
      <c r="K133" s="190">
        <f>IF('Open Int.'!E133=0,0,'Open Int.'!H133/'Open Int.'!E133)</f>
        <v>0.10240963855421686</v>
      </c>
    </row>
    <row r="134" spans="1:11" ht="15">
      <c r="A134" s="204" t="s">
        <v>181</v>
      </c>
      <c r="B134" s="292">
        <f>Margins!B134</f>
        <v>850</v>
      </c>
      <c r="C134" s="292">
        <f>Volume!J134</f>
        <v>369.2</v>
      </c>
      <c r="D134" s="185">
        <f>Volume!M134</f>
        <v>-1.572913889629441</v>
      </c>
      <c r="E134" s="178">
        <f>Volume!C134*100</f>
        <v>-56.99999999999999</v>
      </c>
      <c r="F134" s="353">
        <f>'Open Int.'!D134*100</f>
        <v>6</v>
      </c>
      <c r="G134" s="179">
        <f>'Open Int.'!R134</f>
        <v>12.207598</v>
      </c>
      <c r="H134" s="179">
        <f>'Open Int.'!Z134</f>
        <v>0.5063535000000012</v>
      </c>
      <c r="I134" s="172">
        <f>'Open Int.'!O134</f>
        <v>0.9974293059125964</v>
      </c>
      <c r="J134" s="188">
        <f>IF(Volume!D134=0,0,Volume!F134/Volume!D134)</f>
        <v>0</v>
      </c>
      <c r="K134" s="190">
        <f>IF('Open Int.'!E134=0,0,'Open Int.'!H134/'Open Int.'!E134)</f>
        <v>0</v>
      </c>
    </row>
    <row r="135" spans="1:11" ht="15">
      <c r="A135" s="204" t="s">
        <v>150</v>
      </c>
      <c r="B135" s="292">
        <f>Margins!B135</f>
        <v>875</v>
      </c>
      <c r="C135" s="292">
        <f>Volume!J135</f>
        <v>479.15</v>
      </c>
      <c r="D135" s="185">
        <f>Volume!M135</f>
        <v>-2.0843976703790834</v>
      </c>
      <c r="E135" s="178">
        <f>Volume!C135*100</f>
        <v>-34</v>
      </c>
      <c r="F135" s="353">
        <f>'Open Int.'!D135*100</f>
        <v>1</v>
      </c>
      <c r="G135" s="179">
        <f>'Open Int.'!R135</f>
        <v>611.10791</v>
      </c>
      <c r="H135" s="179">
        <f>'Open Int.'!Z135</f>
        <v>-5.72999875000005</v>
      </c>
      <c r="I135" s="172">
        <f>'Open Int.'!O135</f>
        <v>0.9881997804610319</v>
      </c>
      <c r="J135" s="188">
        <f>IF(Volume!D135=0,0,Volume!F135/Volume!D135)</f>
        <v>0.09090909090909091</v>
      </c>
      <c r="K135" s="190">
        <f>IF('Open Int.'!E135=0,0,'Open Int.'!H135/'Open Int.'!E135)</f>
        <v>0.1382488479262673</v>
      </c>
    </row>
    <row r="136" spans="1:11" ht="15">
      <c r="A136" s="204" t="s">
        <v>151</v>
      </c>
      <c r="B136" s="292">
        <f>Margins!B136</f>
        <v>450</v>
      </c>
      <c r="C136" s="292">
        <f>Volume!J136</f>
        <v>1047.4</v>
      </c>
      <c r="D136" s="185">
        <f>Volume!M136</f>
        <v>-0.09538344143456695</v>
      </c>
      <c r="E136" s="178">
        <f>Volume!C136*100</f>
        <v>-13</v>
      </c>
      <c r="F136" s="353">
        <f>'Open Int.'!D136*100</f>
        <v>-4</v>
      </c>
      <c r="G136" s="179">
        <f>'Open Int.'!R136</f>
        <v>270.449154</v>
      </c>
      <c r="H136" s="179">
        <f>'Open Int.'!Z136</f>
        <v>-10.21276800000004</v>
      </c>
      <c r="I136" s="172">
        <f>'Open Int.'!O136</f>
        <v>0.9883234576507494</v>
      </c>
      <c r="J136" s="188">
        <f>IF(Volume!D136=0,0,Volume!F136/Volume!D136)</f>
        <v>0</v>
      </c>
      <c r="K136" s="190">
        <f>IF('Open Int.'!E136=0,0,'Open Int.'!H136/'Open Int.'!E136)</f>
        <v>0</v>
      </c>
    </row>
    <row r="137" spans="1:11" ht="15">
      <c r="A137" s="204" t="s">
        <v>215</v>
      </c>
      <c r="B137" s="292">
        <f>Margins!B137</f>
        <v>250</v>
      </c>
      <c r="C137" s="292">
        <f>Volume!J137</f>
        <v>1825</v>
      </c>
      <c r="D137" s="185">
        <f>Volume!M137</f>
        <v>1.1192375886524848</v>
      </c>
      <c r="E137" s="178">
        <f>Volume!C137*100</f>
        <v>-32</v>
      </c>
      <c r="F137" s="353">
        <f>'Open Int.'!D137*100</f>
        <v>4</v>
      </c>
      <c r="G137" s="179">
        <f>'Open Int.'!R137</f>
        <v>151.475</v>
      </c>
      <c r="H137" s="179">
        <f>'Open Int.'!Z137</f>
        <v>8.083640000000003</v>
      </c>
      <c r="I137" s="172">
        <f>'Open Int.'!O137</f>
        <v>0.9957831325301205</v>
      </c>
      <c r="J137" s="188">
        <f>IF(Volume!D137=0,0,Volume!F137/Volume!D137)</f>
        <v>0</v>
      </c>
      <c r="K137" s="190">
        <f>IF('Open Int.'!E137=0,0,'Open Int.'!H137/'Open Int.'!E137)</f>
        <v>0</v>
      </c>
    </row>
    <row r="138" spans="1:11" ht="15">
      <c r="A138" s="204" t="s">
        <v>230</v>
      </c>
      <c r="B138" s="292">
        <f>Margins!B138</f>
        <v>200</v>
      </c>
      <c r="C138" s="292">
        <f>Volume!J138</f>
        <v>1252.1</v>
      </c>
      <c r="D138" s="185">
        <f>Volume!M138</f>
        <v>-1.0354094214353569</v>
      </c>
      <c r="E138" s="178">
        <f>Volume!C138*100</f>
        <v>82</v>
      </c>
      <c r="F138" s="353">
        <f>'Open Int.'!D138*100</f>
        <v>0</v>
      </c>
      <c r="G138" s="179">
        <f>'Open Int.'!R138</f>
        <v>219.443046</v>
      </c>
      <c r="H138" s="179">
        <f>'Open Int.'!Z138</f>
        <v>-3.0803300000000036</v>
      </c>
      <c r="I138" s="172">
        <f>'Open Int.'!O138</f>
        <v>0.989501312335958</v>
      </c>
      <c r="J138" s="188">
        <f>IF(Volume!D138=0,0,Volume!F138/Volume!D138)</f>
        <v>0</v>
      </c>
      <c r="K138" s="190">
        <f>IF('Open Int.'!E138=0,0,'Open Int.'!H138/'Open Int.'!E138)</f>
        <v>0.1337579617834395</v>
      </c>
    </row>
    <row r="139" spans="1:11" ht="15">
      <c r="A139" s="204" t="s">
        <v>91</v>
      </c>
      <c r="B139" s="292">
        <f>Margins!B139</f>
        <v>7600</v>
      </c>
      <c r="C139" s="292">
        <f>Volume!J139</f>
        <v>79.3</v>
      </c>
      <c r="D139" s="185">
        <f>Volume!M139</f>
        <v>1.083492670490751</v>
      </c>
      <c r="E139" s="178">
        <f>Volume!C139*100</f>
        <v>-50</v>
      </c>
      <c r="F139" s="353">
        <f>'Open Int.'!D139*100</f>
        <v>-5</v>
      </c>
      <c r="G139" s="179">
        <f>'Open Int.'!R139</f>
        <v>106.312752</v>
      </c>
      <c r="H139" s="179">
        <f>'Open Int.'!Z139</f>
        <v>-2.6762640000000033</v>
      </c>
      <c r="I139" s="172">
        <f>'Open Int.'!O139</f>
        <v>0.9903628117913832</v>
      </c>
      <c r="J139" s="188">
        <f>IF(Volume!D139=0,0,Volume!F139/Volume!D139)</f>
        <v>0.07692307692307693</v>
      </c>
      <c r="K139" s="190">
        <f>IF('Open Int.'!E139=0,0,'Open Int.'!H139/'Open Int.'!E139)</f>
        <v>0.08712121212121213</v>
      </c>
    </row>
    <row r="140" spans="1:14" ht="15">
      <c r="A140" s="204" t="s">
        <v>152</v>
      </c>
      <c r="B140" s="292">
        <f>Margins!B140</f>
        <v>1350</v>
      </c>
      <c r="C140" s="292">
        <f>Volume!J140</f>
        <v>240.65</v>
      </c>
      <c r="D140" s="185">
        <f>Volume!M140</f>
        <v>-0.5989260636100737</v>
      </c>
      <c r="E140" s="178">
        <f>Volume!C140*100</f>
        <v>-26</v>
      </c>
      <c r="F140" s="353">
        <f>'Open Int.'!D140*100</f>
        <v>0</v>
      </c>
      <c r="G140" s="179">
        <f>'Open Int.'!R140</f>
        <v>46.78236</v>
      </c>
      <c r="H140" s="179">
        <f>'Open Int.'!Z140</f>
        <v>-0.18382950000000164</v>
      </c>
      <c r="I140" s="172">
        <f>'Open Int.'!O140</f>
        <v>0.9756944444444444</v>
      </c>
      <c r="J140" s="188">
        <f>IF(Volume!D140=0,0,Volume!F140/Volume!D140)</f>
        <v>0.25</v>
      </c>
      <c r="K140" s="190">
        <f>IF('Open Int.'!E140=0,0,'Open Int.'!H140/'Open Int.'!E140)</f>
        <v>0.1891891891891892</v>
      </c>
      <c r="N140" s="97"/>
    </row>
    <row r="141" spans="1:14" ht="15">
      <c r="A141" s="204" t="s">
        <v>208</v>
      </c>
      <c r="B141" s="292">
        <f>Margins!B141</f>
        <v>412</v>
      </c>
      <c r="C141" s="292">
        <f>Volume!J141</f>
        <v>896.8</v>
      </c>
      <c r="D141" s="185">
        <f>Volume!M141</f>
        <v>-0.6095533636262884</v>
      </c>
      <c r="E141" s="178">
        <f>Volume!C141*100</f>
        <v>7.000000000000001</v>
      </c>
      <c r="F141" s="353">
        <f>'Open Int.'!D141*100</f>
        <v>8</v>
      </c>
      <c r="G141" s="179">
        <f>'Open Int.'!R141</f>
        <v>412.11977663999994</v>
      </c>
      <c r="H141" s="179">
        <f>'Open Int.'!Z141</f>
        <v>28.25320487999994</v>
      </c>
      <c r="I141" s="172">
        <f>'Open Int.'!O141</f>
        <v>0.9947104177873408</v>
      </c>
      <c r="J141" s="188">
        <f>IF(Volume!D141=0,0,Volume!F141/Volume!D141)</f>
        <v>0.26666666666666666</v>
      </c>
      <c r="K141" s="190">
        <f>IF('Open Int.'!E141=0,0,'Open Int.'!H141/'Open Int.'!E141)</f>
        <v>0.2052980132450331</v>
      </c>
      <c r="N141" s="97"/>
    </row>
    <row r="142" spans="1:14" ht="15">
      <c r="A142" s="180" t="s">
        <v>231</v>
      </c>
      <c r="B142" s="292">
        <f>Margins!B142</f>
        <v>800</v>
      </c>
      <c r="C142" s="292">
        <f>Volume!J142</f>
        <v>607.05</v>
      </c>
      <c r="D142" s="185">
        <f>Volume!M142</f>
        <v>0.7719123505976059</v>
      </c>
      <c r="E142" s="178">
        <f>Volume!C142*100</f>
        <v>16</v>
      </c>
      <c r="F142" s="353">
        <f>'Open Int.'!D142*100</f>
        <v>4</v>
      </c>
      <c r="G142" s="179">
        <f>'Open Int.'!R142</f>
        <v>73.380204</v>
      </c>
      <c r="H142" s="179">
        <f>'Open Int.'!Z142</f>
        <v>3.6463800000000077</v>
      </c>
      <c r="I142" s="172">
        <f>'Open Int.'!O142</f>
        <v>0.9688947716743879</v>
      </c>
      <c r="J142" s="188">
        <f>IF(Volume!D142=0,0,Volume!F142/Volume!D142)</f>
        <v>0</v>
      </c>
      <c r="K142" s="190">
        <f>IF('Open Int.'!E142=0,0,'Open Int.'!H142/'Open Int.'!E142)</f>
        <v>0</v>
      </c>
      <c r="N142" s="97"/>
    </row>
    <row r="143" spans="1:14" ht="15">
      <c r="A143" s="180" t="s">
        <v>185</v>
      </c>
      <c r="B143" s="292">
        <f>Margins!B143</f>
        <v>675</v>
      </c>
      <c r="C143" s="292">
        <f>Volume!J143</f>
        <v>462.65</v>
      </c>
      <c r="D143" s="185">
        <f>Volume!M143</f>
        <v>-0.4089979550102323</v>
      </c>
      <c r="E143" s="178">
        <f>Volume!C143*100</f>
        <v>-33</v>
      </c>
      <c r="F143" s="353">
        <f>'Open Int.'!D143*100</f>
        <v>0</v>
      </c>
      <c r="G143" s="179">
        <f>'Open Int.'!R143</f>
        <v>1624.307475375</v>
      </c>
      <c r="H143" s="179">
        <f>'Open Int.'!Z143</f>
        <v>1.1372568750000482</v>
      </c>
      <c r="I143" s="172">
        <f>'Open Int.'!O143</f>
        <v>0.9855805279449369</v>
      </c>
      <c r="J143" s="188">
        <f>IF(Volume!D143=0,0,Volume!F143/Volume!D143)</f>
        <v>0.22870662460567823</v>
      </c>
      <c r="K143" s="190">
        <f>IF('Open Int.'!E143=0,0,'Open Int.'!H143/'Open Int.'!E143)</f>
        <v>0.22632226322263221</v>
      </c>
      <c r="N143" s="97"/>
    </row>
    <row r="144" spans="1:14" ht="15">
      <c r="A144" s="180" t="s">
        <v>206</v>
      </c>
      <c r="B144" s="292">
        <f>Margins!B144</f>
        <v>275</v>
      </c>
      <c r="C144" s="292">
        <f>Volume!J144</f>
        <v>695.1</v>
      </c>
      <c r="D144" s="185">
        <f>Volume!M144</f>
        <v>-1.4182385477237271</v>
      </c>
      <c r="E144" s="178">
        <f>Volume!C144*100</f>
        <v>85</v>
      </c>
      <c r="F144" s="353">
        <f>'Open Int.'!D144*100</f>
        <v>0</v>
      </c>
      <c r="G144" s="179">
        <f>'Open Int.'!R144</f>
        <v>86.38181475</v>
      </c>
      <c r="H144" s="179">
        <f>'Open Int.'!Z144</f>
        <v>-1.0876030000000014</v>
      </c>
      <c r="I144" s="172">
        <f>'Open Int.'!O144</f>
        <v>0.9752157556981633</v>
      </c>
      <c r="J144" s="188">
        <f>IF(Volume!D144=0,0,Volume!F144/Volume!D144)</f>
        <v>0</v>
      </c>
      <c r="K144" s="190">
        <f>IF('Open Int.'!E144=0,0,'Open Int.'!H144/'Open Int.'!E144)</f>
        <v>0.03125</v>
      </c>
      <c r="N144" s="97"/>
    </row>
    <row r="145" spans="1:14" ht="15">
      <c r="A145" s="180" t="s">
        <v>118</v>
      </c>
      <c r="B145" s="292">
        <f>Margins!B145</f>
        <v>250</v>
      </c>
      <c r="C145" s="292">
        <f>Volume!J145</f>
        <v>1304.5</v>
      </c>
      <c r="D145" s="185">
        <f>Volume!M145</f>
        <v>-0.13779376865956935</v>
      </c>
      <c r="E145" s="178">
        <f>Volume!C145*100</f>
        <v>-2</v>
      </c>
      <c r="F145" s="353">
        <f>'Open Int.'!D145*100</f>
        <v>7.000000000000001</v>
      </c>
      <c r="G145" s="179">
        <f>'Open Int.'!R145</f>
        <v>465.641275</v>
      </c>
      <c r="H145" s="179">
        <f>'Open Int.'!Z145</f>
        <v>32.994714999999985</v>
      </c>
      <c r="I145" s="172">
        <f>'Open Int.'!O145</f>
        <v>0.9820703179717047</v>
      </c>
      <c r="J145" s="188">
        <f>IF(Volume!D145=0,0,Volume!F145/Volume!D145)</f>
        <v>0.046153846153846156</v>
      </c>
      <c r="K145" s="190">
        <f>IF('Open Int.'!E145=0,0,'Open Int.'!H145/'Open Int.'!E145)</f>
        <v>0.06666666666666667</v>
      </c>
      <c r="N145" s="97"/>
    </row>
    <row r="146" spans="1:14" ht="15">
      <c r="A146" s="180" t="s">
        <v>232</v>
      </c>
      <c r="B146" s="292">
        <f>Margins!B146</f>
        <v>411</v>
      </c>
      <c r="C146" s="292">
        <f>Volume!J146</f>
        <v>1027.75</v>
      </c>
      <c r="D146" s="185">
        <f>Volume!M146</f>
        <v>-1.23960985922261</v>
      </c>
      <c r="E146" s="178">
        <f>Volume!C146*100</f>
        <v>-47</v>
      </c>
      <c r="F146" s="353">
        <f>'Open Int.'!D146*100</f>
        <v>-3</v>
      </c>
      <c r="G146" s="179">
        <f>'Open Int.'!R146</f>
        <v>195.869314425</v>
      </c>
      <c r="H146" s="179">
        <f>'Open Int.'!Z146</f>
        <v>-9.216264000000024</v>
      </c>
      <c r="I146" s="172">
        <f>'Open Int.'!O146</f>
        <v>0.9885701962475738</v>
      </c>
      <c r="J146" s="188">
        <f>IF(Volume!D146=0,0,Volume!F146/Volume!D146)</f>
        <v>0</v>
      </c>
      <c r="K146" s="190">
        <f>IF('Open Int.'!E146=0,0,'Open Int.'!H146/'Open Int.'!E146)</f>
        <v>0.02564102564102564</v>
      </c>
      <c r="N146" s="97"/>
    </row>
    <row r="147" spans="1:14" ht="15">
      <c r="A147" s="180" t="s">
        <v>304</v>
      </c>
      <c r="B147" s="292">
        <f>Margins!B147</f>
        <v>3850</v>
      </c>
      <c r="C147" s="292">
        <f>Volume!J147</f>
        <v>45.45</v>
      </c>
      <c r="D147" s="185">
        <f>Volume!M147</f>
        <v>-1.9417475728155307</v>
      </c>
      <c r="E147" s="178">
        <f>Volume!C147*100</f>
        <v>-20</v>
      </c>
      <c r="F147" s="353">
        <f>'Open Int.'!D147*100</f>
        <v>1</v>
      </c>
      <c r="G147" s="179">
        <f>'Open Int.'!R147</f>
        <v>21.75032475</v>
      </c>
      <c r="H147" s="179">
        <f>'Open Int.'!Z147</f>
        <v>-0.27009675000000044</v>
      </c>
      <c r="I147" s="172">
        <f>'Open Int.'!O147</f>
        <v>0.9670152855993563</v>
      </c>
      <c r="J147" s="188">
        <f>IF(Volume!D147=0,0,Volume!F147/Volume!D147)</f>
        <v>2</v>
      </c>
      <c r="K147" s="190">
        <f>IF('Open Int.'!E147=0,0,'Open Int.'!H147/'Open Int.'!E147)</f>
        <v>0.046511627906976744</v>
      </c>
      <c r="N147" s="97"/>
    </row>
    <row r="148" spans="1:14" ht="15">
      <c r="A148" s="180" t="s">
        <v>305</v>
      </c>
      <c r="B148" s="292">
        <f>Margins!B148</f>
        <v>10450</v>
      </c>
      <c r="C148" s="292">
        <f>Volume!J148</f>
        <v>26.85</v>
      </c>
      <c r="D148" s="185">
        <f>Volume!M148</f>
        <v>-0.37105751391464886</v>
      </c>
      <c r="E148" s="178">
        <f>Volume!C148*100</f>
        <v>-10</v>
      </c>
      <c r="F148" s="353">
        <f>'Open Int.'!D148*100</f>
        <v>4</v>
      </c>
      <c r="G148" s="179">
        <f>'Open Int.'!R148</f>
        <v>143.321541</v>
      </c>
      <c r="H148" s="179">
        <f>'Open Int.'!Z148</f>
        <v>5.549367999999987</v>
      </c>
      <c r="I148" s="172">
        <f>'Open Int.'!O148</f>
        <v>0.9584964761158966</v>
      </c>
      <c r="J148" s="188">
        <f>IF(Volume!D148=0,0,Volume!F148/Volume!D148)</f>
        <v>0.16083916083916083</v>
      </c>
      <c r="K148" s="190">
        <f>IF('Open Int.'!E148=0,0,'Open Int.'!H148/'Open Int.'!E148)</f>
        <v>0.23888314374353672</v>
      </c>
      <c r="N148" s="97"/>
    </row>
    <row r="149" spans="1:14" ht="15">
      <c r="A149" s="180" t="s">
        <v>173</v>
      </c>
      <c r="B149" s="292">
        <f>Margins!B149</f>
        <v>2950</v>
      </c>
      <c r="C149" s="292">
        <f>Volume!J149</f>
        <v>76.8</v>
      </c>
      <c r="D149" s="185">
        <f>Volume!M149</f>
        <v>0.8535784635587543</v>
      </c>
      <c r="E149" s="178">
        <f>Volume!C149*100</f>
        <v>-26</v>
      </c>
      <c r="F149" s="353">
        <f>'Open Int.'!D149*100</f>
        <v>-2</v>
      </c>
      <c r="G149" s="179">
        <f>'Open Int.'!R149</f>
        <v>111.739392</v>
      </c>
      <c r="H149" s="179">
        <f>'Open Int.'!Z149</f>
        <v>-0.7391077500000023</v>
      </c>
      <c r="I149" s="172">
        <f>'Open Int.'!O149</f>
        <v>0.9752635847526359</v>
      </c>
      <c r="J149" s="188">
        <f>IF(Volume!D149=0,0,Volume!F149/Volume!D149)</f>
        <v>0.03225806451612903</v>
      </c>
      <c r="K149" s="190">
        <f>IF('Open Int.'!E149=0,0,'Open Int.'!H149/'Open Int.'!E149)</f>
        <v>0.08868501529051988</v>
      </c>
      <c r="N149" s="97"/>
    </row>
    <row r="150" spans="1:14" ht="15">
      <c r="A150" s="180" t="s">
        <v>306</v>
      </c>
      <c r="B150" s="292">
        <f>Margins!B150</f>
        <v>200</v>
      </c>
      <c r="C150" s="292">
        <f>Volume!J150</f>
        <v>1118.05</v>
      </c>
      <c r="D150" s="185">
        <f>Volume!M150</f>
        <v>-0.7368935055710885</v>
      </c>
      <c r="E150" s="178">
        <f>Volume!C150*100</f>
        <v>-17</v>
      </c>
      <c r="F150" s="353">
        <f>'Open Int.'!D150*100</f>
        <v>4</v>
      </c>
      <c r="G150" s="179">
        <f>'Open Int.'!R150</f>
        <v>25.156125</v>
      </c>
      <c r="H150" s="179">
        <f>'Open Int.'!Z150</f>
        <v>0.8945460000000018</v>
      </c>
      <c r="I150" s="172">
        <f>'Open Int.'!O150</f>
        <v>0.9982222222222222</v>
      </c>
      <c r="J150" s="188">
        <f>IF(Volume!D150=0,0,Volume!F150/Volume!D150)</f>
        <v>0</v>
      </c>
      <c r="K150" s="190">
        <f>IF('Open Int.'!E150=0,0,'Open Int.'!H150/'Open Int.'!E150)</f>
        <v>0</v>
      </c>
      <c r="N150" s="97"/>
    </row>
    <row r="151" spans="1:14" ht="15">
      <c r="A151" s="180" t="s">
        <v>82</v>
      </c>
      <c r="B151" s="292">
        <f>Margins!B151</f>
        <v>4200</v>
      </c>
      <c r="C151" s="292">
        <f>Volume!J151</f>
        <v>110.5</v>
      </c>
      <c r="D151" s="185">
        <f>Volume!M151</f>
        <v>-1.0743061772605218</v>
      </c>
      <c r="E151" s="178">
        <f>Volume!C151*100</f>
        <v>38</v>
      </c>
      <c r="F151" s="353">
        <f>'Open Int.'!D151*100</f>
        <v>9</v>
      </c>
      <c r="G151" s="179">
        <f>'Open Int.'!R151</f>
        <v>83.63082</v>
      </c>
      <c r="H151" s="179">
        <f>'Open Int.'!Z151</f>
        <v>6.0350640000000055</v>
      </c>
      <c r="I151" s="172">
        <f>'Open Int.'!O151</f>
        <v>0.9805771365149833</v>
      </c>
      <c r="J151" s="188">
        <f>IF(Volume!D151=0,0,Volume!F151/Volume!D151)</f>
        <v>0</v>
      </c>
      <c r="K151" s="190">
        <f>IF('Open Int.'!E151=0,0,'Open Int.'!H151/'Open Int.'!E151)</f>
        <v>0.13953488372093023</v>
      </c>
      <c r="N151" s="97"/>
    </row>
    <row r="152" spans="1:14" ht="15">
      <c r="A152" s="180" t="s">
        <v>153</v>
      </c>
      <c r="B152" s="292">
        <f>Margins!B152</f>
        <v>900</v>
      </c>
      <c r="C152" s="292">
        <f>Volume!J152</f>
        <v>564.1</v>
      </c>
      <c r="D152" s="185">
        <f>Volume!M152</f>
        <v>2.034910011757258</v>
      </c>
      <c r="E152" s="178">
        <f>Volume!C152*100</f>
        <v>47</v>
      </c>
      <c r="F152" s="353">
        <f>'Open Int.'!D152*100</f>
        <v>-8</v>
      </c>
      <c r="G152" s="179">
        <f>'Open Int.'!R152</f>
        <v>66.304314</v>
      </c>
      <c r="H152" s="179">
        <f>'Open Int.'!Z152</f>
        <v>-4.598698499999998</v>
      </c>
      <c r="I152" s="172">
        <f>'Open Int.'!O152</f>
        <v>0.9739663093415007</v>
      </c>
      <c r="J152" s="188">
        <f>IF(Volume!D152=0,0,Volume!F152/Volume!D152)</f>
        <v>0</v>
      </c>
      <c r="K152" s="190">
        <f>IF('Open Int.'!E152=0,0,'Open Int.'!H152/'Open Int.'!E152)</f>
        <v>0.08333333333333333</v>
      </c>
      <c r="N152" s="97"/>
    </row>
    <row r="153" spans="1:14" ht="15">
      <c r="A153" s="180" t="s">
        <v>154</v>
      </c>
      <c r="B153" s="292">
        <f>Margins!B153</f>
        <v>6900</v>
      </c>
      <c r="C153" s="292">
        <f>Volume!J153</f>
        <v>52.35</v>
      </c>
      <c r="D153" s="185">
        <f>Volume!M153</f>
        <v>5.226130653266335</v>
      </c>
      <c r="E153" s="178">
        <f>Volume!C153*100</f>
        <v>208</v>
      </c>
      <c r="F153" s="353">
        <f>'Open Int.'!D153*100</f>
        <v>16</v>
      </c>
      <c r="G153" s="179">
        <f>'Open Int.'!R153</f>
        <v>51.003558</v>
      </c>
      <c r="H153" s="179">
        <f>'Open Int.'!Z153</f>
        <v>9.535938000000002</v>
      </c>
      <c r="I153" s="172">
        <f>'Open Int.'!O153</f>
        <v>0.9893767705382436</v>
      </c>
      <c r="J153" s="188">
        <f>IF(Volume!D153=0,0,Volume!F153/Volume!D153)</f>
        <v>0.018867924528301886</v>
      </c>
      <c r="K153" s="190">
        <f>IF('Open Int.'!E153=0,0,'Open Int.'!H153/'Open Int.'!E153)</f>
        <v>0.05084745762711865</v>
      </c>
      <c r="N153" s="97"/>
    </row>
    <row r="154" spans="1:14" ht="15">
      <c r="A154" s="180" t="s">
        <v>307</v>
      </c>
      <c r="B154" s="292">
        <f>Margins!B154</f>
        <v>1800</v>
      </c>
      <c r="C154" s="292">
        <f>Volume!J154</f>
        <v>101.8</v>
      </c>
      <c r="D154" s="185">
        <f>Volume!M154</f>
        <v>-0.3913894324853284</v>
      </c>
      <c r="E154" s="178">
        <f>Volume!C154*100</f>
        <v>51</v>
      </c>
      <c r="F154" s="353">
        <f>'Open Int.'!D154*100</f>
        <v>1</v>
      </c>
      <c r="G154" s="179">
        <f>'Open Int.'!R154</f>
        <v>34.045992</v>
      </c>
      <c r="H154" s="179">
        <f>'Open Int.'!Z154</f>
        <v>0.4364999999999952</v>
      </c>
      <c r="I154" s="172">
        <f>'Open Int.'!O154</f>
        <v>0.9854682454251884</v>
      </c>
      <c r="J154" s="188">
        <f>IF(Volume!D154=0,0,Volume!F154/Volume!D154)</f>
        <v>0.42857142857142855</v>
      </c>
      <c r="K154" s="190">
        <f>IF('Open Int.'!E154=0,0,'Open Int.'!H154/'Open Int.'!E154)</f>
        <v>0.640625</v>
      </c>
      <c r="N154" s="97"/>
    </row>
    <row r="155" spans="1:14" ht="15">
      <c r="A155" s="180" t="s">
        <v>155</v>
      </c>
      <c r="B155" s="292">
        <f>Margins!B155</f>
        <v>525</v>
      </c>
      <c r="C155" s="292">
        <f>Volume!J155</f>
        <v>500.6</v>
      </c>
      <c r="D155" s="185">
        <f>Volume!M155</f>
        <v>-0.3781094527363139</v>
      </c>
      <c r="E155" s="178">
        <f>Volume!C155*100</f>
        <v>-22</v>
      </c>
      <c r="F155" s="353">
        <f>'Open Int.'!D155*100</f>
        <v>2</v>
      </c>
      <c r="G155" s="179">
        <f>'Open Int.'!R155</f>
        <v>192.9850545</v>
      </c>
      <c r="H155" s="179">
        <f>'Open Int.'!Z155</f>
        <v>4.3854982499999835</v>
      </c>
      <c r="I155" s="172">
        <f>'Open Int.'!O155</f>
        <v>0.9908756638975895</v>
      </c>
      <c r="J155" s="188">
        <f>IF(Volume!D155=0,0,Volume!F155/Volume!D155)</f>
        <v>0.018518518518518517</v>
      </c>
      <c r="K155" s="190">
        <f>IF('Open Int.'!E155=0,0,'Open Int.'!H155/'Open Int.'!E155)</f>
        <v>0.0728476821192053</v>
      </c>
      <c r="N155" s="97"/>
    </row>
    <row r="156" spans="1:14" ht="15">
      <c r="A156" s="180" t="s">
        <v>38</v>
      </c>
      <c r="B156" s="292">
        <f>Margins!B156</f>
        <v>600</v>
      </c>
      <c r="C156" s="292">
        <f>Volume!J156</f>
        <v>635.45</v>
      </c>
      <c r="D156" s="185">
        <f>Volume!M156</f>
        <v>-1.1434349719974968</v>
      </c>
      <c r="E156" s="178">
        <f>Volume!C156*100</f>
        <v>-30</v>
      </c>
      <c r="F156" s="353">
        <f>'Open Int.'!D156*100</f>
        <v>4</v>
      </c>
      <c r="G156" s="179">
        <f>'Open Int.'!R156</f>
        <v>301.470189</v>
      </c>
      <c r="H156" s="179">
        <f>'Open Int.'!Z156</f>
        <v>8.469092999999987</v>
      </c>
      <c r="I156" s="172">
        <f>'Open Int.'!O156</f>
        <v>0.9771088908562033</v>
      </c>
      <c r="J156" s="188">
        <f>IF(Volume!D156=0,0,Volume!F156/Volume!D156)</f>
        <v>0</v>
      </c>
      <c r="K156" s="190">
        <f>IF('Open Int.'!E156=0,0,'Open Int.'!H156/'Open Int.'!E156)</f>
        <v>0.06349206349206349</v>
      </c>
      <c r="N156" s="97"/>
    </row>
    <row r="157" spans="1:14" ht="15">
      <c r="A157" s="180" t="s">
        <v>156</v>
      </c>
      <c r="B157" s="292">
        <f>Margins!B157</f>
        <v>600</v>
      </c>
      <c r="C157" s="292">
        <f>Volume!J157</f>
        <v>348.55</v>
      </c>
      <c r="D157" s="185">
        <f>Volume!M157</f>
        <v>-0.44273064838617865</v>
      </c>
      <c r="E157" s="178">
        <f>Volume!C157*100</f>
        <v>-19</v>
      </c>
      <c r="F157" s="353">
        <f>'Open Int.'!D157*100</f>
        <v>2</v>
      </c>
      <c r="G157" s="179">
        <f>'Open Int.'!R157</f>
        <v>47.974422</v>
      </c>
      <c r="H157" s="179">
        <f>'Open Int.'!Z157</f>
        <v>0.7529339999999891</v>
      </c>
      <c r="I157" s="172">
        <f>'Open Int.'!O157</f>
        <v>0.993025283347864</v>
      </c>
      <c r="J157" s="188">
        <f>IF(Volume!D157=0,0,Volume!F157/Volume!D157)</f>
        <v>0</v>
      </c>
      <c r="K157" s="190">
        <f>IF('Open Int.'!E157=0,0,'Open Int.'!H157/'Open Int.'!E157)</f>
        <v>0</v>
      </c>
      <c r="N157" s="97"/>
    </row>
    <row r="158" spans="1:14" ht="15">
      <c r="A158" s="180" t="s">
        <v>211</v>
      </c>
      <c r="B158" s="292">
        <f>Margins!B158</f>
        <v>700</v>
      </c>
      <c r="C158" s="292">
        <f>Volume!J158</f>
        <v>342.6</v>
      </c>
      <c r="D158" s="185">
        <f>Volume!M158</f>
        <v>0.5134223265365997</v>
      </c>
      <c r="E158" s="178">
        <f>Volume!C158*100</f>
        <v>28.999999999999996</v>
      </c>
      <c r="F158" s="353">
        <f>'Open Int.'!D158*100</f>
        <v>-2</v>
      </c>
      <c r="G158" s="179">
        <f>'Open Int.'!R158</f>
        <v>118.255242</v>
      </c>
      <c r="H158" s="179">
        <f>'Open Int.'!Z158</f>
        <v>2.7514024999999975</v>
      </c>
      <c r="I158" s="172">
        <f>'Open Int.'!O158</f>
        <v>0.9665382275400527</v>
      </c>
      <c r="J158" s="188">
        <f>IF(Volume!D158=0,0,Volume!F158/Volume!D158)</f>
        <v>0.24050632911392406</v>
      </c>
      <c r="K158" s="190">
        <f>IF('Open Int.'!E158=0,0,'Open Int.'!H158/'Open Int.'!E158)</f>
        <v>0.42418032786885246</v>
      </c>
      <c r="N158" s="97"/>
    </row>
    <row r="159" spans="6:9" ht="15" hidden="1">
      <c r="F159" s="10"/>
      <c r="G159" s="177">
        <f>'Open Int.'!R159</f>
        <v>61299.407577239974</v>
      </c>
      <c r="H159" s="132">
        <f>'Open Int.'!Z159</f>
        <v>1507.9959882550008</v>
      </c>
      <c r="I159" s="101"/>
    </row>
    <row r="160" spans="6:9" ht="15">
      <c r="F160" s="10"/>
      <c r="I160" s="101"/>
    </row>
    <row r="161" spans="6:9" ht="15">
      <c r="F161" s="10"/>
      <c r="I161" s="101"/>
    </row>
    <row r="162" spans="6:9" ht="15">
      <c r="F162" s="10"/>
      <c r="I162" s="101"/>
    </row>
    <row r="163" spans="1:8" ht="15.75">
      <c r="A163" s="13"/>
      <c r="B163" s="13"/>
      <c r="C163" s="13"/>
      <c r="D163" s="14"/>
      <c r="E163" s="15"/>
      <c r="F163" s="8"/>
      <c r="G163" s="73"/>
      <c r="H163" s="73"/>
    </row>
    <row r="164" spans="2:10" ht="15.75" thickBot="1">
      <c r="B164" s="40" t="s">
        <v>53</v>
      </c>
      <c r="C164" s="41"/>
      <c r="D164" s="16"/>
      <c r="E164" s="11"/>
      <c r="F164" s="11"/>
      <c r="G164" s="12"/>
      <c r="H164" s="17"/>
      <c r="I164" s="17"/>
      <c r="J164" s="7"/>
    </row>
    <row r="165" spans="1:11" ht="15.75" thickBot="1">
      <c r="A165" s="29"/>
      <c r="B165" s="131" t="s">
        <v>182</v>
      </c>
      <c r="C165" s="131" t="s">
        <v>74</v>
      </c>
      <c r="D165" s="256" t="s">
        <v>9</v>
      </c>
      <c r="E165" s="131" t="s">
        <v>84</v>
      </c>
      <c r="F165" s="131" t="s">
        <v>49</v>
      </c>
      <c r="G165" s="18"/>
      <c r="I165" s="11"/>
      <c r="K165" s="12"/>
    </row>
    <row r="166" spans="1:11" ht="15">
      <c r="A166" s="195" t="s">
        <v>60</v>
      </c>
      <c r="B166" s="239">
        <f>'Open Int.'!$V$4</f>
        <v>68.668222</v>
      </c>
      <c r="C166" s="239">
        <f>'Open Int.'!$V$5</f>
        <v>4.818492</v>
      </c>
      <c r="D166" s="239">
        <f>'Open Int.'!$V$6</f>
        <v>14561.734158</v>
      </c>
      <c r="E166" s="253">
        <f>F166-(D166+C166+B166)</f>
        <v>30264.169538949995</v>
      </c>
      <c r="F166" s="253">
        <f>'Open Int.'!$V$159</f>
        <v>44899.39041094999</v>
      </c>
      <c r="G166" s="19"/>
      <c r="H166" s="42" t="s">
        <v>59</v>
      </c>
      <c r="I166" s="43"/>
      <c r="J166" s="65">
        <f>F169</f>
        <v>61299.40757723999</v>
      </c>
      <c r="K166" s="17"/>
    </row>
    <row r="167" spans="1:11" ht="15">
      <c r="A167" s="205" t="s">
        <v>61</v>
      </c>
      <c r="B167" s="240">
        <f>'Open Int.'!$W$4</f>
        <v>0.124174</v>
      </c>
      <c r="C167" s="240">
        <f>'Open Int.'!$W$5</f>
        <v>0</v>
      </c>
      <c r="D167" s="240">
        <f>'Open Int.'!$W$6</f>
        <v>4953.83703</v>
      </c>
      <c r="E167" s="255">
        <f>F167-(D167+C167+B167)</f>
        <v>2192.665141895003</v>
      </c>
      <c r="F167" s="240">
        <f>'Open Int.'!$W$159</f>
        <v>7146.6263458950025</v>
      </c>
      <c r="G167" s="20"/>
      <c r="H167" s="42" t="s">
        <v>66</v>
      </c>
      <c r="I167" s="43"/>
      <c r="J167" s="65">
        <f>'Open Int.'!$Z$159</f>
        <v>1507.9959882550008</v>
      </c>
      <c r="K167" s="133">
        <f>J167/(J166-J167)</f>
        <v>0.025220946423228616</v>
      </c>
    </row>
    <row r="168" spans="1:11" ht="15.75" thickBot="1">
      <c r="A168" s="207" t="s">
        <v>62</v>
      </c>
      <c r="B168" s="240">
        <f>'Open Int.'!$X$4</f>
        <v>0</v>
      </c>
      <c r="C168" s="240">
        <f>'Open Int.'!$X$5</f>
        <v>0</v>
      </c>
      <c r="D168" s="240">
        <f>'Open Int.'!$X$6</f>
        <v>8822.47143</v>
      </c>
      <c r="E168" s="255">
        <f>F168-(D168+C168+B168)</f>
        <v>430.919390394989</v>
      </c>
      <c r="F168" s="240">
        <f>'Open Int.'!$X$159</f>
        <v>9253.390820394989</v>
      </c>
      <c r="G168" s="19"/>
      <c r="H168" s="354"/>
      <c r="I168" s="354"/>
      <c r="J168" s="355"/>
      <c r="K168" s="356"/>
    </row>
    <row r="169" spans="1:10" ht="15.75" thickBot="1">
      <c r="A169" s="204" t="s">
        <v>11</v>
      </c>
      <c r="B169" s="30">
        <f>SUM(B166:B168)</f>
        <v>68.792396</v>
      </c>
      <c r="C169" s="30">
        <f>SUM(C166:C168)</f>
        <v>4.818492</v>
      </c>
      <c r="D169" s="257">
        <f>SUM(D166:D168)</f>
        <v>28338.042618</v>
      </c>
      <c r="E169" s="257">
        <f>SUM(E166:E168)</f>
        <v>32887.754071239986</v>
      </c>
      <c r="F169" s="30">
        <f>SUM(F166:F168)</f>
        <v>61299.40757723999</v>
      </c>
      <c r="G169" s="22"/>
      <c r="H169" s="44" t="s">
        <v>67</v>
      </c>
      <c r="I169" s="45"/>
      <c r="J169" s="21">
        <f>Volume!P160</f>
        <v>0.22683083989679856</v>
      </c>
    </row>
    <row r="170" spans="1:11" ht="15">
      <c r="A170" s="195" t="s">
        <v>54</v>
      </c>
      <c r="B170" s="240">
        <f>'Open Int.'!$S$4</f>
        <v>68.2957</v>
      </c>
      <c r="C170" s="240">
        <f>'Open Int.'!$S$5</f>
        <v>4.7898105</v>
      </c>
      <c r="D170" s="240">
        <f>'Open Int.'!$S$6</f>
        <v>23777.953169999997</v>
      </c>
      <c r="E170" s="255">
        <f>F170-(D170+C170+B170)</f>
        <v>32340.311376700032</v>
      </c>
      <c r="F170" s="240">
        <f>'Open Int.'!$S$159</f>
        <v>56191.35005720003</v>
      </c>
      <c r="G170" s="20"/>
      <c r="H170" s="44" t="s">
        <v>68</v>
      </c>
      <c r="I170" s="45"/>
      <c r="J170" s="23">
        <f>'Open Int.'!E160</f>
        <v>0.3247276297929678</v>
      </c>
      <c r="K170" s="12"/>
    </row>
    <row r="171" spans="1:10" ht="15.75" thickBot="1">
      <c r="A171" s="207" t="s">
        <v>65</v>
      </c>
      <c r="B171" s="254">
        <f>B169-B170</f>
        <v>0.496696</v>
      </c>
      <c r="C171" s="254">
        <f>C169-C170</f>
        <v>0.02868150000000025</v>
      </c>
      <c r="D171" s="258">
        <f>D169-D170</f>
        <v>4560.089448000002</v>
      </c>
      <c r="E171" s="254">
        <f>E169-E170</f>
        <v>547.4426945399537</v>
      </c>
      <c r="F171" s="254">
        <f>F169-F170</f>
        <v>5108.057520039962</v>
      </c>
      <c r="G171" s="20"/>
      <c r="J171" s="66"/>
    </row>
    <row r="172" ht="15">
      <c r="G172" s="90"/>
    </row>
    <row r="173" spans="4:9" ht="15">
      <c r="D173" s="50"/>
      <c r="E173" s="26"/>
      <c r="I173" s="24"/>
    </row>
    <row r="174" spans="3:8" ht="15">
      <c r="C174" s="50"/>
      <c r="D174" s="50"/>
      <c r="E174" s="99"/>
      <c r="F174" s="269"/>
      <c r="H174" s="26"/>
    </row>
    <row r="175" spans="4:7" ht="15">
      <c r="D175" s="50"/>
      <c r="E175" s="26"/>
      <c r="F175" s="26"/>
      <c r="G175" s="26"/>
    </row>
    <row r="176" spans="4:5" ht="15">
      <c r="D176" s="50"/>
      <c r="E176" s="26"/>
    </row>
    <row r="179" ht="15">
      <c r="A179" s="7" t="s">
        <v>120</v>
      </c>
    </row>
    <row r="180" ht="15">
      <c r="A180" s="7" t="s">
        <v>115</v>
      </c>
    </row>
    <row r="194" ht="15">
      <c r="G194" s="11" t="s">
        <v>115</v>
      </c>
    </row>
  </sheetData>
  <mergeCells count="4">
    <mergeCell ref="G2:I2"/>
    <mergeCell ref="J2:K2"/>
    <mergeCell ref="D2:F2"/>
    <mergeCell ref="A1:K1"/>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M191"/>
  <sheetViews>
    <sheetView workbookViewId="0" topLeftCell="A1">
      <selection activeCell="C62" sqref="C62"/>
    </sheetView>
  </sheetViews>
  <sheetFormatPr defaultColWidth="9.140625" defaultRowHeight="12.75"/>
  <cols>
    <col min="1" max="1" width="20.28125" style="25" customWidth="1"/>
    <col min="2" max="2" width="14.7109375" style="25" customWidth="1"/>
    <col min="3" max="3" width="37.421875" style="25" bestFit="1" customWidth="1"/>
    <col min="4" max="4" width="14.7109375" style="25" hidden="1" customWidth="1"/>
    <col min="5" max="5" width="12.28125" style="25" customWidth="1"/>
    <col min="6" max="6" width="20.8515625" style="25" customWidth="1"/>
    <col min="7" max="16384" width="9.140625" style="25" customWidth="1"/>
  </cols>
  <sheetData>
    <row r="1" spans="1:4" ht="13.5">
      <c r="A1" s="439" t="s">
        <v>127</v>
      </c>
      <c r="B1" s="439"/>
      <c r="C1" s="439"/>
      <c r="D1" s="93">
        <f ca="1">NOW()</f>
        <v>39121.751390046295</v>
      </c>
    </row>
    <row r="2" spans="1:3" ht="13.5">
      <c r="A2" s="95" t="s">
        <v>128</v>
      </c>
      <c r="B2" s="95" t="s">
        <v>129</v>
      </c>
      <c r="C2" s="96" t="s">
        <v>130</v>
      </c>
    </row>
    <row r="3" spans="1:3" ht="13.5">
      <c r="A3" s="25" t="s">
        <v>276</v>
      </c>
      <c r="B3" s="93">
        <v>39135</v>
      </c>
      <c r="C3" s="94">
        <f>B3-D1</f>
        <v>13.248609953705454</v>
      </c>
    </row>
    <row r="4" spans="1:3" ht="13.5">
      <c r="A4" s="25" t="s">
        <v>281</v>
      </c>
      <c r="B4" s="93">
        <v>39170</v>
      </c>
      <c r="C4" s="94">
        <f>B4-D1</f>
        <v>48.248609953705454</v>
      </c>
    </row>
    <row r="5" spans="1:3" ht="13.5">
      <c r="A5" s="25" t="s">
        <v>400</v>
      </c>
      <c r="B5" s="93">
        <v>39198</v>
      </c>
      <c r="C5" s="94">
        <f>B5-D1</f>
        <v>76.24860995370545</v>
      </c>
    </row>
    <row r="6" spans="1:3" ht="13.5">
      <c r="A6" s="51"/>
      <c r="B6" s="98"/>
      <c r="C6" s="94"/>
    </row>
    <row r="7" spans="1:3" ht="13.5">
      <c r="A7" s="438" t="s">
        <v>131</v>
      </c>
      <c r="B7" s="438"/>
      <c r="C7" s="438"/>
    </row>
    <row r="8" spans="1:3" ht="13.5">
      <c r="A8" s="91" t="s">
        <v>114</v>
      </c>
      <c r="B8" s="92" t="s">
        <v>116</v>
      </c>
      <c r="C8" s="91" t="s">
        <v>125</v>
      </c>
    </row>
    <row r="9" spans="1:3" ht="14.25">
      <c r="A9" s="382" t="s">
        <v>122</v>
      </c>
      <c r="B9" s="383">
        <v>39115</v>
      </c>
      <c r="C9" s="382" t="s">
        <v>402</v>
      </c>
    </row>
    <row r="10" spans="1:3" ht="14.25">
      <c r="A10" s="382" t="s">
        <v>144</v>
      </c>
      <c r="B10" s="383">
        <v>39204</v>
      </c>
      <c r="C10" s="382" t="s">
        <v>403</v>
      </c>
    </row>
    <row r="11" spans="1:3" ht="14.25">
      <c r="A11" s="382" t="s">
        <v>202</v>
      </c>
      <c r="B11" s="383">
        <v>39235</v>
      </c>
      <c r="C11" s="382" t="s">
        <v>398</v>
      </c>
    </row>
    <row r="12" spans="1:3" ht="14.25">
      <c r="A12" s="382" t="s">
        <v>226</v>
      </c>
      <c r="B12" s="383">
        <v>39235</v>
      </c>
      <c r="C12" s="382" t="s">
        <v>399</v>
      </c>
    </row>
    <row r="13" spans="1:3" ht="14.25">
      <c r="A13" s="382" t="s">
        <v>183</v>
      </c>
      <c r="B13" s="383">
        <v>39296</v>
      </c>
      <c r="C13" s="382" t="s">
        <v>404</v>
      </c>
    </row>
    <row r="14" spans="1:3" ht="14.25">
      <c r="A14" s="382" t="s">
        <v>211</v>
      </c>
      <c r="B14" s="383">
        <v>39418</v>
      </c>
      <c r="C14" s="382" t="s">
        <v>396</v>
      </c>
    </row>
    <row r="15" spans="1:3" ht="14.25">
      <c r="A15" s="382" t="s">
        <v>287</v>
      </c>
      <c r="B15" s="384" t="s">
        <v>405</v>
      </c>
      <c r="C15" s="382" t="s">
        <v>397</v>
      </c>
    </row>
    <row r="16" spans="1:3" ht="14.25">
      <c r="A16" s="382" t="s">
        <v>1</v>
      </c>
      <c r="B16" s="384" t="s">
        <v>405</v>
      </c>
      <c r="C16" s="382" t="s">
        <v>406</v>
      </c>
    </row>
    <row r="17" spans="1:3" ht="14.25">
      <c r="A17" s="382" t="s">
        <v>158</v>
      </c>
      <c r="B17" s="384" t="s">
        <v>405</v>
      </c>
      <c r="C17" s="382" t="s">
        <v>407</v>
      </c>
    </row>
    <row r="18" spans="1:3" ht="14.25">
      <c r="A18" s="382" t="s">
        <v>81</v>
      </c>
      <c r="B18" s="384" t="s">
        <v>408</v>
      </c>
      <c r="C18" s="382" t="s">
        <v>397</v>
      </c>
    </row>
    <row r="19" spans="1:3" ht="14.25">
      <c r="A19" s="382" t="s">
        <v>8</v>
      </c>
      <c r="B19" s="384" t="s">
        <v>409</v>
      </c>
      <c r="C19" s="382" t="s">
        <v>410</v>
      </c>
    </row>
    <row r="20" spans="1:3" ht="14.25">
      <c r="A20" s="382" t="s">
        <v>411</v>
      </c>
      <c r="B20" s="384" t="s">
        <v>412</v>
      </c>
      <c r="C20" s="382" t="s">
        <v>413</v>
      </c>
    </row>
    <row r="191" ht="13.5">
      <c r="M191" s="25" t="s">
        <v>277</v>
      </c>
    </row>
  </sheetData>
  <mergeCells count="2">
    <mergeCell ref="A7:C7"/>
    <mergeCell ref="A1:C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181"/>
  <sheetViews>
    <sheetView workbookViewId="0" topLeftCell="A1">
      <selection activeCell="B250" sqref="B250"/>
    </sheetView>
  </sheetViews>
  <sheetFormatPr defaultColWidth="9.140625" defaultRowHeight="12.75" outlineLevelRow="2"/>
  <cols>
    <col min="1" max="1" width="20.421875" style="363" bestFit="1" customWidth="1"/>
    <col min="2" max="2" width="15.57421875" style="363" customWidth="1"/>
    <col min="3" max="3" width="13.421875" style="363" customWidth="1"/>
    <col min="4" max="4" width="9.421875" style="370" bestFit="1" customWidth="1"/>
    <col min="5" max="16384" width="9.140625" style="363" customWidth="1"/>
  </cols>
  <sheetData>
    <row r="1" spans="1:4" ht="21.75" thickBot="1">
      <c r="A1" s="395" t="s">
        <v>238</v>
      </c>
      <c r="B1" s="396"/>
      <c r="C1" s="396"/>
      <c r="D1" s="396"/>
    </row>
    <row r="2" spans="1:4" ht="17.25" customHeight="1">
      <c r="A2" s="364" t="s">
        <v>239</v>
      </c>
      <c r="B2" s="364" t="s">
        <v>59</v>
      </c>
      <c r="C2" s="365" t="s">
        <v>70</v>
      </c>
      <c r="D2" s="369" t="s">
        <v>240</v>
      </c>
    </row>
    <row r="3" ht="17.25" customHeight="1">
      <c r="D3" s="363"/>
    </row>
    <row r="4" spans="1:4" ht="15" outlineLevel="1">
      <c r="A4" s="364" t="s">
        <v>241</v>
      </c>
      <c r="B4" s="364">
        <f>SUM(B5:B7)</f>
        <v>16114800</v>
      </c>
      <c r="C4" s="364">
        <f>SUM(C5:C7)</f>
        <v>-260550</v>
      </c>
      <c r="D4" s="369">
        <f aca="true" t="shared" si="0" ref="D4:D14">C4/(B4-C4)</f>
        <v>-0.015911110296879152</v>
      </c>
    </row>
    <row r="5" spans="1:4" ht="14.25" outlineLevel="2">
      <c r="A5" s="366" t="s">
        <v>333</v>
      </c>
      <c r="B5" s="367">
        <f>VLOOKUP(A5,'Open Int.'!$A$4:$O$158,2,FALSE)</f>
        <v>1002000</v>
      </c>
      <c r="C5" s="367">
        <f>VLOOKUP(A5,'Open Int.'!$A$4:$O$158,3,FALSE)</f>
        <v>-28700</v>
      </c>
      <c r="D5" s="368">
        <f t="shared" si="0"/>
        <v>-0.027845153778985155</v>
      </c>
    </row>
    <row r="6" spans="1:4" ht="14.25" outlineLevel="2">
      <c r="A6" s="366" t="s">
        <v>334</v>
      </c>
      <c r="B6" s="367">
        <f>VLOOKUP(A6,'Open Int.'!$A$4:$O$158,2,FALSE)</f>
        <v>1613600</v>
      </c>
      <c r="C6" s="367">
        <f>VLOOKUP(A6,'Open Int.'!$A$4:$O$158,3,FALSE)</f>
        <v>24800</v>
      </c>
      <c r="D6" s="368">
        <f t="shared" si="0"/>
        <v>0.015609264853977844</v>
      </c>
    </row>
    <row r="7" spans="1:4" ht="14.25" outlineLevel="2">
      <c r="A7" s="366" t="s">
        <v>335</v>
      </c>
      <c r="B7" s="367">
        <f>VLOOKUP(A7,'Open Int.'!$A$4:$O$158,2,FALSE)</f>
        <v>13499200</v>
      </c>
      <c r="C7" s="367">
        <f>VLOOKUP(A7,'Open Int.'!$A$4:$O$158,3,FALSE)</f>
        <v>-256650</v>
      </c>
      <c r="D7" s="368">
        <f t="shared" si="0"/>
        <v>-0.018657516620201587</v>
      </c>
    </row>
    <row r="8" spans="1:4" ht="15">
      <c r="A8" s="364" t="s">
        <v>242</v>
      </c>
      <c r="B8" s="364">
        <f>SUM(B9:B13)</f>
        <v>55602980</v>
      </c>
      <c r="C8" s="364">
        <f>SUM(C9:C13)</f>
        <v>1741008</v>
      </c>
      <c r="D8" s="369">
        <f t="shared" si="0"/>
        <v>0.032323510175230864</v>
      </c>
    </row>
    <row r="9" spans="1:4" ht="14.25" outlineLevel="2">
      <c r="A9" s="366" t="s">
        <v>336</v>
      </c>
      <c r="B9" s="367">
        <f>VLOOKUP(A9,'Open Int.'!$A$4:$O$158,2,FALSE)</f>
        <v>39451050</v>
      </c>
      <c r="C9" s="367">
        <f>VLOOKUP(A9,'Open Int.'!$A$4:$O$158,3,FALSE)</f>
        <v>1489800</v>
      </c>
      <c r="D9" s="368">
        <f t="shared" si="0"/>
        <v>0.03924528301886793</v>
      </c>
    </row>
    <row r="10" spans="1:4" ht="14.25" outlineLevel="2">
      <c r="A10" s="366" t="s">
        <v>337</v>
      </c>
      <c r="B10" s="367">
        <f>VLOOKUP(A10,'Open Int.'!$A$4:$O$158,2,FALSE)</f>
        <v>7728000</v>
      </c>
      <c r="C10" s="367">
        <f>VLOOKUP(A10,'Open Int.'!$A$4:$O$158,3,FALSE)</f>
        <v>-124800</v>
      </c>
      <c r="D10" s="368">
        <f t="shared" si="0"/>
        <v>-0.01589242053789731</v>
      </c>
    </row>
    <row r="11" spans="1:4" ht="14.25" outlineLevel="2">
      <c r="A11" s="366" t="s">
        <v>7</v>
      </c>
      <c r="B11" s="367">
        <f>VLOOKUP(A11,'Open Int.'!$A$4:$O$158,2,FALSE)</f>
        <v>2488850</v>
      </c>
      <c r="C11" s="367">
        <f>VLOOKUP(A11,'Open Int.'!$A$4:$O$158,3,FALSE)</f>
        <v>102700</v>
      </c>
      <c r="D11" s="368">
        <f t="shared" si="0"/>
        <v>0.04304004358485426</v>
      </c>
    </row>
    <row r="12" spans="1:4" ht="14.25" outlineLevel="2">
      <c r="A12" s="366" t="s">
        <v>44</v>
      </c>
      <c r="B12" s="367">
        <f>VLOOKUP(A12,'Open Int.'!$A$4:$O$158,2,FALSE)</f>
        <v>1489600</v>
      </c>
      <c r="C12" s="367">
        <f>VLOOKUP(A12,'Open Int.'!$A$4:$O$158,3,FALSE)</f>
        <v>-60000</v>
      </c>
      <c r="D12" s="368">
        <f t="shared" si="0"/>
        <v>-0.03871966959215281</v>
      </c>
    </row>
    <row r="13" spans="1:4" ht="14.25" outlineLevel="2">
      <c r="A13" s="366" t="s">
        <v>310</v>
      </c>
      <c r="B13" s="367">
        <f>VLOOKUP(A13,'Open Int.'!$A$4:$O$158,2,FALSE)</f>
        <v>4445480</v>
      </c>
      <c r="C13" s="367">
        <f>VLOOKUP(A13,'Open Int.'!$A$4:$O$158,3,FALSE)</f>
        <v>333308</v>
      </c>
      <c r="D13" s="368">
        <f t="shared" si="0"/>
        <v>0.08105400260494941</v>
      </c>
    </row>
    <row r="14" spans="1:4" ht="15">
      <c r="A14" s="364" t="s">
        <v>243</v>
      </c>
      <c r="B14" s="364">
        <f>B8+B4</f>
        <v>71717780</v>
      </c>
      <c r="C14" s="364">
        <f>C8+C4</f>
        <v>1480458</v>
      </c>
      <c r="D14" s="369">
        <f t="shared" si="0"/>
        <v>0.021077939161746516</v>
      </c>
    </row>
    <row r="16" spans="1:4" ht="15" outlineLevel="1">
      <c r="A16" s="364" t="s">
        <v>244</v>
      </c>
      <c r="B16" s="364">
        <f>SUM(B17:B20)</f>
        <v>17185500</v>
      </c>
      <c r="C16" s="364">
        <f>SUM(C17:C20)</f>
        <v>-436900</v>
      </c>
      <c r="D16" s="369">
        <f aca="true" t="shared" si="1" ref="D16:D21">C16/(B16-C16)</f>
        <v>-0.024792309787543126</v>
      </c>
    </row>
    <row r="17" spans="1:4" ht="14.25" outlineLevel="1">
      <c r="A17" s="366" t="s">
        <v>180</v>
      </c>
      <c r="B17" s="367">
        <f>VLOOKUP(A17,'Open Int.'!$A$4:$O$158,2,FALSE)</f>
        <v>6997500</v>
      </c>
      <c r="C17" s="367">
        <f>VLOOKUP(A17,'Open Int.'!$A$4:$O$158,3,FALSE)</f>
        <v>-280500</v>
      </c>
      <c r="D17" s="368">
        <f t="shared" si="1"/>
        <v>-0.03854080791426216</v>
      </c>
    </row>
    <row r="18" spans="1:4" ht="14.25" outlineLevel="1">
      <c r="A18" s="366" t="s">
        <v>312</v>
      </c>
      <c r="B18" s="367">
        <f>VLOOKUP(A18,'Open Int.'!$A$4:$O$158,2,FALSE)</f>
        <v>1006200</v>
      </c>
      <c r="C18" s="367">
        <f>VLOOKUP(A18,'Open Int.'!$A$4:$O$158,3,FALSE)</f>
        <v>69000</v>
      </c>
      <c r="D18" s="368">
        <f t="shared" si="1"/>
        <v>0.0736235595390525</v>
      </c>
    </row>
    <row r="19" spans="1:4" ht="14.25" outlineLevel="1">
      <c r="A19" s="366" t="s">
        <v>338</v>
      </c>
      <c r="B19" s="367">
        <f>VLOOKUP(A19,'Open Int.'!$A$4:$O$158,2,FALSE)</f>
        <v>5245000</v>
      </c>
      <c r="C19" s="367">
        <f>VLOOKUP(A19,'Open Int.'!$A$4:$O$158,3,FALSE)</f>
        <v>-119000</v>
      </c>
      <c r="D19" s="368">
        <f t="shared" si="1"/>
        <v>-0.022184936614466817</v>
      </c>
    </row>
    <row r="20" spans="1:4" ht="14.25" outlineLevel="1">
      <c r="A20" s="366" t="s">
        <v>339</v>
      </c>
      <c r="B20" s="367">
        <f>VLOOKUP(A20,'Open Int.'!$A$4:$O$158,2,FALSE)</f>
        <v>3936800</v>
      </c>
      <c r="C20" s="367">
        <f>VLOOKUP(A20,'Open Int.'!$A$4:$O$158,3,FALSE)</f>
        <v>-106400</v>
      </c>
      <c r="D20" s="368">
        <f t="shared" si="1"/>
        <v>-0.02631578947368421</v>
      </c>
    </row>
    <row r="21" spans="1:4" ht="15" outlineLevel="1">
      <c r="A21" s="364" t="s">
        <v>245</v>
      </c>
      <c r="B21" s="364">
        <f>SUM(B22:B34)</f>
        <v>72075900</v>
      </c>
      <c r="C21" s="364">
        <f>SUM(C22:C34)</f>
        <v>2251800</v>
      </c>
      <c r="D21" s="369">
        <f t="shared" si="1"/>
        <v>0.03224961009164458</v>
      </c>
    </row>
    <row r="22" spans="1:4" ht="14.25" outlineLevel="2">
      <c r="A22" s="366" t="s">
        <v>135</v>
      </c>
      <c r="B22" s="367">
        <f>VLOOKUP(A22,'Open Int.'!$A$4:$O$158,2,FALSE)</f>
        <v>4669700</v>
      </c>
      <c r="C22" s="367">
        <f>VLOOKUP(A22,'Open Int.'!$A$4:$O$158,3,FALSE)</f>
        <v>117600</v>
      </c>
      <c r="D22" s="368">
        <f aca="true" t="shared" si="2" ref="D22:D34">C22/(B22-C22)</f>
        <v>0.02583423035522067</v>
      </c>
    </row>
    <row r="23" spans="1:4" ht="14.25" outlineLevel="2">
      <c r="A23" s="366" t="s">
        <v>340</v>
      </c>
      <c r="B23" s="367">
        <f>VLOOKUP(A23,'Open Int.'!$A$4:$O$158,2,FALSE)</f>
        <v>3965200</v>
      </c>
      <c r="C23" s="367">
        <f>VLOOKUP(A23,'Open Int.'!$A$4:$O$158,3,FALSE)</f>
        <v>381800</v>
      </c>
      <c r="D23" s="368">
        <f t="shared" si="2"/>
        <v>0.10654685494223363</v>
      </c>
    </row>
    <row r="24" spans="1:4" ht="14.25" outlineLevel="2">
      <c r="A24" s="366" t="s">
        <v>341</v>
      </c>
      <c r="B24" s="367">
        <f>VLOOKUP(A24,'Open Int.'!$A$4:$O$158,2,FALSE)</f>
        <v>7081200</v>
      </c>
      <c r="C24" s="367">
        <f>VLOOKUP(A24,'Open Int.'!$A$4:$O$158,3,FALSE)</f>
        <v>-100800</v>
      </c>
      <c r="D24" s="368">
        <f t="shared" si="2"/>
        <v>-0.014035087719298246</v>
      </c>
    </row>
    <row r="25" spans="1:4" ht="14.25" outlineLevel="2">
      <c r="A25" s="366" t="s">
        <v>342</v>
      </c>
      <c r="B25" s="367">
        <f>VLOOKUP(A25,'Open Int.'!$A$4:$O$158,2,FALSE)</f>
        <v>8303000</v>
      </c>
      <c r="C25" s="367">
        <f>VLOOKUP(A25,'Open Int.'!$A$4:$O$158,3,FALSE)</f>
        <v>11400</v>
      </c>
      <c r="D25" s="368">
        <f t="shared" si="2"/>
        <v>0.001374885426214482</v>
      </c>
    </row>
    <row r="26" spans="1:4" ht="14.25" outlineLevel="2">
      <c r="A26" s="366" t="s">
        <v>343</v>
      </c>
      <c r="B26" s="367">
        <f>VLOOKUP(A26,'Open Int.'!$A$4:$O$158,2,FALSE)</f>
        <v>3569600</v>
      </c>
      <c r="C26" s="367">
        <f>VLOOKUP(A26,'Open Int.'!$A$4:$O$158,3,FALSE)</f>
        <v>225600</v>
      </c>
      <c r="D26" s="368">
        <f t="shared" si="2"/>
        <v>0.06746411483253588</v>
      </c>
    </row>
    <row r="27" spans="1:4" ht="14.25" outlineLevel="2">
      <c r="A27" s="366" t="s">
        <v>344</v>
      </c>
      <c r="B27" s="367">
        <f>VLOOKUP(A27,'Open Int.'!$A$4:$O$158,2,FALSE)</f>
        <v>961200</v>
      </c>
      <c r="C27" s="367">
        <f>VLOOKUP(A27,'Open Int.'!$A$4:$O$158,3,FALSE)</f>
        <v>-12000</v>
      </c>
      <c r="D27" s="368">
        <f t="shared" si="2"/>
        <v>-0.012330456226880395</v>
      </c>
    </row>
    <row r="28" spans="1:4" ht="14.25" outlineLevel="2">
      <c r="A28" s="366" t="s">
        <v>143</v>
      </c>
      <c r="B28" s="367">
        <f>VLOOKUP(A28,'Open Int.'!$A$4:$O$158,2,FALSE)</f>
        <v>1174100</v>
      </c>
      <c r="C28" s="367">
        <f>VLOOKUP(A28,'Open Int.'!$A$4:$O$158,3,FALSE)</f>
        <v>-5900</v>
      </c>
      <c r="D28" s="368">
        <f t="shared" si="2"/>
        <v>-0.005</v>
      </c>
    </row>
    <row r="29" spans="1:4" ht="14.25" outlineLevel="2">
      <c r="A29" s="366" t="s">
        <v>345</v>
      </c>
      <c r="B29" s="367">
        <f>VLOOKUP(A29,'Open Int.'!$A$4:$O$158,2,FALSE)</f>
        <v>2392800</v>
      </c>
      <c r="C29" s="367">
        <f>VLOOKUP(A29,'Open Int.'!$A$4:$O$158,3,FALSE)</f>
        <v>-26400</v>
      </c>
      <c r="D29" s="368">
        <f t="shared" si="2"/>
        <v>-0.010912698412698412</v>
      </c>
    </row>
    <row r="30" spans="1:4" ht="14.25" outlineLevel="2">
      <c r="A30" s="366" t="s">
        <v>81</v>
      </c>
      <c r="B30" s="367">
        <f>VLOOKUP(A30,'Open Int.'!$A$4:$O$158,2,FALSE)</f>
        <v>4690800</v>
      </c>
      <c r="C30" s="367">
        <f>VLOOKUP(A30,'Open Int.'!$A$4:$O$158,3,FALSE)</f>
        <v>151200</v>
      </c>
      <c r="D30" s="368">
        <f t="shared" si="2"/>
        <v>0.03330689928628073</v>
      </c>
    </row>
    <row r="31" spans="1:4" ht="14.25" outlineLevel="2">
      <c r="A31" s="366" t="s">
        <v>205</v>
      </c>
      <c r="B31" s="367">
        <f>VLOOKUP(A31,'Open Int.'!$A$4:$O$158,2,FALSE)</f>
        <v>7365500</v>
      </c>
      <c r="C31" s="367">
        <f>VLOOKUP(A31,'Open Int.'!$A$4:$O$158,3,FALSE)</f>
        <v>178000</v>
      </c>
      <c r="D31" s="368">
        <f t="shared" si="2"/>
        <v>0.02476521739130435</v>
      </c>
    </row>
    <row r="32" spans="1:4" ht="14.25" outlineLevel="2">
      <c r="A32" s="366" t="s">
        <v>346</v>
      </c>
      <c r="B32" s="367">
        <f>VLOOKUP(A32,'Open Int.'!$A$4:$O$158,2,FALSE)</f>
        <v>11225200</v>
      </c>
      <c r="C32" s="367">
        <f>VLOOKUP(A32,'Open Int.'!$A$4:$O$158,3,FALSE)</f>
        <v>-577600</v>
      </c>
      <c r="D32" s="368">
        <f t="shared" si="2"/>
        <v>-0.0489375402446877</v>
      </c>
    </row>
    <row r="33" spans="1:4" ht="14.25" outlineLevel="2">
      <c r="A33" s="366" t="s">
        <v>347</v>
      </c>
      <c r="B33" s="367">
        <f>VLOOKUP(A33,'Open Int.'!$A$4:$O$158,2,FALSE)</f>
        <v>7362600</v>
      </c>
      <c r="C33" s="367">
        <f>VLOOKUP(A33,'Open Int.'!$A$4:$O$158,3,FALSE)</f>
        <v>604800</v>
      </c>
      <c r="D33" s="368">
        <f t="shared" si="2"/>
        <v>0.08949658172778123</v>
      </c>
    </row>
    <row r="34" spans="1:4" ht="14.25" outlineLevel="2">
      <c r="A34" s="366" t="s">
        <v>348</v>
      </c>
      <c r="B34" s="367">
        <f>VLOOKUP(A34,'Open Int.'!$A$4:$O$158,2,FALSE)</f>
        <v>9315000</v>
      </c>
      <c r="C34" s="367">
        <f>VLOOKUP(A34,'Open Int.'!$A$4:$O$158,3,FALSE)</f>
        <v>1304100</v>
      </c>
      <c r="D34" s="368">
        <f t="shared" si="2"/>
        <v>0.16279069767441862</v>
      </c>
    </row>
    <row r="35" spans="1:4" ht="15">
      <c r="A35" s="364" t="s">
        <v>246</v>
      </c>
      <c r="B35" s="364">
        <f>SUM(B36:B44)</f>
        <v>94463500</v>
      </c>
      <c r="C35" s="364">
        <f>SUM(C36:C44)</f>
        <v>3492900</v>
      </c>
      <c r="D35" s="369">
        <f>C35/(B35-C35)</f>
        <v>0.03839592131963514</v>
      </c>
    </row>
    <row r="36" spans="1:4" ht="14.25" outlineLevel="2">
      <c r="A36" s="366" t="s">
        <v>349</v>
      </c>
      <c r="B36" s="367">
        <f>VLOOKUP(A36,'Open Int.'!$A$4:$O$158,2,FALSE)</f>
        <v>1172600</v>
      </c>
      <c r="C36" s="367">
        <f>VLOOKUP(A36,'Open Int.'!$A$4:$O$158,3,FALSE)</f>
        <v>96200</v>
      </c>
      <c r="D36" s="368">
        <f aca="true" t="shared" si="3" ref="D36:D44">C36/(B36-C36)</f>
        <v>0.0893719806763285</v>
      </c>
    </row>
    <row r="37" spans="1:4" ht="14.25" outlineLevel="2">
      <c r="A37" s="366" t="s">
        <v>323</v>
      </c>
      <c r="B37" s="367">
        <f>VLOOKUP(A37,'Open Int.'!$A$4:$O$158,2,FALSE)</f>
        <v>1491600</v>
      </c>
      <c r="C37" s="367">
        <f>VLOOKUP(A37,'Open Int.'!$A$4:$O$158,3,FALSE)</f>
        <v>156200</v>
      </c>
      <c r="D37" s="368">
        <f t="shared" si="3"/>
        <v>0.11696869851729819</v>
      </c>
    </row>
    <row r="38" spans="1:4" ht="14.25" outlineLevel="2">
      <c r="A38" s="366" t="s">
        <v>350</v>
      </c>
      <c r="B38" s="367">
        <f>VLOOKUP(A38,'Open Int.'!$A$4:$O$158,2,FALSE)</f>
        <v>1128400</v>
      </c>
      <c r="C38" s="367">
        <f>VLOOKUP(A38,'Open Int.'!$A$4:$O$158,3,FALSE)</f>
        <v>50400</v>
      </c>
      <c r="D38" s="368">
        <f t="shared" si="3"/>
        <v>0.046753246753246755</v>
      </c>
    </row>
    <row r="39" spans="1:4" ht="14.25" outlineLevel="2">
      <c r="A39" s="366" t="s">
        <v>309</v>
      </c>
      <c r="B39" s="367">
        <f>VLOOKUP(A39,'Open Int.'!$A$4:$O$158,2,FALSE)</f>
        <v>7429800</v>
      </c>
      <c r="C39" s="367">
        <f>VLOOKUP(A39,'Open Int.'!$A$4:$O$158,3,FALSE)</f>
        <v>392000</v>
      </c>
      <c r="D39" s="368">
        <f t="shared" si="3"/>
        <v>0.05569922418937736</v>
      </c>
    </row>
    <row r="40" spans="1:4" ht="14.25" outlineLevel="2">
      <c r="A40" s="366" t="s">
        <v>141</v>
      </c>
      <c r="B40" s="367">
        <f>VLOOKUP(A40,'Open Int.'!$A$4:$O$158,2,FALSE)</f>
        <v>54528000</v>
      </c>
      <c r="C40" s="367">
        <f>VLOOKUP(A40,'Open Int.'!$A$4:$O$158,3,FALSE)</f>
        <v>2851200</v>
      </c>
      <c r="D40" s="368">
        <f t="shared" si="3"/>
        <v>0.05517369496563255</v>
      </c>
    </row>
    <row r="41" spans="1:4" ht="14.25" outlineLevel="2">
      <c r="A41" s="366" t="s">
        <v>352</v>
      </c>
      <c r="B41" s="367">
        <f>VLOOKUP(A41,'Open Int.'!$A$4:$O$158,2,FALSE)</f>
        <v>24224200</v>
      </c>
      <c r="C41" s="367">
        <f>VLOOKUP(A41,'Open Int.'!$A$4:$O$158,3,FALSE)</f>
        <v>-15400</v>
      </c>
      <c r="D41" s="368">
        <f t="shared" si="3"/>
        <v>-0.0006353240152477764</v>
      </c>
    </row>
    <row r="42" spans="1:4" ht="14.25" outlineLevel="2">
      <c r="A42" s="366" t="s">
        <v>351</v>
      </c>
      <c r="B42" s="367">
        <f>VLOOKUP(A42,'Open Int.'!$A$4:$O$158,2,FALSE)</f>
        <v>145200</v>
      </c>
      <c r="C42" s="367">
        <f>VLOOKUP(A42,'Open Int.'!$A$4:$O$158,3,FALSE)</f>
        <v>-7200</v>
      </c>
      <c r="D42" s="368">
        <f t="shared" si="3"/>
        <v>-0.047244094488188976</v>
      </c>
    </row>
    <row r="43" spans="1:4" ht="14.25" outlineLevel="2">
      <c r="A43" s="366" t="s">
        <v>353</v>
      </c>
      <c r="B43" s="367">
        <f>VLOOKUP(A43,'Open Int.'!$A$4:$O$158,2,FALSE)</f>
        <v>3180000</v>
      </c>
      <c r="C43" s="367">
        <f>VLOOKUP(A43,'Open Int.'!$A$4:$O$158,3,FALSE)</f>
        <v>77500</v>
      </c>
      <c r="D43" s="368">
        <f t="shared" si="3"/>
        <v>0.0249798549556809</v>
      </c>
    </row>
    <row r="44" spans="1:4" ht="14.25" outlineLevel="2">
      <c r="A44" s="366" t="s">
        <v>354</v>
      </c>
      <c r="B44" s="367">
        <f>VLOOKUP(A44,'Open Int.'!$A$4:$O$158,2,FALSE)</f>
        <v>1163700</v>
      </c>
      <c r="C44" s="367">
        <f>VLOOKUP(A44,'Open Int.'!$A$4:$O$158,3,FALSE)</f>
        <v>-108000</v>
      </c>
      <c r="D44" s="368">
        <f t="shared" si="3"/>
        <v>-0.08492569002123142</v>
      </c>
    </row>
    <row r="45" spans="1:4" ht="15">
      <c r="A45" s="364" t="s">
        <v>247</v>
      </c>
      <c r="B45" s="364">
        <f>B35+B21</f>
        <v>166539400</v>
      </c>
      <c r="C45" s="364">
        <f>C35+C21</f>
        <v>5744700</v>
      </c>
      <c r="D45" s="369">
        <f>C45/(B45-C45)</f>
        <v>0.03572692383517616</v>
      </c>
    </row>
    <row r="47" spans="1:4" ht="15" outlineLevel="1">
      <c r="A47" s="364" t="s">
        <v>248</v>
      </c>
      <c r="B47" s="364">
        <f>SUM(B48:B53)</f>
        <v>14831775</v>
      </c>
      <c r="C47" s="364">
        <f>SUM(C48:C53)</f>
        <v>210075</v>
      </c>
      <c r="D47" s="369">
        <f>C47/(B47-C47)</f>
        <v>0.014367344426434683</v>
      </c>
    </row>
    <row r="48" spans="1:4" ht="14.25">
      <c r="A48" s="366" t="s">
        <v>210</v>
      </c>
      <c r="B48" s="367">
        <f>VLOOKUP(A48,'Open Int.'!$A$4:$O$158,2,FALSE)</f>
        <v>1252600</v>
      </c>
      <c r="C48" s="367">
        <f>VLOOKUP(A48,'Open Int.'!$A$4:$O$158,3,FALSE)</f>
        <v>-43200</v>
      </c>
      <c r="D48" s="368">
        <f aca="true" t="shared" si="4" ref="D48:D53">C48/(B48-C48)</f>
        <v>-0.033338478160209906</v>
      </c>
    </row>
    <row r="49" spans="1:4" ht="14.25">
      <c r="A49" s="366" t="s">
        <v>355</v>
      </c>
      <c r="B49" s="367">
        <f>VLOOKUP(A49,'Open Int.'!$A$4:$O$158,2,FALSE)</f>
        <v>3498900</v>
      </c>
      <c r="C49" s="367">
        <f>VLOOKUP(A49,'Open Int.'!$A$4:$O$158,3,FALSE)</f>
        <v>42600</v>
      </c>
      <c r="D49" s="368">
        <f t="shared" si="4"/>
        <v>0.012325318982727193</v>
      </c>
    </row>
    <row r="50" spans="1:4" ht="14.25">
      <c r="A50" s="366" t="s">
        <v>330</v>
      </c>
      <c r="B50" s="367">
        <f>VLOOKUP(A50,'Open Int.'!$A$4:$O$158,2,FALSE)</f>
        <v>4612300</v>
      </c>
      <c r="C50" s="367">
        <f>VLOOKUP(A50,'Open Int.'!$A$4:$O$158,3,FALSE)</f>
        <v>26950</v>
      </c>
      <c r="D50" s="368">
        <f t="shared" si="4"/>
        <v>0.005877413937867338</v>
      </c>
    </row>
    <row r="51" spans="1:4" ht="14.25" outlineLevel="1">
      <c r="A51" s="366" t="s">
        <v>134</v>
      </c>
      <c r="B51" s="367">
        <f>VLOOKUP(A51,'Open Int.'!$A$4:$O$158,2,FALSE)</f>
        <v>455700</v>
      </c>
      <c r="C51" s="367">
        <f>VLOOKUP(A51,'Open Int.'!$A$4:$O$158,3,FALSE)</f>
        <v>77000</v>
      </c>
      <c r="D51" s="368">
        <f t="shared" si="4"/>
        <v>0.2033271719038817</v>
      </c>
    </row>
    <row r="52" spans="1:4" ht="14.25" outlineLevel="1">
      <c r="A52" s="366" t="s">
        <v>282</v>
      </c>
      <c r="B52" s="367">
        <f>VLOOKUP(A52,'Open Int.'!$A$4:$O$158,2,FALSE)</f>
        <v>546400</v>
      </c>
      <c r="C52" s="367">
        <f>VLOOKUP(A52,'Open Int.'!$A$4:$O$158,3,FALSE)</f>
        <v>27600</v>
      </c>
      <c r="D52" s="368">
        <f t="shared" si="4"/>
        <v>0.05319969159599075</v>
      </c>
    </row>
    <row r="53" spans="1:4" ht="14.25" outlineLevel="1">
      <c r="A53" s="366" t="s">
        <v>249</v>
      </c>
      <c r="B53" s="367">
        <f>VLOOKUP(A53,'Open Int.'!$A$4:$O$158,2,FALSE)</f>
        <v>4465875</v>
      </c>
      <c r="C53" s="367">
        <f>VLOOKUP(A53,'Open Int.'!$A$4:$O$158,3,FALSE)</f>
        <v>79125</v>
      </c>
      <c r="D53" s="368">
        <f t="shared" si="4"/>
        <v>0.01803727132843221</v>
      </c>
    </row>
    <row r="54" spans="1:4" ht="15" outlineLevel="1">
      <c r="A54" s="364" t="s">
        <v>250</v>
      </c>
      <c r="B54" s="364">
        <f>SUM(B55:B59)</f>
        <v>37455210</v>
      </c>
      <c r="C54" s="364">
        <f>SUM(C55:C59)</f>
        <v>104995</v>
      </c>
      <c r="D54" s="369">
        <f aca="true" t="shared" si="5" ref="D54:D60">C54/(B54-C54)</f>
        <v>0.002811094929440165</v>
      </c>
    </row>
    <row r="55" spans="1:4" ht="14.25">
      <c r="A55" s="366" t="s">
        <v>0</v>
      </c>
      <c r="B55" s="367">
        <f>VLOOKUP(A55,'Open Int.'!$A$4:$O$158,2,FALSE)</f>
        <v>3331125</v>
      </c>
      <c r="C55" s="367">
        <f>VLOOKUP(A55,'Open Int.'!$A$4:$O$158,3,FALSE)</f>
        <v>-65250</v>
      </c>
      <c r="D55" s="368">
        <f t="shared" si="5"/>
        <v>-0.019211659489897316</v>
      </c>
    </row>
    <row r="56" spans="1:4" ht="14.25">
      <c r="A56" s="366" t="s">
        <v>331</v>
      </c>
      <c r="B56" s="367">
        <f>VLOOKUP(A56,'Open Int.'!$A$4:$O$158,2,FALSE)</f>
        <v>225000</v>
      </c>
      <c r="C56" s="367">
        <f>VLOOKUP(A56,'Open Int.'!$A$4:$O$158,3,FALSE)</f>
        <v>9600</v>
      </c>
      <c r="D56" s="368">
        <f t="shared" si="5"/>
        <v>0.04456824512534819</v>
      </c>
    </row>
    <row r="57" spans="1:4" ht="14.25" outlineLevel="1">
      <c r="A57" s="366" t="s">
        <v>357</v>
      </c>
      <c r="B57" s="367">
        <f>VLOOKUP(A57,'Open Int.'!$A$4:$O$158,2,FALSE)</f>
        <v>25016850</v>
      </c>
      <c r="C57" s="367">
        <f>VLOOKUP(A57,'Open Int.'!$A$4:$O$158,3,FALSE)</f>
        <v>191400</v>
      </c>
      <c r="D57" s="368">
        <f t="shared" si="5"/>
        <v>0.007709830033292448</v>
      </c>
    </row>
    <row r="58" spans="1:4" ht="14.25" outlineLevel="1">
      <c r="A58" s="366" t="s">
        <v>356</v>
      </c>
      <c r="B58" s="367">
        <f>VLOOKUP(A58,'Open Int.'!$A$4:$O$158,2,FALSE)</f>
        <v>8464510</v>
      </c>
      <c r="C58" s="367">
        <f>VLOOKUP(A58,'Open Int.'!$A$4:$O$158,3,FALSE)</f>
        <v>-30930</v>
      </c>
      <c r="D58" s="368">
        <f t="shared" si="5"/>
        <v>-0.0036407766990291263</v>
      </c>
    </row>
    <row r="59" spans="1:4" ht="14.25" outlineLevel="1">
      <c r="A59" s="366" t="s">
        <v>223</v>
      </c>
      <c r="B59" s="367">
        <f>VLOOKUP(A59,'Open Int.'!$A$4:$O$158,2,FALSE)</f>
        <v>417725</v>
      </c>
      <c r="C59" s="367">
        <f>VLOOKUP(A59,'Open Int.'!$A$4:$O$158,3,FALSE)</f>
        <v>175</v>
      </c>
      <c r="D59" s="368">
        <f t="shared" si="5"/>
        <v>0.00041911148365465214</v>
      </c>
    </row>
    <row r="60" spans="1:4" ht="15" outlineLevel="1">
      <c r="A60" s="364" t="s">
        <v>251</v>
      </c>
      <c r="B60" s="364">
        <f>SUM(B61:B66)</f>
        <v>42035667</v>
      </c>
      <c r="C60" s="364">
        <f>SUM(C61:C66)</f>
        <v>1274962</v>
      </c>
      <c r="D60" s="369">
        <f t="shared" si="5"/>
        <v>0.03127919401786598</v>
      </c>
    </row>
    <row r="61" spans="1:4" ht="14.25">
      <c r="A61" s="366" t="s">
        <v>252</v>
      </c>
      <c r="B61" s="367">
        <f>VLOOKUP(A61,'Open Int.'!$A$4:$O$158,2,FALSE)</f>
        <v>1733025</v>
      </c>
      <c r="C61" s="367">
        <f>VLOOKUP(A61,'Open Int.'!$A$4:$O$158,3,FALSE)</f>
        <v>-19425</v>
      </c>
      <c r="D61" s="368">
        <f aca="true" t="shared" si="6" ref="D61:D66">C61/(B61-C61)</f>
        <v>-0.011084481725584181</v>
      </c>
    </row>
    <row r="62" spans="1:4" ht="14.25" outlineLevel="1">
      <c r="A62" s="366" t="s">
        <v>139</v>
      </c>
      <c r="B62" s="367">
        <f>VLOOKUP(A62,'Open Int.'!$A$4:$O$158,2,FALSE)</f>
        <v>4408200</v>
      </c>
      <c r="C62" s="367">
        <f>VLOOKUP(A62,'Open Int.'!$A$4:$O$158,3,FALSE)</f>
        <v>54000</v>
      </c>
      <c r="D62" s="368">
        <f t="shared" si="6"/>
        <v>0.012401818933443571</v>
      </c>
    </row>
    <row r="63" spans="1:4" ht="14.25" outlineLevel="1">
      <c r="A63" s="366" t="s">
        <v>358</v>
      </c>
      <c r="B63" s="367">
        <f>VLOOKUP(A63,'Open Int.'!$A$4:$O$158,2,FALSE)</f>
        <v>16522000</v>
      </c>
      <c r="C63" s="367">
        <f>VLOOKUP(A63,'Open Int.'!$A$4:$O$158,3,FALSE)</f>
        <v>767000</v>
      </c>
      <c r="D63" s="368">
        <f t="shared" si="6"/>
        <v>0.04868295779117741</v>
      </c>
    </row>
    <row r="64" spans="1:4" ht="14.25" outlineLevel="1">
      <c r="A64" s="366" t="s">
        <v>6</v>
      </c>
      <c r="B64" s="367">
        <f>VLOOKUP(A64,'Open Int.'!$A$4:$O$158,2,FALSE)</f>
        <v>16258500</v>
      </c>
      <c r="C64" s="367">
        <f>VLOOKUP(A64,'Open Int.'!$A$4:$O$158,3,FALSE)</f>
        <v>538875</v>
      </c>
      <c r="D64" s="368">
        <f t="shared" si="6"/>
        <v>0.03428039791025549</v>
      </c>
    </row>
    <row r="65" spans="1:4" ht="14.25" outlineLevel="1">
      <c r="A65" s="366" t="s">
        <v>359</v>
      </c>
      <c r="B65" s="367">
        <f>VLOOKUP(A65,'Open Int.'!$A$4:$O$158,2,FALSE)</f>
        <v>1224575</v>
      </c>
      <c r="C65" s="367">
        <f>VLOOKUP(A65,'Open Int.'!$A$4:$O$158,3,FALSE)</f>
        <v>-550</v>
      </c>
      <c r="D65" s="368">
        <f t="shared" si="6"/>
        <v>-0.0004489337822671156</v>
      </c>
    </row>
    <row r="66" spans="1:4" ht="14.25" outlineLevel="1">
      <c r="A66" s="366" t="s">
        <v>253</v>
      </c>
      <c r="B66" s="367">
        <f>VLOOKUP(A66,'Open Int.'!$A$4:$O$158,2,FALSE)</f>
        <v>1889367</v>
      </c>
      <c r="C66" s="367">
        <f>VLOOKUP(A66,'Open Int.'!$A$4:$O$158,3,FALSE)</f>
        <v>-64938</v>
      </c>
      <c r="D66" s="368">
        <f t="shared" si="6"/>
        <v>-0.03322818086225026</v>
      </c>
    </row>
    <row r="67" spans="1:4" ht="15" outlineLevel="1">
      <c r="A67" s="364" t="s">
        <v>254</v>
      </c>
      <c r="B67" s="364">
        <f>SUM(B68:B75)</f>
        <v>39744550</v>
      </c>
      <c r="C67" s="364">
        <f>SUM(C68:C75)</f>
        <v>1472000</v>
      </c>
      <c r="D67" s="369">
        <f>C67/(B67-C67)</f>
        <v>0.03846098574565844</v>
      </c>
    </row>
    <row r="68" spans="1:4" ht="14.25">
      <c r="A68" s="366" t="s">
        <v>360</v>
      </c>
      <c r="B68" s="367">
        <f>VLOOKUP(A68,'Open Int.'!$A$4:$O$158,2,FALSE)</f>
        <v>2213900</v>
      </c>
      <c r="C68" s="367">
        <f>VLOOKUP(A68,'Open Int.'!$A$4:$O$158,3,FALSE)</f>
        <v>63700</v>
      </c>
      <c r="D68" s="368">
        <f aca="true" t="shared" si="7" ref="D68:D75">C68/(B68-C68)</f>
        <v>0.02962515114873035</v>
      </c>
    </row>
    <row r="69" spans="1:4" ht="14.25" outlineLevel="1">
      <c r="A69" s="366" t="s">
        <v>361</v>
      </c>
      <c r="B69" s="367">
        <f>VLOOKUP(A69,'Open Int.'!$A$4:$O$158,2,FALSE)</f>
        <v>2572400</v>
      </c>
      <c r="C69" s="367">
        <f>VLOOKUP(A69,'Open Int.'!$A$4:$O$158,3,FALSE)</f>
        <v>71800</v>
      </c>
      <c r="D69" s="368">
        <f t="shared" si="7"/>
        <v>0.02871310885387507</v>
      </c>
    </row>
    <row r="70" spans="1:4" ht="14.25" outlineLevel="1">
      <c r="A70" s="366" t="s">
        <v>255</v>
      </c>
      <c r="B70" s="367">
        <f>VLOOKUP(A70,'Open Int.'!$A$4:$O$158,2,FALSE)</f>
        <v>1127750</v>
      </c>
      <c r="C70" s="367">
        <f>VLOOKUP(A70,'Open Int.'!$A$4:$O$158,3,FALSE)</f>
        <v>66300</v>
      </c>
      <c r="D70" s="368">
        <f t="shared" si="7"/>
        <v>0.062461726883037354</v>
      </c>
    </row>
    <row r="71" spans="1:4" ht="14.25" outlineLevel="1">
      <c r="A71" s="366" t="s">
        <v>256</v>
      </c>
      <c r="B71" s="367">
        <f>VLOOKUP(A71,'Open Int.'!$A$4:$O$158,2,FALSE)</f>
        <v>6720000</v>
      </c>
      <c r="C71" s="367">
        <f>VLOOKUP(A71,'Open Int.'!$A$4:$O$158,3,FALSE)</f>
        <v>154000</v>
      </c>
      <c r="D71" s="368">
        <f t="shared" si="7"/>
        <v>0.023454157782515993</v>
      </c>
    </row>
    <row r="72" spans="1:4" ht="14.25" outlineLevel="1">
      <c r="A72" s="366" t="s">
        <v>362</v>
      </c>
      <c r="B72" s="367">
        <f>VLOOKUP(A72,'Open Int.'!$A$4:$O$158,2,FALSE)</f>
        <v>7521000</v>
      </c>
      <c r="C72" s="367">
        <f>VLOOKUP(A72,'Open Int.'!$A$4:$O$158,3,FALSE)</f>
        <v>483000</v>
      </c>
      <c r="D72" s="368">
        <f t="shared" si="7"/>
        <v>0.06862745098039216</v>
      </c>
    </row>
    <row r="73" spans="1:4" ht="14.25" outlineLevel="1">
      <c r="A73" s="366" t="s">
        <v>118</v>
      </c>
      <c r="B73" s="367">
        <f>VLOOKUP(A73,'Open Int.'!$A$4:$O$158,2,FALSE)</f>
        <v>3397500</v>
      </c>
      <c r="C73" s="367">
        <f>VLOOKUP(A73,'Open Int.'!$A$4:$O$158,3,FALSE)</f>
        <v>232000</v>
      </c>
      <c r="D73" s="368">
        <f t="shared" si="7"/>
        <v>0.07329015953245932</v>
      </c>
    </row>
    <row r="74" spans="1:4" ht="14.25" outlineLevel="1">
      <c r="A74" s="366" t="s">
        <v>257</v>
      </c>
      <c r="B74" s="367">
        <f>VLOOKUP(A74,'Open Int.'!$A$4:$O$158,2,FALSE)</f>
        <v>4704000</v>
      </c>
      <c r="C74" s="367">
        <f>VLOOKUP(A74,'Open Int.'!$A$4:$O$158,3,FALSE)</f>
        <v>183600</v>
      </c>
      <c r="D74" s="368">
        <f t="shared" si="7"/>
        <v>0.04061587470135386</v>
      </c>
    </row>
    <row r="75" spans="1:4" ht="14.25" outlineLevel="1">
      <c r="A75" s="366" t="s">
        <v>280</v>
      </c>
      <c r="B75" s="367">
        <f>VLOOKUP(A75,'Open Int.'!$A$4:$O$158,2,FALSE)</f>
        <v>11488000</v>
      </c>
      <c r="C75" s="367">
        <f>VLOOKUP(A75,'Open Int.'!$A$4:$O$158,3,FALSE)</f>
        <v>217600</v>
      </c>
      <c r="D75" s="368">
        <f t="shared" si="7"/>
        <v>0.019307211811470756</v>
      </c>
    </row>
    <row r="76" spans="1:4" ht="15" outlineLevel="1">
      <c r="A76" s="364" t="s">
        <v>258</v>
      </c>
      <c r="B76" s="364">
        <f>SUM(B77:B89)</f>
        <v>30271370</v>
      </c>
      <c r="C76" s="364">
        <f>SUM(C77:C89)</f>
        <v>-39450</v>
      </c>
      <c r="D76" s="369">
        <f>C76/(B76-C76)</f>
        <v>-0.0013015154324429361</v>
      </c>
    </row>
    <row r="77" spans="1:4" ht="14.25">
      <c r="A77" s="366" t="s">
        <v>363</v>
      </c>
      <c r="B77" s="367">
        <f>VLOOKUP(A77,'Open Int.'!$A$4:$O$158,2,FALSE)</f>
        <v>792750</v>
      </c>
      <c r="C77" s="367">
        <f>VLOOKUP(A77,'Open Int.'!$A$4:$O$158,3,FALSE)</f>
        <v>-28700</v>
      </c>
      <c r="D77" s="368">
        <f aca="true" t="shared" si="8" ref="D77:D89">C77/(B77-C77)</f>
        <v>-0.03493821900298253</v>
      </c>
    </row>
    <row r="78" spans="1:4" ht="14.25" outlineLevel="1">
      <c r="A78" s="366" t="s">
        <v>259</v>
      </c>
      <c r="B78" s="367">
        <f>VLOOKUP(A78,'Open Int.'!$A$4:$O$158,2,FALSE)</f>
        <v>2931250</v>
      </c>
      <c r="C78" s="367">
        <f>VLOOKUP(A78,'Open Int.'!$A$4:$O$158,3,FALSE)</f>
        <v>5000</v>
      </c>
      <c r="D78" s="368">
        <f t="shared" si="8"/>
        <v>0.0017086715079026058</v>
      </c>
    </row>
    <row r="79" spans="1:4" ht="14.25" outlineLevel="1">
      <c r="A79" s="366" t="s">
        <v>308</v>
      </c>
      <c r="B79" s="367">
        <f>VLOOKUP(A79,'Open Int.'!$A$4:$O$158,2,FALSE)</f>
        <v>4245200</v>
      </c>
      <c r="C79" s="367">
        <f>VLOOKUP(A79,'Open Int.'!$A$4:$O$158,3,FALSE)</f>
        <v>67200</v>
      </c>
      <c r="D79" s="368">
        <f t="shared" si="8"/>
        <v>0.016084250837721397</v>
      </c>
    </row>
    <row r="80" spans="1:4" ht="14.25" outlineLevel="1">
      <c r="A80" s="366" t="s">
        <v>364</v>
      </c>
      <c r="B80" s="367">
        <f>VLOOKUP(A80,'Open Int.'!$A$4:$O$158,2,FALSE)</f>
        <v>932250</v>
      </c>
      <c r="C80" s="367">
        <f>VLOOKUP(A80,'Open Int.'!$A$4:$O$158,3,FALSE)</f>
        <v>-15750</v>
      </c>
      <c r="D80" s="368">
        <f t="shared" si="8"/>
        <v>-0.01661392405063291</v>
      </c>
    </row>
    <row r="81" spans="1:4" ht="14.25" outlineLevel="1">
      <c r="A81" s="366" t="s">
        <v>324</v>
      </c>
      <c r="B81" s="367">
        <f>VLOOKUP(A81,'Open Int.'!$A$4:$O$158,2,FALSE)</f>
        <v>347550</v>
      </c>
      <c r="C81" s="367">
        <f>VLOOKUP(A81,'Open Int.'!$A$4:$O$158,3,FALSE)</f>
        <v>28700</v>
      </c>
      <c r="D81" s="368">
        <f t="shared" si="8"/>
        <v>0.09001097694840834</v>
      </c>
    </row>
    <row r="82" spans="1:4" ht="14.25" outlineLevel="1">
      <c r="A82" s="366" t="s">
        <v>140</v>
      </c>
      <c r="B82" s="367">
        <f>VLOOKUP(A82,'Open Int.'!$A$4:$O$158,2,FALSE)</f>
        <v>634200</v>
      </c>
      <c r="C82" s="367">
        <f>VLOOKUP(A82,'Open Int.'!$A$4:$O$158,3,FALSE)</f>
        <v>24600</v>
      </c>
      <c r="D82" s="368">
        <f t="shared" si="8"/>
        <v>0.040354330708661415</v>
      </c>
    </row>
    <row r="83" spans="1:4" ht="14.25" outlineLevel="1">
      <c r="A83" s="366" t="s">
        <v>365</v>
      </c>
      <c r="B83" s="367">
        <f>VLOOKUP(A83,'Open Int.'!$A$4:$O$158,2,FALSE)</f>
        <v>6333750</v>
      </c>
      <c r="C83" s="367">
        <f>VLOOKUP(A83,'Open Int.'!$A$4:$O$158,3,FALSE)</f>
        <v>42500</v>
      </c>
      <c r="D83" s="368">
        <f t="shared" si="8"/>
        <v>0.00675541426584542</v>
      </c>
    </row>
    <row r="84" spans="1:4" ht="14.25" outlineLevel="1">
      <c r="A84" s="366" t="s">
        <v>366</v>
      </c>
      <c r="B84" s="367">
        <f>VLOOKUP(A84,'Open Int.'!$A$4:$O$158,2,FALSE)</f>
        <v>3309600</v>
      </c>
      <c r="C84" s="367">
        <f>VLOOKUP(A84,'Open Int.'!$A$4:$O$158,3,FALSE)</f>
        <v>74550</v>
      </c>
      <c r="D84" s="368">
        <f t="shared" si="8"/>
        <v>0.023044466082440766</v>
      </c>
    </row>
    <row r="85" spans="1:4" ht="14.25" outlineLevel="1">
      <c r="A85" s="366" t="s">
        <v>367</v>
      </c>
      <c r="B85" s="367">
        <f>VLOOKUP(A85,'Open Int.'!$A$4:$O$158,2,FALSE)</f>
        <v>1260270</v>
      </c>
      <c r="C85" s="367">
        <f>VLOOKUP(A85,'Open Int.'!$A$4:$O$158,3,FALSE)</f>
        <v>-20900</v>
      </c>
      <c r="D85" s="368">
        <f t="shared" si="8"/>
        <v>-0.01631321370309951</v>
      </c>
    </row>
    <row r="86" spans="1:4" ht="14.25" outlineLevel="1">
      <c r="A86" s="366" t="s">
        <v>23</v>
      </c>
      <c r="B86" s="367">
        <f>VLOOKUP(A86,'Open Int.'!$A$4:$O$158,2,FALSE)</f>
        <v>5198400</v>
      </c>
      <c r="C86" s="367">
        <f>VLOOKUP(A86,'Open Int.'!$A$4:$O$158,3,FALSE)</f>
        <v>-168000</v>
      </c>
      <c r="D86" s="368">
        <f t="shared" si="8"/>
        <v>-0.03130590339892665</v>
      </c>
    </row>
    <row r="87" spans="1:4" ht="14.25" outlineLevel="1">
      <c r="A87" s="366" t="s">
        <v>181</v>
      </c>
      <c r="B87" s="367">
        <f>VLOOKUP(A87,'Open Int.'!$A$4:$O$158,2,FALSE)</f>
        <v>330650</v>
      </c>
      <c r="C87" s="367">
        <f>VLOOKUP(A87,'Open Int.'!$A$4:$O$158,3,FALSE)</f>
        <v>18700</v>
      </c>
      <c r="D87" s="368">
        <f t="shared" si="8"/>
        <v>0.05994550408719346</v>
      </c>
    </row>
    <row r="88" spans="1:4" ht="14.25" outlineLevel="1">
      <c r="A88" s="366" t="s">
        <v>368</v>
      </c>
      <c r="B88" s="367">
        <f>VLOOKUP(A88,'Open Int.'!$A$4:$O$158,2,FALSE)</f>
        <v>2582100</v>
      </c>
      <c r="C88" s="367">
        <f>VLOOKUP(A88,'Open Int.'!$A$4:$O$158,3,FALSE)</f>
        <v>-94950</v>
      </c>
      <c r="D88" s="368">
        <f t="shared" si="8"/>
        <v>-0.0354681459068751</v>
      </c>
    </row>
    <row r="89" spans="1:4" ht="14.25" outlineLevel="1">
      <c r="A89" s="366" t="s">
        <v>369</v>
      </c>
      <c r="B89" s="367">
        <f>VLOOKUP(A89,'Open Int.'!$A$4:$O$158,2,FALSE)</f>
        <v>1373400</v>
      </c>
      <c r="C89" s="367">
        <f>VLOOKUP(A89,'Open Int.'!$A$4:$O$158,3,FALSE)</f>
        <v>27600</v>
      </c>
      <c r="D89" s="368">
        <f t="shared" si="8"/>
        <v>0.02050824788230049</v>
      </c>
    </row>
    <row r="90" spans="1:4" ht="15" outlineLevel="1">
      <c r="A90" s="364" t="s">
        <v>260</v>
      </c>
      <c r="B90" s="364">
        <f>SUM(B91:B94)</f>
        <v>40190250</v>
      </c>
      <c r="C90" s="364">
        <f>SUM(C91:C94)</f>
        <v>138050</v>
      </c>
      <c r="D90" s="369">
        <f aca="true" t="shared" si="9" ref="D90:D95">C90/(B90-C90)</f>
        <v>0.0034467519886548057</v>
      </c>
    </row>
    <row r="91" spans="1:4" ht="14.25">
      <c r="A91" s="366" t="s">
        <v>370</v>
      </c>
      <c r="B91" s="367">
        <f>VLOOKUP(A91,'Open Int.'!$A$4:$O$158,2,FALSE)</f>
        <v>8207500</v>
      </c>
      <c r="C91" s="367">
        <f>VLOOKUP(A91,'Open Int.'!$A$4:$O$158,3,FALSE)</f>
        <v>-348400</v>
      </c>
      <c r="D91" s="368">
        <f t="shared" si="9"/>
        <v>-0.04072043852779953</v>
      </c>
    </row>
    <row r="92" spans="1:4" ht="14.25">
      <c r="A92" s="366" t="s">
        <v>318</v>
      </c>
      <c r="B92" s="367">
        <f>VLOOKUP(A92,'Open Int.'!$A$4:$O$158,2,FALSE)</f>
        <v>727200</v>
      </c>
      <c r="C92" s="367">
        <f>VLOOKUP(A92,'Open Int.'!$A$4:$O$158,3,FALSE)</f>
        <v>80100</v>
      </c>
      <c r="D92" s="368">
        <f t="shared" si="9"/>
        <v>0.12378303198887343</v>
      </c>
    </row>
    <row r="93" spans="1:4" ht="14.25" outlineLevel="1">
      <c r="A93" s="366" t="s">
        <v>371</v>
      </c>
      <c r="B93" s="367">
        <f>VLOOKUP(A93,'Open Int.'!$A$4:$O$158,2,FALSE)</f>
        <v>22093400</v>
      </c>
      <c r="C93" s="367">
        <f>VLOOKUP(A93,'Open Int.'!$A$4:$O$158,3,FALSE)</f>
        <v>735300</v>
      </c>
      <c r="D93" s="368">
        <f t="shared" si="9"/>
        <v>0.03442721964968794</v>
      </c>
    </row>
    <row r="94" spans="1:4" ht="14.25" outlineLevel="1">
      <c r="A94" s="366" t="s">
        <v>372</v>
      </c>
      <c r="B94" s="367">
        <f>VLOOKUP(A94,'Open Int.'!$A$4:$O$158,2,FALSE)</f>
        <v>9162150</v>
      </c>
      <c r="C94" s="367">
        <f>VLOOKUP(A94,'Open Int.'!$A$4:$O$158,3,FALSE)</f>
        <v>-328950</v>
      </c>
      <c r="D94" s="368">
        <f t="shared" si="9"/>
        <v>-0.03465878559914025</v>
      </c>
    </row>
    <row r="95" spans="1:4" ht="15" outlineLevel="1">
      <c r="A95" s="364" t="s">
        <v>261</v>
      </c>
      <c r="B95" s="364">
        <f>SUM(B96:B108)</f>
        <v>118283500</v>
      </c>
      <c r="C95" s="364">
        <f>SUM(C96:C108)</f>
        <v>921950</v>
      </c>
      <c r="D95" s="369">
        <f t="shared" si="9"/>
        <v>0.0078556392617514</v>
      </c>
    </row>
    <row r="96" spans="1:4" ht="14.25">
      <c r="A96" s="366" t="s">
        <v>373</v>
      </c>
      <c r="B96" s="367">
        <f>VLOOKUP(A96,'Open Int.'!$A$4:$O$158,2,FALSE)</f>
        <v>3483000</v>
      </c>
      <c r="C96" s="367">
        <f>VLOOKUP(A96,'Open Int.'!$A$4:$O$158,3,FALSE)</f>
        <v>36000</v>
      </c>
      <c r="D96" s="368">
        <f aca="true" t="shared" si="10" ref="D96:D108">C96/(B96-C96)</f>
        <v>0.010443864229765013</v>
      </c>
    </row>
    <row r="97" spans="1:4" ht="14.25" outlineLevel="1">
      <c r="A97" s="366" t="s">
        <v>2</v>
      </c>
      <c r="B97" s="367">
        <f>VLOOKUP(A97,'Open Int.'!$A$4:$O$158,2,FALSE)</f>
        <v>1947000</v>
      </c>
      <c r="C97" s="367">
        <f>VLOOKUP(A97,'Open Int.'!$A$4:$O$158,3,FALSE)</f>
        <v>45100</v>
      </c>
      <c r="D97" s="368">
        <f t="shared" si="10"/>
        <v>0.02371312897628687</v>
      </c>
    </row>
    <row r="98" spans="1:4" ht="14.25" outlineLevel="1">
      <c r="A98" s="366" t="s">
        <v>395</v>
      </c>
      <c r="B98" s="367">
        <f>VLOOKUP(A98,'Open Int.'!$A$4:$O$158,2,FALSE)</f>
        <v>5033750</v>
      </c>
      <c r="C98" s="367">
        <f>VLOOKUP(A98,'Open Int.'!$A$4:$O$158,3,FALSE)</f>
        <v>-308750</v>
      </c>
      <c r="D98" s="368">
        <f t="shared" si="10"/>
        <v>-0.05779129620963968</v>
      </c>
    </row>
    <row r="99" spans="1:4" ht="14.25" outlineLevel="1">
      <c r="A99" s="366" t="s">
        <v>401</v>
      </c>
      <c r="B99" s="367">
        <f>VLOOKUP(A99,'Open Int.'!$A$4:$O$158,2,FALSE)</f>
        <v>3600</v>
      </c>
      <c r="C99" s="367">
        <f>VLOOKUP(A99,'Open Int.'!$A$4:$O$158,3,FALSE)</f>
        <v>-900</v>
      </c>
      <c r="D99" s="368">
        <f>C99/(B99-C99)</f>
        <v>-0.2</v>
      </c>
    </row>
    <row r="100" spans="1:4" ht="14.25" outlineLevel="1">
      <c r="A100" s="366" t="s">
        <v>374</v>
      </c>
      <c r="B100" s="367">
        <f>VLOOKUP(A100,'Open Int.'!$A$4:$O$158,2,FALSE)</f>
        <v>22577400</v>
      </c>
      <c r="C100" s="367">
        <f>VLOOKUP(A100,'Open Int.'!$A$4:$O$158,3,FALSE)</f>
        <v>-141250</v>
      </c>
      <c r="D100" s="368">
        <f t="shared" si="10"/>
        <v>-0.006217358865953743</v>
      </c>
    </row>
    <row r="101" spans="1:4" ht="14.25" outlineLevel="1">
      <c r="A101" s="366" t="s">
        <v>89</v>
      </c>
      <c r="B101" s="367">
        <f>VLOOKUP(A101,'Open Int.'!$A$4:$O$158,2,FALSE)</f>
        <v>4159500</v>
      </c>
      <c r="C101" s="367">
        <f>VLOOKUP(A101,'Open Int.'!$A$4:$O$158,3,FALSE)</f>
        <v>199500</v>
      </c>
      <c r="D101" s="368">
        <f t="shared" si="10"/>
        <v>0.05037878787878788</v>
      </c>
    </row>
    <row r="102" spans="1:4" ht="14.25" outlineLevel="1">
      <c r="A102" s="366" t="s">
        <v>375</v>
      </c>
      <c r="B102" s="367">
        <f>VLOOKUP(A102,'Open Int.'!$A$4:$O$158,2,FALSE)</f>
        <v>3597100</v>
      </c>
      <c r="C102" s="367">
        <f>VLOOKUP(A102,'Open Int.'!$A$4:$O$158,3,FALSE)</f>
        <v>85800</v>
      </c>
      <c r="D102" s="368">
        <f t="shared" si="10"/>
        <v>0.024435394298407995</v>
      </c>
    </row>
    <row r="103" spans="1:4" ht="14.25" outlineLevel="1">
      <c r="A103" s="366" t="s">
        <v>36</v>
      </c>
      <c r="B103" s="367">
        <f>VLOOKUP(A103,'Open Int.'!$A$4:$O$158,2,FALSE)</f>
        <v>6919200</v>
      </c>
      <c r="C103" s="367">
        <f>VLOOKUP(A103,'Open Int.'!$A$4:$O$158,3,FALSE)</f>
        <v>562050</v>
      </c>
      <c r="D103" s="368">
        <f t="shared" si="10"/>
        <v>0.08841226021094359</v>
      </c>
    </row>
    <row r="104" spans="1:4" ht="14.25" outlineLevel="1">
      <c r="A104" s="366" t="s">
        <v>90</v>
      </c>
      <c r="B104" s="367">
        <f>VLOOKUP(A104,'Open Int.'!$A$4:$O$158,2,FALSE)</f>
        <v>1390800</v>
      </c>
      <c r="C104" s="367">
        <f>VLOOKUP(A104,'Open Int.'!$A$4:$O$158,3,FALSE)</f>
        <v>-10200</v>
      </c>
      <c r="D104" s="368">
        <f t="shared" si="10"/>
        <v>-0.007280513918629551</v>
      </c>
    </row>
    <row r="105" spans="1:4" ht="14.25" outlineLevel="1">
      <c r="A105" s="366" t="s">
        <v>35</v>
      </c>
      <c r="B105" s="367">
        <f>VLOOKUP(A105,'Open Int.'!$A$4:$O$158,2,FALSE)</f>
        <v>10166200</v>
      </c>
      <c r="C105" s="367">
        <f>VLOOKUP(A105,'Open Int.'!$A$4:$O$158,3,FALSE)</f>
        <v>163900</v>
      </c>
      <c r="D105" s="368">
        <f t="shared" si="10"/>
        <v>0.01638623116683163</v>
      </c>
    </row>
    <row r="106" spans="1:4" ht="14.25" outlineLevel="1">
      <c r="A106" s="366" t="s">
        <v>146</v>
      </c>
      <c r="B106" s="367">
        <f>VLOOKUP(A106,'Open Int.'!$A$4:$O$158,2,FALSE)</f>
        <v>10742300</v>
      </c>
      <c r="C106" s="367">
        <f>VLOOKUP(A106,'Open Int.'!$A$4:$O$158,3,FALSE)</f>
        <v>71200</v>
      </c>
      <c r="D106" s="368">
        <f t="shared" si="10"/>
        <v>0.006672226855713094</v>
      </c>
    </row>
    <row r="107" spans="1:4" ht="14.25" outlineLevel="1">
      <c r="A107" s="366" t="s">
        <v>262</v>
      </c>
      <c r="B107" s="367">
        <f>VLOOKUP(A107,'Open Int.'!$A$4:$O$158,2,FALSE)</f>
        <v>11443800</v>
      </c>
      <c r="C107" s="367">
        <f>VLOOKUP(A107,'Open Int.'!$A$4:$O$158,3,FALSE)</f>
        <v>105600</v>
      </c>
      <c r="D107" s="368">
        <f t="shared" si="10"/>
        <v>0.00931364766894216</v>
      </c>
    </row>
    <row r="108" spans="1:4" ht="14.25" outlineLevel="1">
      <c r="A108" s="366" t="s">
        <v>217</v>
      </c>
      <c r="B108" s="367">
        <f>VLOOKUP(A108,'Open Int.'!$A$4:$O$158,2,FALSE)</f>
        <v>36819850</v>
      </c>
      <c r="C108" s="367">
        <f>VLOOKUP(A108,'Open Int.'!$A$4:$O$158,3,FALSE)</f>
        <v>113900</v>
      </c>
      <c r="D108" s="368">
        <f t="shared" si="10"/>
        <v>0.003103039153052843</v>
      </c>
    </row>
    <row r="109" spans="1:4" ht="15" outlineLevel="1">
      <c r="A109" s="364" t="s">
        <v>263</v>
      </c>
      <c r="B109" s="364">
        <f>SUM(B110:B120)</f>
        <v>133776625</v>
      </c>
      <c r="C109" s="364">
        <f>SUM(C110:C120)</f>
        <v>2644905</v>
      </c>
      <c r="D109" s="369">
        <f>C109/(B109-C109)</f>
        <v>0.020169833812902018</v>
      </c>
    </row>
    <row r="110" spans="1:4" ht="14.25">
      <c r="A110" s="366" t="s">
        <v>5</v>
      </c>
      <c r="B110" s="367">
        <f>VLOOKUP(A110,'Open Int.'!$A$4:$O$158,2,FALSE)</f>
        <v>49349300</v>
      </c>
      <c r="C110" s="367">
        <f>VLOOKUP(A110,'Open Int.'!$A$4:$O$158,3,FALSE)</f>
        <v>1872530</v>
      </c>
      <c r="D110" s="368">
        <f aca="true" t="shared" si="11" ref="D110:D120">C110/(B110-C110)</f>
        <v>0.039440972922125915</v>
      </c>
    </row>
    <row r="111" spans="1:4" ht="14.25" outlineLevel="1">
      <c r="A111" s="366" t="s">
        <v>376</v>
      </c>
      <c r="B111" s="367">
        <f>VLOOKUP(A111,'Open Int.'!$A$4:$O$158,2,FALSE)</f>
        <v>9232000</v>
      </c>
      <c r="C111" s="367">
        <f>VLOOKUP(A111,'Open Int.'!$A$4:$O$158,3,FALSE)</f>
        <v>84000</v>
      </c>
      <c r="D111" s="368">
        <f t="shared" si="11"/>
        <v>0.009182334936598164</v>
      </c>
    </row>
    <row r="112" spans="1:4" ht="14.25" outlineLevel="1">
      <c r="A112" s="366" t="s">
        <v>329</v>
      </c>
      <c r="B112" s="367">
        <f>VLOOKUP(A112,'Open Int.'!$A$4:$O$158,2,FALSE)</f>
        <v>1512600</v>
      </c>
      <c r="C112" s="367">
        <f>VLOOKUP(A112,'Open Int.'!$A$4:$O$158,3,FALSE)</f>
        <v>139500</v>
      </c>
      <c r="D112" s="368">
        <f t="shared" si="11"/>
        <v>0.10159493117762727</v>
      </c>
    </row>
    <row r="113" spans="1:4" ht="14.25" outlineLevel="1">
      <c r="A113" s="366" t="s">
        <v>322</v>
      </c>
      <c r="B113" s="367">
        <f>VLOOKUP(A113,'Open Int.'!$A$4:$O$158,2,FALSE)</f>
        <v>3276900</v>
      </c>
      <c r="C113" s="367">
        <f>VLOOKUP(A113,'Open Int.'!$A$4:$O$158,3,FALSE)</f>
        <v>-15400</v>
      </c>
      <c r="D113" s="368">
        <f t="shared" si="11"/>
        <v>-0.004677581022385567</v>
      </c>
    </row>
    <row r="114" spans="1:4" ht="14.25" outlineLevel="1">
      <c r="A114" s="366" t="s">
        <v>377</v>
      </c>
      <c r="B114" s="367">
        <f>VLOOKUP(A114,'Open Int.'!$A$4:$O$158,2,FALSE)</f>
        <v>338000</v>
      </c>
      <c r="C114" s="367">
        <f>VLOOKUP(A114,'Open Int.'!$A$4:$O$158,3,FALSE)</f>
        <v>6750</v>
      </c>
      <c r="D114" s="368">
        <f t="shared" si="11"/>
        <v>0.020377358490566037</v>
      </c>
    </row>
    <row r="115" spans="1:4" ht="14.25" outlineLevel="1">
      <c r="A115" s="366" t="s">
        <v>378</v>
      </c>
      <c r="B115" s="367">
        <f>VLOOKUP(A115,'Open Int.'!$A$4:$O$158,2,FALSE)</f>
        <v>2298000</v>
      </c>
      <c r="C115" s="367">
        <f>VLOOKUP(A115,'Open Int.'!$A$4:$O$158,3,FALSE)</f>
        <v>1200</v>
      </c>
      <c r="D115" s="368">
        <f t="shared" si="11"/>
        <v>0.0005224660397074191</v>
      </c>
    </row>
    <row r="116" spans="1:4" ht="14.25" outlineLevel="1">
      <c r="A116" s="366" t="s">
        <v>379</v>
      </c>
      <c r="B116" s="367">
        <f>VLOOKUP(A116,'Open Int.'!$A$4:$O$158,2,FALSE)</f>
        <v>3208500</v>
      </c>
      <c r="C116" s="367">
        <f>VLOOKUP(A116,'Open Int.'!$A$4:$O$158,3,FALSE)</f>
        <v>85100</v>
      </c>
      <c r="D116" s="368">
        <f t="shared" si="11"/>
        <v>0.027245949926362298</v>
      </c>
    </row>
    <row r="117" spans="1:4" ht="14.25" outlineLevel="1">
      <c r="A117" s="366" t="s">
        <v>380</v>
      </c>
      <c r="B117" s="367">
        <f>VLOOKUP(A117,'Open Int.'!$A$4:$O$158,2,FALSE)</f>
        <v>5079900</v>
      </c>
      <c r="C117" s="367">
        <f>VLOOKUP(A117,'Open Int.'!$A$4:$O$158,3,FALSE)</f>
        <v>389400</v>
      </c>
      <c r="D117" s="368">
        <f t="shared" si="11"/>
        <v>0.0830188679245283</v>
      </c>
    </row>
    <row r="118" spans="1:4" ht="14.25" outlineLevel="1">
      <c r="A118" s="366" t="s">
        <v>236</v>
      </c>
      <c r="B118" s="367">
        <f>VLOOKUP(A118,'Open Int.'!$A$4:$O$158,2,FALSE)</f>
        <v>19237500</v>
      </c>
      <c r="C118" s="367">
        <f>VLOOKUP(A118,'Open Int.'!$A$4:$O$158,3,FALSE)</f>
        <v>-89100</v>
      </c>
      <c r="D118" s="368">
        <f t="shared" si="11"/>
        <v>-0.004610226320201173</v>
      </c>
    </row>
    <row r="119" spans="1:4" ht="14.25" outlineLevel="1">
      <c r="A119" s="366" t="s">
        <v>381</v>
      </c>
      <c r="B119" s="367">
        <f>VLOOKUP(A119,'Open Int.'!$A$4:$O$158,2,FALSE)</f>
        <v>12537875</v>
      </c>
      <c r="C119" s="367">
        <f>VLOOKUP(A119,'Open Int.'!$A$4:$O$158,3,FALSE)</f>
        <v>136500</v>
      </c>
      <c r="D119" s="368">
        <f t="shared" si="11"/>
        <v>0.01100684399915332</v>
      </c>
    </row>
    <row r="120" spans="1:4" ht="14.25" outlineLevel="1">
      <c r="A120" s="366" t="s">
        <v>382</v>
      </c>
      <c r="B120" s="367">
        <f>VLOOKUP(A120,'Open Int.'!$A$4:$O$158,2,FALSE)</f>
        <v>27706050</v>
      </c>
      <c r="C120" s="367">
        <f>VLOOKUP(A120,'Open Int.'!$A$4:$O$158,3,FALSE)</f>
        <v>34425</v>
      </c>
      <c r="D120" s="368">
        <f t="shared" si="11"/>
        <v>0.0012440541529454812</v>
      </c>
    </row>
    <row r="121" spans="1:4" ht="15" outlineLevel="1">
      <c r="A121" s="364" t="s">
        <v>264</v>
      </c>
      <c r="B121" s="364">
        <f>SUM(B122:B124)</f>
        <v>7950500</v>
      </c>
      <c r="C121" s="364">
        <f>SUM(C122:C124)</f>
        <v>92100</v>
      </c>
      <c r="D121" s="369">
        <f>C121/(B121-C121)</f>
        <v>0.011719942990939631</v>
      </c>
    </row>
    <row r="122" spans="1:4" ht="14.25">
      <c r="A122" s="366" t="s">
        <v>171</v>
      </c>
      <c r="B122" s="367">
        <f>VLOOKUP(A122,'Open Int.'!$A$4:$O$158,2,FALSE)</f>
        <v>4155800</v>
      </c>
      <c r="C122" s="367">
        <f>VLOOKUP(A122,'Open Int.'!$A$4:$O$158,3,FALSE)</f>
        <v>121000</v>
      </c>
      <c r="D122" s="368">
        <f>C122/(B122-C122)</f>
        <v>0.029989094874591057</v>
      </c>
    </row>
    <row r="123" spans="1:4" ht="14.25" outlineLevel="1">
      <c r="A123" s="366" t="s">
        <v>383</v>
      </c>
      <c r="B123" s="367">
        <f>VLOOKUP(A123,'Open Int.'!$A$4:$O$158,2,FALSE)</f>
        <v>829500</v>
      </c>
      <c r="C123" s="367">
        <f>VLOOKUP(A123,'Open Int.'!$A$4:$O$158,3,FALSE)</f>
        <v>35500</v>
      </c>
      <c r="D123" s="368">
        <f>C123/(B123-C123)</f>
        <v>0.044710327455919394</v>
      </c>
    </row>
    <row r="124" spans="1:4" ht="14.25" outlineLevel="1">
      <c r="A124" s="366" t="s">
        <v>211</v>
      </c>
      <c r="B124" s="367">
        <f>VLOOKUP(A124,'Open Int.'!$A$4:$O$158,2,FALSE)</f>
        <v>2965200</v>
      </c>
      <c r="C124" s="367">
        <f>VLOOKUP(A124,'Open Int.'!$A$4:$O$158,3,FALSE)</f>
        <v>-64400</v>
      </c>
      <c r="D124" s="368">
        <f>C124/(B124-C124)</f>
        <v>-0.021256931608133085</v>
      </c>
    </row>
    <row r="125" spans="1:4" ht="15" outlineLevel="1">
      <c r="A125" s="364" t="s">
        <v>265</v>
      </c>
      <c r="B125" s="364">
        <f>SUM(B126:B132)</f>
        <v>40283650</v>
      </c>
      <c r="C125" s="364">
        <f>SUM(C126:C132)</f>
        <v>-450900</v>
      </c>
      <c r="D125" s="369">
        <f>C125/(B125-C125)</f>
        <v>-0.011069227473974796</v>
      </c>
    </row>
    <row r="126" spans="1:4" ht="14.25">
      <c r="A126" s="366" t="s">
        <v>34</v>
      </c>
      <c r="B126" s="367">
        <f>VLOOKUP(A126,'Open Int.'!$A$4:$O$158,2,FALSE)</f>
        <v>762300</v>
      </c>
      <c r="C126" s="367">
        <f>VLOOKUP(A126,'Open Int.'!$A$4:$O$158,3,FALSE)</f>
        <v>88550</v>
      </c>
      <c r="D126" s="368">
        <f aca="true" t="shared" si="12" ref="D126:D132">C126/(B126-C126)</f>
        <v>0.13142857142857142</v>
      </c>
    </row>
    <row r="127" spans="1:4" ht="14.25" outlineLevel="1">
      <c r="A127" s="366" t="s">
        <v>1</v>
      </c>
      <c r="B127" s="367">
        <f>VLOOKUP(A127,'Open Int.'!$A$4:$O$158,2,FALSE)</f>
        <v>1890150</v>
      </c>
      <c r="C127" s="367">
        <f>VLOOKUP(A127,'Open Int.'!$A$4:$O$158,3,FALSE)</f>
        <v>278100</v>
      </c>
      <c r="D127" s="368">
        <f t="shared" si="12"/>
        <v>0.17251325951428306</v>
      </c>
    </row>
    <row r="128" spans="1:4" ht="14.25" outlineLevel="1">
      <c r="A128" s="366" t="s">
        <v>160</v>
      </c>
      <c r="B128" s="367">
        <f>VLOOKUP(A128,'Open Int.'!$A$4:$O$158,2,FALSE)</f>
        <v>1018600</v>
      </c>
      <c r="C128" s="367">
        <f>VLOOKUP(A128,'Open Int.'!$A$4:$O$158,3,FALSE)</f>
        <v>-20900</v>
      </c>
      <c r="D128" s="368">
        <f t="shared" si="12"/>
        <v>-0.020105820105820106</v>
      </c>
    </row>
    <row r="129" spans="1:4" ht="14.25" outlineLevel="1">
      <c r="A129" s="366" t="s">
        <v>98</v>
      </c>
      <c r="B129" s="367">
        <f>VLOOKUP(A129,'Open Int.'!$A$4:$O$158,2,FALSE)</f>
        <v>5916900</v>
      </c>
      <c r="C129" s="367">
        <f>VLOOKUP(A129,'Open Int.'!$A$4:$O$158,3,FALSE)</f>
        <v>284350</v>
      </c>
      <c r="D129" s="368">
        <f t="shared" si="12"/>
        <v>0.050483351235230935</v>
      </c>
    </row>
    <row r="130" spans="1:4" ht="14.25" outlineLevel="1">
      <c r="A130" s="366" t="s">
        <v>384</v>
      </c>
      <c r="B130" s="367">
        <f>VLOOKUP(A130,'Open Int.'!$A$4:$O$158,2,FALSE)</f>
        <v>27787500</v>
      </c>
      <c r="C130" s="367">
        <f>VLOOKUP(A130,'Open Int.'!$A$4:$O$158,3,FALSE)</f>
        <v>-1125000</v>
      </c>
      <c r="D130" s="368">
        <f t="shared" si="12"/>
        <v>-0.038910505836575876</v>
      </c>
    </row>
    <row r="131" spans="1:4" ht="14.25" outlineLevel="1">
      <c r="A131" s="366" t="s">
        <v>266</v>
      </c>
      <c r="B131" s="367">
        <f>VLOOKUP(A131,'Open Int.'!$A$4:$O$158,2,FALSE)</f>
        <v>1717000</v>
      </c>
      <c r="C131" s="367">
        <f>VLOOKUP(A131,'Open Int.'!$A$4:$O$158,3,FALSE)</f>
        <v>-7200</v>
      </c>
      <c r="D131" s="368">
        <f t="shared" si="12"/>
        <v>-0.0041758496694119015</v>
      </c>
    </row>
    <row r="132" spans="1:4" ht="14.25" outlineLevel="1">
      <c r="A132" s="366" t="s">
        <v>311</v>
      </c>
      <c r="B132" s="367">
        <f>VLOOKUP(A132,'Open Int.'!$A$4:$O$158,2,FALSE)</f>
        <v>1191200</v>
      </c>
      <c r="C132" s="367">
        <f>VLOOKUP(A132,'Open Int.'!$A$4:$O$158,3,FALSE)</f>
        <v>51200</v>
      </c>
      <c r="D132" s="368">
        <f t="shared" si="12"/>
        <v>0.04491228070175438</v>
      </c>
    </row>
    <row r="133" spans="1:4" ht="15" outlineLevel="1">
      <c r="A133" s="364" t="s">
        <v>267</v>
      </c>
      <c r="B133" s="364">
        <f>SUM(B134:B139)</f>
        <v>113393875</v>
      </c>
      <c r="C133" s="364">
        <f>SUM(C134:C139)</f>
        <v>3421475</v>
      </c>
      <c r="D133" s="369">
        <f>C133/(B133-C133)</f>
        <v>0.031112124496691897</v>
      </c>
    </row>
    <row r="134" spans="1:4" ht="14.25">
      <c r="A134" s="366" t="s">
        <v>385</v>
      </c>
      <c r="B134" s="367">
        <f>VLOOKUP(A134,'Open Int.'!$A$4:$O$158,2,FALSE)</f>
        <v>9717000</v>
      </c>
      <c r="C134" s="367">
        <f>VLOOKUP(A134,'Open Int.'!$A$4:$O$158,3,FALSE)</f>
        <v>308000</v>
      </c>
      <c r="D134" s="368">
        <f aca="true" t="shared" si="13" ref="D134:D139">C134/(B134-C134)</f>
        <v>0.03273461579338931</v>
      </c>
    </row>
    <row r="135" spans="1:4" ht="14.25" outlineLevel="1">
      <c r="A135" s="366" t="s">
        <v>8</v>
      </c>
      <c r="B135" s="367">
        <f>VLOOKUP(A135,'Open Int.'!$A$4:$O$158,2,FALSE)</f>
        <v>35251200</v>
      </c>
      <c r="C135" s="367">
        <f>VLOOKUP(A135,'Open Int.'!$A$4:$O$158,3,FALSE)</f>
        <v>865600</v>
      </c>
      <c r="D135" s="368">
        <f t="shared" si="13"/>
        <v>0.025173328370015357</v>
      </c>
    </row>
    <row r="136" spans="1:4" ht="14.25" outlineLevel="1">
      <c r="A136" s="381" t="s">
        <v>291</v>
      </c>
      <c r="B136" s="367">
        <f>VLOOKUP(A136,'Open Int.'!$A$4:$O$158,2,FALSE)</f>
        <v>6667500</v>
      </c>
      <c r="C136" s="367">
        <f>VLOOKUP(A136,'Open Int.'!$A$4:$O$158,3,FALSE)</f>
        <v>-103500</v>
      </c>
      <c r="D136" s="368">
        <f t="shared" si="13"/>
        <v>-0.015285777580859548</v>
      </c>
    </row>
    <row r="137" spans="1:4" ht="14.25" outlineLevel="1">
      <c r="A137" s="381" t="s">
        <v>305</v>
      </c>
      <c r="B137" s="367">
        <f>VLOOKUP(A137,'Open Int.'!$A$4:$O$158,2,FALSE)</f>
        <v>40859500</v>
      </c>
      <c r="C137" s="367">
        <f>VLOOKUP(A137,'Open Int.'!$A$4:$O$158,3,FALSE)</f>
        <v>1557050</v>
      </c>
      <c r="D137" s="368">
        <f t="shared" si="13"/>
        <v>0.03961712310555703</v>
      </c>
    </row>
    <row r="138" spans="1:4" ht="14.25" outlineLevel="1">
      <c r="A138" s="366" t="s">
        <v>235</v>
      </c>
      <c r="B138" s="367">
        <f>VLOOKUP(A138,'Open Int.'!$A$4:$O$158,2,FALSE)</f>
        <v>17213700</v>
      </c>
      <c r="C138" s="367">
        <f>VLOOKUP(A138,'Open Int.'!$A$4:$O$158,3,FALSE)</f>
        <v>726600</v>
      </c>
      <c r="D138" s="368">
        <f t="shared" si="13"/>
        <v>0.04407081900394854</v>
      </c>
    </row>
    <row r="139" spans="1:4" ht="14.25" outlineLevel="1">
      <c r="A139" s="366" t="s">
        <v>155</v>
      </c>
      <c r="B139" s="367">
        <f>VLOOKUP(A139,'Open Int.'!$A$4:$O$158,2,FALSE)</f>
        <v>3684975</v>
      </c>
      <c r="C139" s="367">
        <f>VLOOKUP(A139,'Open Int.'!$A$4:$O$158,3,FALSE)</f>
        <v>67725</v>
      </c>
      <c r="D139" s="368">
        <f t="shared" si="13"/>
        <v>0.01872278664731495</v>
      </c>
    </row>
    <row r="140" spans="1:4" ht="15" outlineLevel="1">
      <c r="A140" s="364" t="s">
        <v>268</v>
      </c>
      <c r="B140" s="364">
        <f>SUM(B141:B145)</f>
        <v>59036800</v>
      </c>
      <c r="C140" s="364">
        <f>SUM(C141:C145)</f>
        <v>-1928500</v>
      </c>
      <c r="D140" s="369">
        <f aca="true" t="shared" si="14" ref="D140:D155">C140/(B140-C140)</f>
        <v>-0.03163274846511048</v>
      </c>
    </row>
    <row r="141" spans="1:4" ht="14.25">
      <c r="A141" s="366" t="s">
        <v>386</v>
      </c>
      <c r="B141" s="367">
        <f>VLOOKUP(A141,'Open Int.'!$A$4:$O$158,2,FALSE)</f>
        <v>7534800</v>
      </c>
      <c r="C141" s="367">
        <f>VLOOKUP(A141,'Open Int.'!$A$4:$O$158,3,FALSE)</f>
        <v>-41400</v>
      </c>
      <c r="D141" s="368">
        <f t="shared" si="14"/>
        <v>-0.00546448087431694</v>
      </c>
    </row>
    <row r="142" spans="1:4" ht="14.25">
      <c r="A142" s="366" t="s">
        <v>320</v>
      </c>
      <c r="B142" s="367">
        <f>VLOOKUP(A142,'Open Int.'!$A$4:$O$158,2,FALSE)</f>
        <v>1449000</v>
      </c>
      <c r="C142" s="367">
        <f>VLOOKUP(A142,'Open Int.'!$A$4:$O$158,3,FALSE)</f>
        <v>99400</v>
      </c>
      <c r="D142" s="368">
        <f t="shared" si="14"/>
        <v>0.07365145228215768</v>
      </c>
    </row>
    <row r="143" spans="1:4" ht="14.25" outlineLevel="1">
      <c r="A143" s="366" t="s">
        <v>166</v>
      </c>
      <c r="B143" s="367">
        <f>VLOOKUP(A143,'Open Int.'!$A$4:$O$158,2,FALSE)</f>
        <v>4967800</v>
      </c>
      <c r="C143" s="367">
        <f>VLOOKUP(A143,'Open Int.'!$A$4:$O$158,3,FALSE)</f>
        <v>29500</v>
      </c>
      <c r="D143" s="368">
        <f t="shared" si="14"/>
        <v>0.005973715651135006</v>
      </c>
    </row>
    <row r="144" spans="1:4" ht="14.25" outlineLevel="1">
      <c r="A144" s="366" t="s">
        <v>387</v>
      </c>
      <c r="B144" s="367">
        <f>VLOOKUP(A144,'Open Int.'!$A$4:$O$158,2,FALSE)</f>
        <v>43260000</v>
      </c>
      <c r="C144" s="367">
        <f>VLOOKUP(A144,'Open Int.'!$A$4:$O$158,3,FALSE)</f>
        <v>-2016000</v>
      </c>
      <c r="D144" s="368">
        <f t="shared" si="14"/>
        <v>-0.04452690166975881</v>
      </c>
    </row>
    <row r="145" spans="1:4" ht="14.25" outlineLevel="1">
      <c r="A145" s="366" t="s">
        <v>388</v>
      </c>
      <c r="B145" s="367">
        <f>VLOOKUP(A145,'Open Int.'!$A$4:$O$158,2,FALSE)</f>
        <v>1825200</v>
      </c>
      <c r="C145" s="367">
        <f>VLOOKUP(A145,'Open Int.'!$A$4:$O$158,3,FALSE)</f>
        <v>0</v>
      </c>
      <c r="D145" s="368">
        <f t="shared" si="14"/>
        <v>0</v>
      </c>
    </row>
    <row r="146" spans="1:4" ht="15" outlineLevel="1">
      <c r="A146" s="364" t="s">
        <v>269</v>
      </c>
      <c r="B146" s="364">
        <f>SUM(B147:B151)</f>
        <v>111172700</v>
      </c>
      <c r="C146" s="364">
        <f>SUM(C147:C151)</f>
        <v>-8071100</v>
      </c>
      <c r="D146" s="369">
        <f t="shared" si="14"/>
        <v>-0.06768569938227396</v>
      </c>
    </row>
    <row r="147" spans="1:4" ht="14.25">
      <c r="A147" s="366" t="s">
        <v>4</v>
      </c>
      <c r="B147" s="367">
        <f>VLOOKUP(A147,'Open Int.'!$A$4:$O$158,2,FALSE)</f>
        <v>1053300</v>
      </c>
      <c r="C147" s="367">
        <f>VLOOKUP(A147,'Open Int.'!$A$4:$O$158,3,FALSE)</f>
        <v>46500</v>
      </c>
      <c r="D147" s="368">
        <f t="shared" si="14"/>
        <v>0.046185935637663884</v>
      </c>
    </row>
    <row r="148" spans="1:4" ht="14.25" outlineLevel="1">
      <c r="A148" s="366" t="s">
        <v>184</v>
      </c>
      <c r="B148" s="367">
        <f>VLOOKUP(A148,'Open Int.'!$A$4:$O$158,2,FALSE)</f>
        <v>18703000</v>
      </c>
      <c r="C148" s="367">
        <f>VLOOKUP(A148,'Open Int.'!$A$4:$O$158,3,FALSE)</f>
        <v>3227300</v>
      </c>
      <c r="D148" s="368">
        <f t="shared" si="14"/>
        <v>0.2085398398780023</v>
      </c>
    </row>
    <row r="149" spans="1:4" ht="14.25" outlineLevel="1">
      <c r="A149" s="366" t="s">
        <v>175</v>
      </c>
      <c r="B149" s="367">
        <f>VLOOKUP(A149,'Open Int.'!$A$4:$O$158,2,FALSE)</f>
        <v>83632500</v>
      </c>
      <c r="C149" s="367">
        <f>VLOOKUP(A149,'Open Int.'!$A$4:$O$158,3,FALSE)</f>
        <v>-10899000</v>
      </c>
      <c r="D149" s="368">
        <f t="shared" si="14"/>
        <v>-0.11529490169943352</v>
      </c>
    </row>
    <row r="150" spans="1:4" ht="14.25" outlineLevel="1">
      <c r="A150" s="366" t="s">
        <v>389</v>
      </c>
      <c r="B150" s="367">
        <f>VLOOKUP(A150,'Open Int.'!$A$4:$O$158,2,FALSE)</f>
        <v>3002200</v>
      </c>
      <c r="C150" s="367">
        <f>VLOOKUP(A150,'Open Int.'!$A$4:$O$158,3,FALSE)</f>
        <v>23800</v>
      </c>
      <c r="D150" s="368">
        <f t="shared" si="14"/>
        <v>0.007990867579908675</v>
      </c>
    </row>
    <row r="151" spans="1:4" ht="14.25" outlineLevel="1">
      <c r="A151" s="366" t="s">
        <v>390</v>
      </c>
      <c r="B151" s="367">
        <f>VLOOKUP(A151,'Open Int.'!$A$4:$O$158,2,FALSE)</f>
        <v>4781700</v>
      </c>
      <c r="C151" s="367">
        <f>VLOOKUP(A151,'Open Int.'!$A$4:$O$158,3,FALSE)</f>
        <v>-469700</v>
      </c>
      <c r="D151" s="368">
        <f t="shared" si="14"/>
        <v>-0.08944281524926687</v>
      </c>
    </row>
    <row r="152" spans="1:4" ht="15" outlineLevel="1">
      <c r="A152" s="364" t="s">
        <v>316</v>
      </c>
      <c r="B152" s="364">
        <f>SUM(B153:B154)</f>
        <v>4214800</v>
      </c>
      <c r="C152" s="364">
        <f>SUM(C153:C154)</f>
        <v>276600</v>
      </c>
      <c r="D152" s="369">
        <f t="shared" si="14"/>
        <v>0.07023513280178761</v>
      </c>
    </row>
    <row r="153" spans="1:4" ht="14.25">
      <c r="A153" s="366" t="s">
        <v>37</v>
      </c>
      <c r="B153" s="367">
        <f>VLOOKUP(A153,'Open Int.'!$A$4:$O$158,2,FALSE)</f>
        <v>1960000</v>
      </c>
      <c r="C153" s="367">
        <f>VLOOKUP(A153,'Open Int.'!$A$4:$O$158,3,FALSE)</f>
        <v>432000</v>
      </c>
      <c r="D153" s="368">
        <f t="shared" si="14"/>
        <v>0.28272251308900526</v>
      </c>
    </row>
    <row r="154" spans="1:4" ht="14.25">
      <c r="A154" s="366" t="s">
        <v>272</v>
      </c>
      <c r="B154" s="367">
        <f>VLOOKUP(A154,'Open Int.'!$A$4:$O$158,2,FALSE)</f>
        <v>2254800</v>
      </c>
      <c r="C154" s="367">
        <f>VLOOKUP(A154,'Open Int.'!$A$4:$O$158,3,FALSE)</f>
        <v>-155400</v>
      </c>
      <c r="D154" s="368">
        <f t="shared" si="14"/>
        <v>-0.06447597709733632</v>
      </c>
    </row>
    <row r="155" spans="1:4" ht="15">
      <c r="A155" s="364" t="s">
        <v>270</v>
      </c>
      <c r="B155" s="364">
        <f>SUM(B156:B165)</f>
        <v>26221350</v>
      </c>
      <c r="C155" s="364">
        <f>SUM(C156:C165)</f>
        <v>88000</v>
      </c>
      <c r="D155" s="369">
        <f t="shared" si="14"/>
        <v>0.0033673447912341893</v>
      </c>
    </row>
    <row r="156" spans="1:4" ht="14.25">
      <c r="A156" s="366" t="s">
        <v>391</v>
      </c>
      <c r="B156" s="367">
        <f>VLOOKUP(A156,'Open Int.'!$A$4:$O$158,2,FALSE)</f>
        <v>7236250</v>
      </c>
      <c r="C156" s="367">
        <f>VLOOKUP(A156,'Open Int.'!$A$4:$O$158,3,FALSE)</f>
        <v>38500</v>
      </c>
      <c r="D156" s="368">
        <f aca="true" t="shared" si="15" ref="D156:D165">C156/(B156-C156)</f>
        <v>0.005348893751519572</v>
      </c>
    </row>
    <row r="157" spans="1:4" ht="14.25">
      <c r="A157" s="366" t="s">
        <v>332</v>
      </c>
      <c r="B157" s="367">
        <f>VLOOKUP(A157,'Open Int.'!$A$4:$O$158,2,FALSE)</f>
        <v>3155400</v>
      </c>
      <c r="C157" s="367">
        <f>VLOOKUP(A157,'Open Int.'!$A$4:$O$158,3,FALSE)</f>
        <v>37800</v>
      </c>
      <c r="D157" s="368">
        <f t="shared" si="15"/>
        <v>0.01212471131639723</v>
      </c>
    </row>
    <row r="158" spans="1:4" ht="14.25">
      <c r="A158" s="366" t="s">
        <v>319</v>
      </c>
      <c r="B158" s="367">
        <f>VLOOKUP(A158,'Open Int.'!$A$4:$O$158,2,FALSE)</f>
        <v>1671000</v>
      </c>
      <c r="C158" s="367">
        <f>VLOOKUP(A158,'Open Int.'!$A$4:$O$158,3,FALSE)</f>
        <v>0</v>
      </c>
      <c r="D158" s="368">
        <f t="shared" si="15"/>
        <v>0</v>
      </c>
    </row>
    <row r="159" spans="1:4" ht="14.25">
      <c r="A159" s="366" t="s">
        <v>290</v>
      </c>
      <c r="B159" s="367">
        <f>VLOOKUP(A159,'Open Int.'!$A$4:$O$158,2,FALSE)</f>
        <v>2868000</v>
      </c>
      <c r="C159" s="367">
        <f>VLOOKUP(A159,'Open Int.'!$A$4:$O$158,3,FALSE)</f>
        <v>65000</v>
      </c>
      <c r="D159" s="368">
        <f t="shared" si="15"/>
        <v>0.023189439885836605</v>
      </c>
    </row>
    <row r="160" spans="1:4" ht="14.25">
      <c r="A160" s="366" t="s">
        <v>325</v>
      </c>
      <c r="B160" s="367">
        <f>VLOOKUP(A160,'Open Int.'!$A$4:$O$158,2,FALSE)</f>
        <v>671250</v>
      </c>
      <c r="C160" s="367">
        <f>VLOOKUP(A160,'Open Int.'!$A$4:$O$158,3,FALSE)</f>
        <v>2750</v>
      </c>
      <c r="D160" s="368">
        <f t="shared" si="15"/>
        <v>0.004113687359760658</v>
      </c>
    </row>
    <row r="161" spans="1:4" ht="14.25">
      <c r="A161" s="366" t="s">
        <v>321</v>
      </c>
      <c r="B161" s="367">
        <f>VLOOKUP(A161,'Open Int.'!$A$4:$O$158,2,FALSE)</f>
        <v>1722600</v>
      </c>
      <c r="C161" s="367">
        <f>VLOOKUP(A161,'Open Int.'!$A$4:$O$158,3,FALSE)</f>
        <v>-21300</v>
      </c>
      <c r="D161" s="368">
        <f t="shared" si="15"/>
        <v>-0.012214003096507827</v>
      </c>
    </row>
    <row r="162" spans="1:4" ht="14.25">
      <c r="A162" s="366" t="s">
        <v>327</v>
      </c>
      <c r="B162" s="367">
        <f>VLOOKUP(A162,'Open Int.'!$A$4:$O$158,2,FALSE)</f>
        <v>4016100</v>
      </c>
      <c r="C162" s="367">
        <f>VLOOKUP(A162,'Open Int.'!$A$4:$O$158,3,FALSE)</f>
        <v>89100</v>
      </c>
      <c r="D162" s="368">
        <f t="shared" si="15"/>
        <v>0.0226890756302521</v>
      </c>
    </row>
    <row r="163" spans="1:4" ht="14.25">
      <c r="A163" s="366" t="s">
        <v>294</v>
      </c>
      <c r="B163" s="367">
        <f>VLOOKUP(A163,'Open Int.'!$A$4:$O$158,2,FALSE)</f>
        <v>830100</v>
      </c>
      <c r="C163" s="367">
        <f>VLOOKUP(A163,'Open Int.'!$A$4:$O$158,3,FALSE)</f>
        <v>11100</v>
      </c>
      <c r="D163" s="368">
        <f t="shared" si="15"/>
        <v>0.013553113553113554</v>
      </c>
    </row>
    <row r="164" spans="1:4" ht="14.25">
      <c r="A164" s="366" t="s">
        <v>392</v>
      </c>
      <c r="B164" s="367">
        <f>VLOOKUP(A164,'Open Int.'!$A$4:$O$158,2,FALSE)</f>
        <v>1857200</v>
      </c>
      <c r="C164" s="367">
        <f>VLOOKUP(A164,'Open Int.'!$A$4:$O$158,3,FALSE)</f>
        <v>-110800</v>
      </c>
      <c r="D164" s="368">
        <f t="shared" si="15"/>
        <v>-0.05630081300813008</v>
      </c>
    </row>
    <row r="165" spans="1:4" ht="14.25">
      <c r="A165" s="366" t="s">
        <v>317</v>
      </c>
      <c r="B165" s="367">
        <f>VLOOKUP(A165,'Open Int.'!$A$4:$O$158,2,FALSE)</f>
        <v>2193450</v>
      </c>
      <c r="C165" s="367">
        <f>VLOOKUP(A165,'Open Int.'!$A$4:$O$158,3,FALSE)</f>
        <v>-24150</v>
      </c>
      <c r="D165" s="368">
        <f t="shared" si="15"/>
        <v>-0.010890151515151516</v>
      </c>
    </row>
    <row r="166" spans="1:4" ht="15">
      <c r="A166" s="364" t="s">
        <v>274</v>
      </c>
      <c r="B166" s="364">
        <f>SUM(B167:B173)</f>
        <v>45275250</v>
      </c>
      <c r="C166" s="364">
        <f>SUM(C167:C173)</f>
        <v>140950</v>
      </c>
      <c r="D166" s="369">
        <f>C166/(B166-C166)</f>
        <v>0.0031229020944159983</v>
      </c>
    </row>
    <row r="167" spans="1:4" ht="14.25">
      <c r="A167" s="366" t="s">
        <v>393</v>
      </c>
      <c r="B167" s="367">
        <f>VLOOKUP(A167,'Open Int.'!$A$4:$O$158,2,FALSE)</f>
        <v>11564000</v>
      </c>
      <c r="C167" s="367">
        <f>VLOOKUP(A167,'Open Int.'!$A$4:$O$158,3,FALSE)</f>
        <v>558000</v>
      </c>
      <c r="D167" s="368">
        <f aca="true" t="shared" si="16" ref="D167:D173">C167/(B167-C167)</f>
        <v>0.05069961838996911</v>
      </c>
    </row>
    <row r="168" spans="1:4" ht="14.25">
      <c r="A168" s="366" t="s">
        <v>394</v>
      </c>
      <c r="B168" s="367">
        <f>VLOOKUP(A168,'Open Int.'!$A$4:$O$158,2,FALSE)</f>
        <v>5155000</v>
      </c>
      <c r="C168" s="367">
        <f>VLOOKUP(A168,'Open Int.'!$A$4:$O$158,3,FALSE)</f>
        <v>-630000</v>
      </c>
      <c r="D168" s="368">
        <f t="shared" si="16"/>
        <v>-0.10890233362143474</v>
      </c>
    </row>
    <row r="169" spans="1:4" ht="14.25">
      <c r="A169" s="366" t="s">
        <v>273</v>
      </c>
      <c r="B169" s="367">
        <f>VLOOKUP(A169,'Open Int.'!$A$4:$O$158,2,FALSE)</f>
        <v>7139150</v>
      </c>
      <c r="C169" s="367">
        <f>VLOOKUP(A169,'Open Int.'!$A$4:$O$158,3,FALSE)</f>
        <v>278800</v>
      </c>
      <c r="D169" s="368">
        <f t="shared" si="16"/>
        <v>0.04063932598191054</v>
      </c>
    </row>
    <row r="170" spans="1:4" ht="14.25">
      <c r="A170" s="366" t="s">
        <v>326</v>
      </c>
      <c r="B170" s="367">
        <f>VLOOKUP(A170,'Open Int.'!$A$4:$O$158,2,FALSE)</f>
        <v>3138000</v>
      </c>
      <c r="C170" s="367">
        <f>VLOOKUP(A170,'Open Int.'!$A$4:$O$158,3,FALSE)</f>
        <v>-27000</v>
      </c>
      <c r="D170" s="368">
        <f t="shared" si="16"/>
        <v>-0.008530805687203791</v>
      </c>
    </row>
    <row r="171" spans="1:4" ht="14.25">
      <c r="A171" s="366" t="s">
        <v>293</v>
      </c>
      <c r="B171" s="367">
        <f>VLOOKUP(A171,'Open Int.'!$A$4:$O$158,2,FALSE)</f>
        <v>10798200</v>
      </c>
      <c r="C171" s="367">
        <f>VLOOKUP(A171,'Open Int.'!$A$4:$O$158,3,FALSE)</f>
        <v>278600</v>
      </c>
      <c r="D171" s="368">
        <f t="shared" si="16"/>
        <v>0.026483896726111258</v>
      </c>
    </row>
    <row r="172" spans="1:4" ht="14.25">
      <c r="A172" s="366" t="s">
        <v>275</v>
      </c>
      <c r="B172" s="367">
        <f>VLOOKUP(A172,'Open Int.'!$A$4:$O$158,2,FALSE)</f>
        <v>6003200</v>
      </c>
      <c r="C172" s="367">
        <f>VLOOKUP(A172,'Open Int.'!$A$4:$O$158,3,FALSE)</f>
        <v>-213500</v>
      </c>
      <c r="D172" s="368">
        <f t="shared" si="16"/>
        <v>-0.03434297939421237</v>
      </c>
    </row>
    <row r="173" spans="1:4" ht="14.25">
      <c r="A173" s="366" t="s">
        <v>278</v>
      </c>
      <c r="B173" s="367">
        <f>VLOOKUP(A173,'Open Int.'!$A$4:$O$158,2,FALSE)</f>
        <v>1477700</v>
      </c>
      <c r="C173" s="367">
        <f>VLOOKUP(A173,'Open Int.'!$A$4:$O$158,3,FALSE)</f>
        <v>-103950</v>
      </c>
      <c r="D173" s="368">
        <f t="shared" si="16"/>
        <v>-0.06572250497897765</v>
      </c>
    </row>
    <row r="174" spans="1:4" ht="15">
      <c r="A174" s="364" t="s">
        <v>313</v>
      </c>
      <c r="B174" s="364">
        <f>SUM(B175:B177)</f>
        <v>24683600</v>
      </c>
      <c r="C174" s="364">
        <f>SUM(C175:C177)</f>
        <v>1188850</v>
      </c>
      <c r="D174" s="369">
        <f aca="true" t="shared" si="17" ref="D174:D181">C174/(B174-C174)</f>
        <v>0.05060066610625778</v>
      </c>
    </row>
    <row r="175" spans="1:4" ht="14.25">
      <c r="A175" s="366" t="s">
        <v>314</v>
      </c>
      <c r="B175" s="367">
        <f>VLOOKUP(A175,'Open Int.'!$A$4:$O$158,2,FALSE)</f>
        <v>8958500</v>
      </c>
      <c r="C175" s="367">
        <f>VLOOKUP(A175,'Open Int.'!$A$4:$O$158,3,FALSE)</f>
        <v>149150</v>
      </c>
      <c r="D175" s="368">
        <f t="shared" si="17"/>
        <v>0.016930874582120135</v>
      </c>
    </row>
    <row r="176" spans="1:4" ht="14.25">
      <c r="A176" s="366" t="s">
        <v>328</v>
      </c>
      <c r="B176" s="367">
        <f>VLOOKUP(A176,'Open Int.'!$A$4:$O$158,2,FALSE)</f>
        <v>775500</v>
      </c>
      <c r="C176" s="367">
        <f>VLOOKUP(A176,'Open Int.'!$A$4:$O$158,3,FALSE)</f>
        <v>24500</v>
      </c>
      <c r="D176" s="368">
        <f t="shared" si="17"/>
        <v>0.03262316910785619</v>
      </c>
    </row>
    <row r="177" spans="1:4" ht="14.25">
      <c r="A177" s="366" t="s">
        <v>315</v>
      </c>
      <c r="B177" s="367">
        <f>VLOOKUP(A177,'Open Int.'!$A$4:$O$158,2,FALSE)</f>
        <v>14949600</v>
      </c>
      <c r="C177" s="367">
        <f>VLOOKUP(A177,'Open Int.'!$A$4:$O$158,3,FALSE)</f>
        <v>1015200</v>
      </c>
      <c r="D177" s="368">
        <f t="shared" si="17"/>
        <v>0.07285566655184292</v>
      </c>
    </row>
    <row r="178" spans="1:4" ht="15">
      <c r="A178" s="364" t="s">
        <v>271</v>
      </c>
      <c r="B178" s="364">
        <f>SUM(B179:B181)</f>
        <v>34597700</v>
      </c>
      <c r="C178" s="364">
        <f>SUM(C179:C181)</f>
        <v>541100</v>
      </c>
      <c r="D178" s="369">
        <f t="shared" si="17"/>
        <v>0.015888256608117074</v>
      </c>
    </row>
    <row r="179" spans="1:4" ht="14.25">
      <c r="A179" s="366" t="s">
        <v>182</v>
      </c>
      <c r="B179" s="367">
        <f>VLOOKUP(A179,'Open Int.'!$A$4:$O$158,2,FALSE)</f>
        <v>110600</v>
      </c>
      <c r="C179" s="367">
        <f>VLOOKUP(A179,'Open Int.'!$A$4:$O$158,3,FALSE)</f>
        <v>1800</v>
      </c>
      <c r="D179" s="368">
        <f t="shared" si="17"/>
        <v>0.016544117647058824</v>
      </c>
    </row>
    <row r="180" spans="1:4" ht="14.25">
      <c r="A180" s="366" t="s">
        <v>74</v>
      </c>
      <c r="B180" s="367">
        <f>VLOOKUP(A180,'Open Int.'!$A$4:$O$158,2,FALSE)</f>
        <v>8400</v>
      </c>
      <c r="C180" s="367">
        <f>VLOOKUP(A180,'Open Int.'!$A$4:$O$158,3,FALSE)</f>
        <v>-300</v>
      </c>
      <c r="D180" s="368">
        <f t="shared" si="17"/>
        <v>-0.034482758620689655</v>
      </c>
    </row>
    <row r="181" spans="1:4" ht="14.25">
      <c r="A181" s="366" t="s">
        <v>9</v>
      </c>
      <c r="B181" s="367">
        <f>VLOOKUP(A181,'Open Int.'!$A$4:$O$158,2,FALSE)</f>
        <v>34478700</v>
      </c>
      <c r="C181" s="367">
        <f>VLOOKUP(A181,'Open Int.'!$A$4:$O$158,3,FALSE)</f>
        <v>539600</v>
      </c>
      <c r="D181" s="368">
        <f t="shared" si="17"/>
        <v>0.015899066268698935</v>
      </c>
    </row>
  </sheetData>
  <mergeCells count="1">
    <mergeCell ref="A1:D1"/>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B202"/>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B262" sqref="B262"/>
    </sheetView>
  </sheetViews>
  <sheetFormatPr defaultColWidth="9.140625" defaultRowHeight="12.75"/>
  <cols>
    <col min="1" max="1" width="14.8515625" style="3" customWidth="1"/>
    <col min="2" max="2" width="11.57421875" style="6" customWidth="1"/>
    <col min="3" max="3" width="10.421875" style="6" customWidth="1"/>
    <col min="4" max="4" width="10.7109375" style="376" customWidth="1"/>
    <col min="5" max="5" width="10.57421875" style="6" bestFit="1" customWidth="1"/>
    <col min="6" max="6" width="9.8515625" style="6" customWidth="1"/>
    <col min="7" max="7" width="9.28125" style="374" bestFit="1" customWidth="1"/>
    <col min="8" max="8" width="10.57421875" style="6" bestFit="1" customWidth="1"/>
    <col min="9" max="9" width="8.7109375" style="6" customWidth="1"/>
    <col min="10" max="10" width="9.8515625" style="374" customWidth="1"/>
    <col min="11" max="11" width="12.7109375" style="6" customWidth="1"/>
    <col min="12" max="12" width="11.421875" style="6" customWidth="1"/>
    <col min="13" max="13" width="8.421875" style="374" customWidth="1"/>
    <col min="14" max="14" width="10.57421875" style="3" customWidth="1"/>
    <col min="15" max="15" width="11.8515625" style="3" customWidth="1"/>
    <col min="16" max="16" width="11.140625" style="3" hidden="1" customWidth="1"/>
    <col min="17" max="17" width="14.140625" style="3" hidden="1" customWidth="1"/>
    <col min="18" max="18" width="12.00390625" style="3" hidden="1" customWidth="1"/>
    <col min="19" max="19" width="13.140625" style="3" hidden="1" customWidth="1"/>
    <col min="20" max="20" width="15.00390625" style="61" hidden="1" customWidth="1"/>
    <col min="21" max="21" width="12.140625" style="3" hidden="1" customWidth="1"/>
    <col min="22" max="22" width="10.8515625" style="3" hidden="1" customWidth="1"/>
    <col min="23" max="23" width="10.421875" style="3" hidden="1" customWidth="1"/>
    <col min="24" max="24" width="10.7109375" style="3" hidden="1" customWidth="1"/>
    <col min="25" max="25" width="9.7109375" style="3" hidden="1" customWidth="1"/>
    <col min="26" max="26" width="8.7109375" style="2" hidden="1" customWidth="1"/>
    <col min="27" max="27" width="9.140625" style="60" customWidth="1"/>
    <col min="28" max="16384" width="9.140625" style="3" customWidth="1"/>
  </cols>
  <sheetData>
    <row r="1" spans="1:27" s="64" customFormat="1" ht="23.25" customHeight="1" thickBot="1">
      <c r="A1" s="399" t="s">
        <v>53</v>
      </c>
      <c r="B1" s="399"/>
      <c r="C1" s="399"/>
      <c r="D1" s="400"/>
      <c r="E1" s="124"/>
      <c r="F1" s="124"/>
      <c r="G1" s="82"/>
      <c r="H1" s="124"/>
      <c r="I1" s="124"/>
      <c r="J1" s="82"/>
      <c r="K1" s="124"/>
      <c r="L1" s="124"/>
      <c r="M1" s="82"/>
      <c r="N1" s="81"/>
      <c r="O1" s="81" t="s">
        <v>115</v>
      </c>
      <c r="P1" s="52"/>
      <c r="Q1" s="52"/>
      <c r="R1" s="52"/>
      <c r="S1" s="52"/>
      <c r="T1" s="53"/>
      <c r="U1" s="52"/>
      <c r="V1" s="52"/>
      <c r="W1" s="52"/>
      <c r="X1" s="52"/>
      <c r="Y1" s="52"/>
      <c r="Z1" s="87"/>
      <c r="AA1" s="74" t="s">
        <v>115</v>
      </c>
    </row>
    <row r="2" spans="1:27" s="58" customFormat="1" ht="16.5" customHeight="1" thickBot="1">
      <c r="A2" s="195"/>
      <c r="B2" s="404" t="s">
        <v>10</v>
      </c>
      <c r="C2" s="405"/>
      <c r="D2" s="406"/>
      <c r="E2" s="402" t="s">
        <v>47</v>
      </c>
      <c r="F2" s="386"/>
      <c r="G2" s="385"/>
      <c r="H2" s="402" t="s">
        <v>48</v>
      </c>
      <c r="I2" s="386"/>
      <c r="J2" s="385"/>
      <c r="K2" s="402" t="s">
        <v>49</v>
      </c>
      <c r="L2" s="407"/>
      <c r="M2" s="408"/>
      <c r="N2" s="402" t="s">
        <v>51</v>
      </c>
      <c r="O2" s="403"/>
      <c r="P2" s="83"/>
      <c r="Q2" s="54"/>
      <c r="R2" s="401"/>
      <c r="S2" s="401"/>
      <c r="T2" s="55"/>
      <c r="U2" s="56"/>
      <c r="V2" s="56"/>
      <c r="W2" s="56"/>
      <c r="X2" s="56"/>
      <c r="Y2" s="85"/>
      <c r="Z2" s="397" t="s">
        <v>96</v>
      </c>
      <c r="AA2" s="75"/>
    </row>
    <row r="3" spans="1:27" s="58" customFormat="1" ht="15.75" thickBot="1">
      <c r="A3" s="102" t="s">
        <v>45</v>
      </c>
      <c r="B3" s="263" t="s">
        <v>41</v>
      </c>
      <c r="C3" s="264" t="s">
        <v>70</v>
      </c>
      <c r="D3" s="262" t="s">
        <v>46</v>
      </c>
      <c r="E3" s="263" t="s">
        <v>41</v>
      </c>
      <c r="F3" s="264" t="s">
        <v>70</v>
      </c>
      <c r="G3" s="281" t="s">
        <v>46</v>
      </c>
      <c r="H3" s="263" t="s">
        <v>41</v>
      </c>
      <c r="I3" s="264" t="s">
        <v>70</v>
      </c>
      <c r="J3" s="262" t="s">
        <v>46</v>
      </c>
      <c r="K3" s="263" t="s">
        <v>41</v>
      </c>
      <c r="L3" s="264" t="s">
        <v>70</v>
      </c>
      <c r="M3" s="262" t="s">
        <v>46</v>
      </c>
      <c r="N3" s="33" t="s">
        <v>41</v>
      </c>
      <c r="O3" s="282" t="s">
        <v>50</v>
      </c>
      <c r="P3" s="84" t="s">
        <v>95</v>
      </c>
      <c r="Q3" s="57" t="s">
        <v>218</v>
      </c>
      <c r="R3" s="46" t="s">
        <v>97</v>
      </c>
      <c r="S3" s="57" t="s">
        <v>54</v>
      </c>
      <c r="T3" s="80" t="s">
        <v>55</v>
      </c>
      <c r="U3" s="57" t="s">
        <v>56</v>
      </c>
      <c r="V3" s="57" t="s">
        <v>10</v>
      </c>
      <c r="W3" s="57" t="s">
        <v>63</v>
      </c>
      <c r="X3" s="57" t="s">
        <v>64</v>
      </c>
      <c r="Y3" s="86" t="s">
        <v>83</v>
      </c>
      <c r="Z3" s="398"/>
      <c r="AA3" s="75"/>
    </row>
    <row r="4" spans="1:28" s="58" customFormat="1" ht="15">
      <c r="A4" s="102" t="s">
        <v>182</v>
      </c>
      <c r="B4" s="283">
        <v>110600</v>
      </c>
      <c r="C4" s="284">
        <v>1800</v>
      </c>
      <c r="D4" s="265">
        <v>0.02</v>
      </c>
      <c r="E4" s="283">
        <v>200</v>
      </c>
      <c r="F4" s="285">
        <v>0</v>
      </c>
      <c r="G4" s="265">
        <v>0</v>
      </c>
      <c r="H4" s="283">
        <v>0</v>
      </c>
      <c r="I4" s="285">
        <v>0</v>
      </c>
      <c r="J4" s="265">
        <v>0</v>
      </c>
      <c r="K4" s="283">
        <v>110800</v>
      </c>
      <c r="L4" s="285">
        <v>1800</v>
      </c>
      <c r="M4" s="357">
        <v>0.02</v>
      </c>
      <c r="N4" s="286">
        <v>110000</v>
      </c>
      <c r="O4" s="325">
        <f>N4/K4</f>
        <v>0.9927797833935018</v>
      </c>
      <c r="P4" s="109">
        <f>Volume!K4</f>
        <v>6157.15</v>
      </c>
      <c r="Q4" s="69">
        <f>Volume!J4</f>
        <v>6208.7</v>
      </c>
      <c r="R4" s="239">
        <f>Q4*K4/10000000</f>
        <v>68.792396</v>
      </c>
      <c r="S4" s="104">
        <f>Q4*N4/10000000</f>
        <v>68.2957</v>
      </c>
      <c r="T4" s="110">
        <f>K4-L4</f>
        <v>109000</v>
      </c>
      <c r="U4" s="104">
        <f>L4/T4*100</f>
        <v>1.651376146788991</v>
      </c>
      <c r="V4" s="104">
        <f>Q4*B4/10000000</f>
        <v>68.668222</v>
      </c>
      <c r="W4" s="104">
        <f>Q4*E4/10000000</f>
        <v>0.124174</v>
      </c>
      <c r="X4" s="104">
        <f>Q4*H4/10000000</f>
        <v>0</v>
      </c>
      <c r="Y4" s="104">
        <f>(T4*P4)/10000000</f>
        <v>67.112935</v>
      </c>
      <c r="Z4" s="239">
        <f>R4-Y4</f>
        <v>1.6794610000000034</v>
      </c>
      <c r="AA4" s="78"/>
      <c r="AB4" s="77"/>
    </row>
    <row r="5" spans="1:28" s="58" customFormat="1" ht="15">
      <c r="A5" s="196" t="s">
        <v>74</v>
      </c>
      <c r="B5" s="165">
        <v>8400</v>
      </c>
      <c r="C5" s="163">
        <v>-300</v>
      </c>
      <c r="D5" s="171">
        <v>-0.03</v>
      </c>
      <c r="E5" s="165">
        <v>0</v>
      </c>
      <c r="F5" s="113">
        <v>0</v>
      </c>
      <c r="G5" s="171">
        <v>0</v>
      </c>
      <c r="H5" s="165">
        <v>0</v>
      </c>
      <c r="I5" s="113">
        <v>0</v>
      </c>
      <c r="J5" s="171">
        <v>0</v>
      </c>
      <c r="K5" s="165">
        <v>8400</v>
      </c>
      <c r="L5" s="113">
        <v>-300</v>
      </c>
      <c r="M5" s="128">
        <v>-0.03</v>
      </c>
      <c r="N5" s="174">
        <v>8350</v>
      </c>
      <c r="O5" s="175">
        <f aca="true" t="shared" si="0" ref="O5:O68">N5/K5</f>
        <v>0.9940476190476191</v>
      </c>
      <c r="P5" s="109">
        <f>Volume!K5</f>
        <v>5740.85</v>
      </c>
      <c r="Q5" s="69">
        <f>Volume!J5</f>
        <v>5736.3</v>
      </c>
      <c r="R5" s="240">
        <f aca="true" t="shared" si="1" ref="R5:R68">Q5*K5/10000000</f>
        <v>4.818492</v>
      </c>
      <c r="S5" s="104">
        <f aca="true" t="shared" si="2" ref="S5:S68">Q5*N5/10000000</f>
        <v>4.7898105</v>
      </c>
      <c r="T5" s="110">
        <f aca="true" t="shared" si="3" ref="T5:T68">K5-L5</f>
        <v>8700</v>
      </c>
      <c r="U5" s="104">
        <f aca="true" t="shared" si="4" ref="U5:U68">L5/T5*100</f>
        <v>-3.4482758620689653</v>
      </c>
      <c r="V5" s="104">
        <f aca="true" t="shared" si="5" ref="V5:V68">Q5*B5/10000000</f>
        <v>4.818492</v>
      </c>
      <c r="W5" s="104">
        <f aca="true" t="shared" si="6" ref="W5:W68">Q5*E5/10000000</f>
        <v>0</v>
      </c>
      <c r="X5" s="104">
        <f aca="true" t="shared" si="7" ref="X5:X68">Q5*H5/10000000</f>
        <v>0</v>
      </c>
      <c r="Y5" s="104">
        <f aca="true" t="shared" si="8" ref="Y5:Y68">(T5*P5)/10000000</f>
        <v>4.9945395</v>
      </c>
      <c r="Z5" s="240">
        <f aca="true" t="shared" si="9" ref="Z5:Z68">R5-Y5</f>
        <v>-0.17604750000000013</v>
      </c>
      <c r="AA5" s="78"/>
      <c r="AB5" s="77"/>
    </row>
    <row r="6" spans="1:28" s="58" customFormat="1" ht="15">
      <c r="A6" s="196" t="s">
        <v>9</v>
      </c>
      <c r="B6" s="165">
        <v>34478700</v>
      </c>
      <c r="C6" s="163">
        <v>539600</v>
      </c>
      <c r="D6" s="171">
        <v>0.02</v>
      </c>
      <c r="E6" s="165">
        <v>11729500</v>
      </c>
      <c r="F6" s="113">
        <v>633900</v>
      </c>
      <c r="G6" s="171">
        <v>0.06</v>
      </c>
      <c r="H6" s="165">
        <v>20889500</v>
      </c>
      <c r="I6" s="113">
        <v>873700</v>
      </c>
      <c r="J6" s="171">
        <v>0.04</v>
      </c>
      <c r="K6" s="165">
        <v>67097700</v>
      </c>
      <c r="L6" s="113">
        <v>2047200</v>
      </c>
      <c r="M6" s="128">
        <v>0.03</v>
      </c>
      <c r="N6" s="174">
        <v>56300500</v>
      </c>
      <c r="O6" s="175">
        <f t="shared" si="0"/>
        <v>0.8390824126609406</v>
      </c>
      <c r="P6" s="109">
        <f>Volume!K6</f>
        <v>4224.25</v>
      </c>
      <c r="Q6" s="69">
        <f>Volume!J6</f>
        <v>4223.4</v>
      </c>
      <c r="R6" s="240">
        <f t="shared" si="1"/>
        <v>28338.042618</v>
      </c>
      <c r="S6" s="104">
        <f t="shared" si="2"/>
        <v>23777.953169999997</v>
      </c>
      <c r="T6" s="110">
        <f t="shared" si="3"/>
        <v>65050500</v>
      </c>
      <c r="U6" s="104">
        <f t="shared" si="4"/>
        <v>3.1470934120414142</v>
      </c>
      <c r="V6" s="104">
        <f t="shared" si="5"/>
        <v>14561.734158</v>
      </c>
      <c r="W6" s="104">
        <f t="shared" si="6"/>
        <v>4953.83703</v>
      </c>
      <c r="X6" s="104">
        <f t="shared" si="7"/>
        <v>8822.47143</v>
      </c>
      <c r="Y6" s="104">
        <f t="shared" si="8"/>
        <v>27478.9574625</v>
      </c>
      <c r="Z6" s="240">
        <f t="shared" si="9"/>
        <v>859.0851555000008</v>
      </c>
      <c r="AA6" s="78"/>
      <c r="AB6" s="77"/>
    </row>
    <row r="7" spans="1:26" s="7" customFormat="1" ht="15">
      <c r="A7" s="196" t="s">
        <v>282</v>
      </c>
      <c r="B7" s="165">
        <v>546400</v>
      </c>
      <c r="C7" s="163">
        <v>27600</v>
      </c>
      <c r="D7" s="171">
        <v>0.05</v>
      </c>
      <c r="E7" s="165">
        <v>7000</v>
      </c>
      <c r="F7" s="113">
        <v>1000</v>
      </c>
      <c r="G7" s="171">
        <v>0.17</v>
      </c>
      <c r="H7" s="165">
        <v>0</v>
      </c>
      <c r="I7" s="113">
        <v>0</v>
      </c>
      <c r="J7" s="171">
        <v>0</v>
      </c>
      <c r="K7" s="165">
        <v>553400</v>
      </c>
      <c r="L7" s="113">
        <v>28600</v>
      </c>
      <c r="M7" s="128">
        <v>0.05</v>
      </c>
      <c r="N7" s="174">
        <v>551600</v>
      </c>
      <c r="O7" s="175">
        <f t="shared" si="0"/>
        <v>0.9967473798337549</v>
      </c>
      <c r="P7" s="109">
        <f>Volume!K7</f>
        <v>1774.25</v>
      </c>
      <c r="Q7" s="69">
        <f>Volume!J7</f>
        <v>1842.65</v>
      </c>
      <c r="R7" s="240">
        <f t="shared" si="1"/>
        <v>101.972251</v>
      </c>
      <c r="S7" s="104">
        <f t="shared" si="2"/>
        <v>101.640574</v>
      </c>
      <c r="T7" s="110">
        <f t="shared" si="3"/>
        <v>524800</v>
      </c>
      <c r="U7" s="104">
        <f t="shared" si="4"/>
        <v>5.449695121951219</v>
      </c>
      <c r="V7" s="104">
        <f t="shared" si="5"/>
        <v>100.682396</v>
      </c>
      <c r="W7" s="104">
        <f t="shared" si="6"/>
        <v>1.289855</v>
      </c>
      <c r="X7" s="104">
        <f t="shared" si="7"/>
        <v>0</v>
      </c>
      <c r="Y7" s="104">
        <f t="shared" si="8"/>
        <v>93.11264</v>
      </c>
      <c r="Z7" s="240">
        <f t="shared" si="9"/>
        <v>8.859611000000001</v>
      </c>
    </row>
    <row r="8" spans="1:28" s="58" customFormat="1" ht="15">
      <c r="A8" s="196" t="s">
        <v>134</v>
      </c>
      <c r="B8" s="165">
        <v>455700</v>
      </c>
      <c r="C8" s="163">
        <v>77000</v>
      </c>
      <c r="D8" s="171">
        <v>0.2</v>
      </c>
      <c r="E8" s="165">
        <v>1300</v>
      </c>
      <c r="F8" s="113">
        <v>0</v>
      </c>
      <c r="G8" s="171">
        <v>0</v>
      </c>
      <c r="H8" s="165">
        <v>600</v>
      </c>
      <c r="I8" s="113">
        <v>0</v>
      </c>
      <c r="J8" s="171">
        <v>0</v>
      </c>
      <c r="K8" s="165">
        <v>457600</v>
      </c>
      <c r="L8" s="113">
        <v>77000</v>
      </c>
      <c r="M8" s="128">
        <v>0.2</v>
      </c>
      <c r="N8" s="174">
        <v>449300</v>
      </c>
      <c r="O8" s="175">
        <f t="shared" si="0"/>
        <v>0.9818618881118881</v>
      </c>
      <c r="P8" s="109">
        <f>Volume!K8</f>
        <v>3805.15</v>
      </c>
      <c r="Q8" s="69">
        <f>Volume!J8</f>
        <v>3835.3</v>
      </c>
      <c r="R8" s="240">
        <f t="shared" si="1"/>
        <v>175.503328</v>
      </c>
      <c r="S8" s="104">
        <f t="shared" si="2"/>
        <v>172.320029</v>
      </c>
      <c r="T8" s="110">
        <f t="shared" si="3"/>
        <v>380600</v>
      </c>
      <c r="U8" s="104">
        <f t="shared" si="4"/>
        <v>20.23121387283237</v>
      </c>
      <c r="V8" s="104">
        <f t="shared" si="5"/>
        <v>174.774621</v>
      </c>
      <c r="W8" s="104">
        <f t="shared" si="6"/>
        <v>0.498589</v>
      </c>
      <c r="X8" s="104">
        <f t="shared" si="7"/>
        <v>0.230118</v>
      </c>
      <c r="Y8" s="104">
        <f t="shared" si="8"/>
        <v>144.824009</v>
      </c>
      <c r="Z8" s="240">
        <f t="shared" si="9"/>
        <v>30.67931900000002</v>
      </c>
      <c r="AA8" s="78"/>
      <c r="AB8" s="77"/>
    </row>
    <row r="9" spans="1:26" s="7" customFormat="1" ht="15">
      <c r="A9" s="196" t="s">
        <v>0</v>
      </c>
      <c r="B9" s="165">
        <v>3331125</v>
      </c>
      <c r="C9" s="163">
        <v>-65250</v>
      </c>
      <c r="D9" s="171">
        <v>-0.02</v>
      </c>
      <c r="E9" s="165">
        <v>104250</v>
      </c>
      <c r="F9" s="113">
        <v>6000</v>
      </c>
      <c r="G9" s="171">
        <v>0.06</v>
      </c>
      <c r="H9" s="165">
        <v>9750</v>
      </c>
      <c r="I9" s="113">
        <v>0</v>
      </c>
      <c r="J9" s="171">
        <v>0</v>
      </c>
      <c r="K9" s="165">
        <v>3445125</v>
      </c>
      <c r="L9" s="113">
        <v>-59250</v>
      </c>
      <c r="M9" s="128">
        <v>-0.02</v>
      </c>
      <c r="N9" s="174">
        <v>3343500</v>
      </c>
      <c r="O9" s="175">
        <f t="shared" si="0"/>
        <v>0.9705017960161098</v>
      </c>
      <c r="P9" s="109">
        <f>Volume!K9</f>
        <v>1062.3</v>
      </c>
      <c r="Q9" s="69">
        <f>Volume!J9</f>
        <v>1066.55</v>
      </c>
      <c r="R9" s="240">
        <f t="shared" si="1"/>
        <v>367.439806875</v>
      </c>
      <c r="S9" s="104">
        <f t="shared" si="2"/>
        <v>356.6009925</v>
      </c>
      <c r="T9" s="110">
        <f t="shared" si="3"/>
        <v>3504375</v>
      </c>
      <c r="U9" s="104">
        <f t="shared" si="4"/>
        <v>-1.6907437132156236</v>
      </c>
      <c r="V9" s="104">
        <f t="shared" si="5"/>
        <v>355.281136875</v>
      </c>
      <c r="W9" s="104">
        <f t="shared" si="6"/>
        <v>11.11878375</v>
      </c>
      <c r="X9" s="104">
        <f t="shared" si="7"/>
        <v>1.03988625</v>
      </c>
      <c r="Y9" s="104">
        <f t="shared" si="8"/>
        <v>372.26975625</v>
      </c>
      <c r="Z9" s="240">
        <f t="shared" si="9"/>
        <v>-4.829949375000012</v>
      </c>
    </row>
    <row r="10" spans="1:26" s="7" customFormat="1" ht="15">
      <c r="A10" s="196" t="s">
        <v>135</v>
      </c>
      <c r="B10" s="287">
        <v>4669700</v>
      </c>
      <c r="C10" s="164">
        <v>117600</v>
      </c>
      <c r="D10" s="172">
        <v>0.03</v>
      </c>
      <c r="E10" s="173">
        <v>254800</v>
      </c>
      <c r="F10" s="168">
        <v>-29400</v>
      </c>
      <c r="G10" s="172">
        <v>-0.1</v>
      </c>
      <c r="H10" s="166">
        <v>24500</v>
      </c>
      <c r="I10" s="169">
        <v>0</v>
      </c>
      <c r="J10" s="172">
        <v>0</v>
      </c>
      <c r="K10" s="165">
        <v>4949000</v>
      </c>
      <c r="L10" s="113">
        <v>88200</v>
      </c>
      <c r="M10" s="358">
        <v>0.02</v>
      </c>
      <c r="N10" s="176">
        <v>4831400</v>
      </c>
      <c r="O10" s="175">
        <f t="shared" si="0"/>
        <v>0.9762376237623762</v>
      </c>
      <c r="P10" s="109">
        <f>Volume!K10</f>
        <v>88.95</v>
      </c>
      <c r="Q10" s="69">
        <f>Volume!J10</f>
        <v>88.5</v>
      </c>
      <c r="R10" s="240">
        <f t="shared" si="1"/>
        <v>43.79865</v>
      </c>
      <c r="S10" s="104">
        <f t="shared" si="2"/>
        <v>42.75789</v>
      </c>
      <c r="T10" s="110">
        <f t="shared" si="3"/>
        <v>4860800</v>
      </c>
      <c r="U10" s="104">
        <f t="shared" si="4"/>
        <v>1.8145161290322582</v>
      </c>
      <c r="V10" s="104">
        <f t="shared" si="5"/>
        <v>41.326845</v>
      </c>
      <c r="W10" s="104">
        <f t="shared" si="6"/>
        <v>2.25498</v>
      </c>
      <c r="X10" s="104">
        <f t="shared" si="7"/>
        <v>0.216825</v>
      </c>
      <c r="Y10" s="104">
        <f t="shared" si="8"/>
        <v>43.236816</v>
      </c>
      <c r="Z10" s="240">
        <f t="shared" si="9"/>
        <v>0.5618340000000046</v>
      </c>
    </row>
    <row r="11" spans="1:28" s="58" customFormat="1" ht="15">
      <c r="A11" s="196" t="s">
        <v>174</v>
      </c>
      <c r="B11" s="165">
        <v>8207500</v>
      </c>
      <c r="C11" s="163">
        <v>-348400</v>
      </c>
      <c r="D11" s="171">
        <v>-0.04</v>
      </c>
      <c r="E11" s="165">
        <v>783900</v>
      </c>
      <c r="F11" s="113">
        <v>-6700</v>
      </c>
      <c r="G11" s="171">
        <v>-0.01</v>
      </c>
      <c r="H11" s="165">
        <v>33500</v>
      </c>
      <c r="I11" s="113">
        <v>0</v>
      </c>
      <c r="J11" s="171">
        <v>0</v>
      </c>
      <c r="K11" s="165">
        <v>9024900</v>
      </c>
      <c r="L11" s="113">
        <v>-355100</v>
      </c>
      <c r="M11" s="128">
        <v>-0.04</v>
      </c>
      <c r="N11" s="174">
        <v>8944500</v>
      </c>
      <c r="O11" s="175">
        <f t="shared" si="0"/>
        <v>0.9910913140311804</v>
      </c>
      <c r="P11" s="109">
        <f>Volume!K11</f>
        <v>71.45</v>
      </c>
      <c r="Q11" s="69">
        <f>Volume!J11</f>
        <v>71.75</v>
      </c>
      <c r="R11" s="240">
        <f t="shared" si="1"/>
        <v>64.7536575</v>
      </c>
      <c r="S11" s="104">
        <f t="shared" si="2"/>
        <v>64.1767875</v>
      </c>
      <c r="T11" s="110">
        <f t="shared" si="3"/>
        <v>9380000</v>
      </c>
      <c r="U11" s="104">
        <f t="shared" si="4"/>
        <v>-3.785714285714286</v>
      </c>
      <c r="V11" s="104">
        <f t="shared" si="5"/>
        <v>58.8888125</v>
      </c>
      <c r="W11" s="104">
        <f t="shared" si="6"/>
        <v>5.6244825</v>
      </c>
      <c r="X11" s="104">
        <f t="shared" si="7"/>
        <v>0.2403625</v>
      </c>
      <c r="Y11" s="104">
        <f t="shared" si="8"/>
        <v>67.0201</v>
      </c>
      <c r="Z11" s="240">
        <f t="shared" si="9"/>
        <v>-2.2664424999999966</v>
      </c>
      <c r="AA11" s="78"/>
      <c r="AB11" s="77"/>
    </row>
    <row r="12" spans="1:28" s="58" customFormat="1" ht="15">
      <c r="A12" s="196" t="s">
        <v>283</v>
      </c>
      <c r="B12" s="165">
        <v>1006200</v>
      </c>
      <c r="C12" s="163">
        <v>69000</v>
      </c>
      <c r="D12" s="171">
        <v>0.07</v>
      </c>
      <c r="E12" s="165">
        <v>0</v>
      </c>
      <c r="F12" s="113">
        <v>-1200</v>
      </c>
      <c r="G12" s="171">
        <v>-1</v>
      </c>
      <c r="H12" s="165">
        <v>0</v>
      </c>
      <c r="I12" s="113">
        <v>0</v>
      </c>
      <c r="J12" s="171">
        <v>0</v>
      </c>
      <c r="K12" s="165">
        <v>1006200</v>
      </c>
      <c r="L12" s="113">
        <v>67800</v>
      </c>
      <c r="M12" s="128">
        <v>0.07</v>
      </c>
      <c r="N12" s="174">
        <v>980400</v>
      </c>
      <c r="O12" s="175">
        <f t="shared" si="0"/>
        <v>0.9743589743589743</v>
      </c>
      <c r="P12" s="109">
        <f>Volume!K12</f>
        <v>405.2</v>
      </c>
      <c r="Q12" s="69">
        <f>Volume!J12</f>
        <v>395.95</v>
      </c>
      <c r="R12" s="240">
        <f t="shared" si="1"/>
        <v>39.840489</v>
      </c>
      <c r="S12" s="104">
        <f t="shared" si="2"/>
        <v>38.818938</v>
      </c>
      <c r="T12" s="110">
        <f t="shared" si="3"/>
        <v>938400</v>
      </c>
      <c r="U12" s="104">
        <f t="shared" si="4"/>
        <v>7.225063938618925</v>
      </c>
      <c r="V12" s="104">
        <f t="shared" si="5"/>
        <v>39.840489</v>
      </c>
      <c r="W12" s="104">
        <f t="shared" si="6"/>
        <v>0</v>
      </c>
      <c r="X12" s="104">
        <f t="shared" si="7"/>
        <v>0</v>
      </c>
      <c r="Y12" s="104">
        <f t="shared" si="8"/>
        <v>38.023968</v>
      </c>
      <c r="Z12" s="240">
        <f t="shared" si="9"/>
        <v>1.8165209999999945</v>
      </c>
      <c r="AA12" s="78"/>
      <c r="AB12" s="77"/>
    </row>
    <row r="13" spans="1:26" s="7" customFormat="1" ht="15">
      <c r="A13" s="196" t="s">
        <v>75</v>
      </c>
      <c r="B13" s="165">
        <v>3965200</v>
      </c>
      <c r="C13" s="163">
        <v>381800</v>
      </c>
      <c r="D13" s="171">
        <v>0.11</v>
      </c>
      <c r="E13" s="165">
        <v>349600</v>
      </c>
      <c r="F13" s="113">
        <v>4600</v>
      </c>
      <c r="G13" s="171">
        <v>0.01</v>
      </c>
      <c r="H13" s="165">
        <v>9200</v>
      </c>
      <c r="I13" s="113">
        <v>0</v>
      </c>
      <c r="J13" s="171">
        <v>0</v>
      </c>
      <c r="K13" s="165">
        <v>4324000</v>
      </c>
      <c r="L13" s="113">
        <v>386400</v>
      </c>
      <c r="M13" s="128">
        <v>0.1</v>
      </c>
      <c r="N13" s="174">
        <v>4255000</v>
      </c>
      <c r="O13" s="175">
        <f t="shared" si="0"/>
        <v>0.9840425531914894</v>
      </c>
      <c r="P13" s="109">
        <f>Volume!K13</f>
        <v>88</v>
      </c>
      <c r="Q13" s="69">
        <f>Volume!J13</f>
        <v>86.75</v>
      </c>
      <c r="R13" s="240">
        <f t="shared" si="1"/>
        <v>37.5107</v>
      </c>
      <c r="S13" s="104">
        <f t="shared" si="2"/>
        <v>36.912125</v>
      </c>
      <c r="T13" s="110">
        <f t="shared" si="3"/>
        <v>3937600</v>
      </c>
      <c r="U13" s="104">
        <f t="shared" si="4"/>
        <v>9.813084112149532</v>
      </c>
      <c r="V13" s="104">
        <f t="shared" si="5"/>
        <v>34.39811</v>
      </c>
      <c r="W13" s="104">
        <f t="shared" si="6"/>
        <v>3.03278</v>
      </c>
      <c r="X13" s="104">
        <f t="shared" si="7"/>
        <v>0.07981</v>
      </c>
      <c r="Y13" s="104">
        <f t="shared" si="8"/>
        <v>34.65088</v>
      </c>
      <c r="Z13" s="240">
        <f t="shared" si="9"/>
        <v>2.859819999999999</v>
      </c>
    </row>
    <row r="14" spans="1:26" s="7" customFormat="1" ht="15">
      <c r="A14" s="196" t="s">
        <v>88</v>
      </c>
      <c r="B14" s="287">
        <v>22093400</v>
      </c>
      <c r="C14" s="164">
        <v>735300</v>
      </c>
      <c r="D14" s="172">
        <v>0.03</v>
      </c>
      <c r="E14" s="173">
        <v>3882900</v>
      </c>
      <c r="F14" s="168">
        <v>51600</v>
      </c>
      <c r="G14" s="172">
        <v>0.01</v>
      </c>
      <c r="H14" s="166">
        <v>438600</v>
      </c>
      <c r="I14" s="169">
        <v>12900</v>
      </c>
      <c r="J14" s="172">
        <v>0.03</v>
      </c>
      <c r="K14" s="165">
        <v>26414900</v>
      </c>
      <c r="L14" s="113">
        <v>799800</v>
      </c>
      <c r="M14" s="358">
        <v>0.03</v>
      </c>
      <c r="N14" s="176">
        <v>24897000</v>
      </c>
      <c r="O14" s="175">
        <f t="shared" si="0"/>
        <v>0.9425362200879049</v>
      </c>
      <c r="P14" s="109">
        <f>Volume!K14</f>
        <v>60.7</v>
      </c>
      <c r="Q14" s="69">
        <f>Volume!J14</f>
        <v>59.05</v>
      </c>
      <c r="R14" s="240">
        <f t="shared" si="1"/>
        <v>155.9799845</v>
      </c>
      <c r="S14" s="104">
        <f t="shared" si="2"/>
        <v>147.016785</v>
      </c>
      <c r="T14" s="110">
        <f t="shared" si="3"/>
        <v>25615100</v>
      </c>
      <c r="U14" s="104">
        <f t="shared" si="4"/>
        <v>3.1223770354205134</v>
      </c>
      <c r="V14" s="104">
        <f t="shared" si="5"/>
        <v>130.461527</v>
      </c>
      <c r="W14" s="104">
        <f t="shared" si="6"/>
        <v>22.9285245</v>
      </c>
      <c r="X14" s="104">
        <f t="shared" si="7"/>
        <v>2.589933</v>
      </c>
      <c r="Y14" s="104">
        <f t="shared" si="8"/>
        <v>155.483657</v>
      </c>
      <c r="Z14" s="240">
        <f t="shared" si="9"/>
        <v>0.4963275000000067</v>
      </c>
    </row>
    <row r="15" spans="1:28" s="58" customFormat="1" ht="15">
      <c r="A15" s="196" t="s">
        <v>136</v>
      </c>
      <c r="B15" s="165">
        <v>39451050</v>
      </c>
      <c r="C15" s="163">
        <v>1489800</v>
      </c>
      <c r="D15" s="171">
        <v>0.04</v>
      </c>
      <c r="E15" s="165">
        <v>8203450</v>
      </c>
      <c r="F15" s="113">
        <v>1012300</v>
      </c>
      <c r="G15" s="171">
        <v>0.14</v>
      </c>
      <c r="H15" s="165">
        <v>1461150</v>
      </c>
      <c r="I15" s="113">
        <v>9550</v>
      </c>
      <c r="J15" s="171">
        <v>0.01</v>
      </c>
      <c r="K15" s="165">
        <v>49115650</v>
      </c>
      <c r="L15" s="113">
        <v>2511650</v>
      </c>
      <c r="M15" s="128">
        <v>0.05</v>
      </c>
      <c r="N15" s="174">
        <v>47960100</v>
      </c>
      <c r="O15" s="175">
        <f t="shared" si="0"/>
        <v>0.9764728757534513</v>
      </c>
      <c r="P15" s="109">
        <f>Volume!K15</f>
        <v>49.2</v>
      </c>
      <c r="Q15" s="69">
        <f>Volume!J15</f>
        <v>48.7</v>
      </c>
      <c r="R15" s="240">
        <f t="shared" si="1"/>
        <v>239.1932155</v>
      </c>
      <c r="S15" s="104">
        <f t="shared" si="2"/>
        <v>233.565687</v>
      </c>
      <c r="T15" s="110">
        <f t="shared" si="3"/>
        <v>46604000</v>
      </c>
      <c r="U15" s="104">
        <f t="shared" si="4"/>
        <v>5.389344262295082</v>
      </c>
      <c r="V15" s="104">
        <f t="shared" si="5"/>
        <v>192.1266135</v>
      </c>
      <c r="W15" s="104">
        <f t="shared" si="6"/>
        <v>39.9508015</v>
      </c>
      <c r="X15" s="104">
        <f t="shared" si="7"/>
        <v>7.1158005</v>
      </c>
      <c r="Y15" s="104">
        <f t="shared" si="8"/>
        <v>229.29168</v>
      </c>
      <c r="Z15" s="240">
        <f t="shared" si="9"/>
        <v>9.901535499999994</v>
      </c>
      <c r="AA15" s="78"/>
      <c r="AB15" s="77"/>
    </row>
    <row r="16" spans="1:28" s="58" customFormat="1" ht="15">
      <c r="A16" s="196" t="s">
        <v>157</v>
      </c>
      <c r="B16" s="165">
        <v>792750</v>
      </c>
      <c r="C16" s="163">
        <v>-28700</v>
      </c>
      <c r="D16" s="171">
        <v>-0.03</v>
      </c>
      <c r="E16" s="165">
        <v>0</v>
      </c>
      <c r="F16" s="113">
        <v>0</v>
      </c>
      <c r="G16" s="171">
        <v>0</v>
      </c>
      <c r="H16" s="165">
        <v>350</v>
      </c>
      <c r="I16" s="113">
        <v>0</v>
      </c>
      <c r="J16" s="171">
        <v>0</v>
      </c>
      <c r="K16" s="165">
        <v>793100</v>
      </c>
      <c r="L16" s="113">
        <v>-28700</v>
      </c>
      <c r="M16" s="128">
        <v>-0.03</v>
      </c>
      <c r="N16" s="174">
        <v>792400</v>
      </c>
      <c r="O16" s="175">
        <f t="shared" si="0"/>
        <v>0.999117387466902</v>
      </c>
      <c r="P16" s="109">
        <f>Volume!K16</f>
        <v>740</v>
      </c>
      <c r="Q16" s="69">
        <f>Volume!J16</f>
        <v>752.2</v>
      </c>
      <c r="R16" s="240">
        <f t="shared" si="1"/>
        <v>59.656982</v>
      </c>
      <c r="S16" s="104">
        <f t="shared" si="2"/>
        <v>59.604328</v>
      </c>
      <c r="T16" s="110">
        <f t="shared" si="3"/>
        <v>821800</v>
      </c>
      <c r="U16" s="104">
        <f t="shared" si="4"/>
        <v>-3.492333901192504</v>
      </c>
      <c r="V16" s="104">
        <f t="shared" si="5"/>
        <v>59.630655</v>
      </c>
      <c r="W16" s="104">
        <f t="shared" si="6"/>
        <v>0</v>
      </c>
      <c r="X16" s="104">
        <f t="shared" si="7"/>
        <v>0.026327</v>
      </c>
      <c r="Y16" s="104">
        <f t="shared" si="8"/>
        <v>60.8132</v>
      </c>
      <c r="Z16" s="240">
        <f t="shared" si="9"/>
        <v>-1.1562180000000026</v>
      </c>
      <c r="AA16" s="78"/>
      <c r="AB16" s="77"/>
    </row>
    <row r="17" spans="1:28" s="58" customFormat="1" ht="15">
      <c r="A17" s="196" t="s">
        <v>193</v>
      </c>
      <c r="B17" s="165">
        <v>1002000</v>
      </c>
      <c r="C17" s="163">
        <v>-28700</v>
      </c>
      <c r="D17" s="171">
        <v>-0.03</v>
      </c>
      <c r="E17" s="165">
        <v>28400</v>
      </c>
      <c r="F17" s="113">
        <v>18000</v>
      </c>
      <c r="G17" s="171">
        <v>1.73</v>
      </c>
      <c r="H17" s="165">
        <v>3100</v>
      </c>
      <c r="I17" s="113">
        <v>400</v>
      </c>
      <c r="J17" s="171">
        <v>0.15</v>
      </c>
      <c r="K17" s="165">
        <v>1033500</v>
      </c>
      <c r="L17" s="113">
        <v>-10300</v>
      </c>
      <c r="M17" s="128">
        <v>-0.01</v>
      </c>
      <c r="N17" s="174">
        <v>1009200</v>
      </c>
      <c r="O17" s="175">
        <f t="shared" si="0"/>
        <v>0.9764876632801162</v>
      </c>
      <c r="P17" s="109">
        <f>Volume!K17</f>
        <v>3078.45</v>
      </c>
      <c r="Q17" s="69">
        <f>Volume!J17</f>
        <v>3009.75</v>
      </c>
      <c r="R17" s="240">
        <f t="shared" si="1"/>
        <v>311.0576625</v>
      </c>
      <c r="S17" s="104">
        <f t="shared" si="2"/>
        <v>303.74397</v>
      </c>
      <c r="T17" s="110">
        <f t="shared" si="3"/>
        <v>1043800</v>
      </c>
      <c r="U17" s="104">
        <f t="shared" si="4"/>
        <v>-0.9867790764514275</v>
      </c>
      <c r="V17" s="104">
        <f t="shared" si="5"/>
        <v>301.57695</v>
      </c>
      <c r="W17" s="104">
        <f t="shared" si="6"/>
        <v>8.54769</v>
      </c>
      <c r="X17" s="104">
        <f t="shared" si="7"/>
        <v>0.9330225</v>
      </c>
      <c r="Y17" s="104">
        <f t="shared" si="8"/>
        <v>321.328611</v>
      </c>
      <c r="Z17" s="240">
        <f t="shared" si="9"/>
        <v>-10.270948500000031</v>
      </c>
      <c r="AA17" s="78"/>
      <c r="AB17" s="77"/>
    </row>
    <row r="18" spans="1:28" s="58" customFormat="1" ht="15">
      <c r="A18" s="196" t="s">
        <v>284</v>
      </c>
      <c r="B18" s="165">
        <v>8958500</v>
      </c>
      <c r="C18" s="163">
        <v>149150</v>
      </c>
      <c r="D18" s="171">
        <v>0.02</v>
      </c>
      <c r="E18" s="165">
        <v>863550</v>
      </c>
      <c r="F18" s="113">
        <v>52250</v>
      </c>
      <c r="G18" s="171">
        <v>0.06</v>
      </c>
      <c r="H18" s="165">
        <v>48450</v>
      </c>
      <c r="I18" s="113">
        <v>0</v>
      </c>
      <c r="J18" s="171">
        <v>0</v>
      </c>
      <c r="K18" s="165">
        <v>9870500</v>
      </c>
      <c r="L18" s="113">
        <v>201400</v>
      </c>
      <c r="M18" s="128">
        <v>0.02</v>
      </c>
      <c r="N18" s="174">
        <v>9135200</v>
      </c>
      <c r="O18" s="175">
        <f t="shared" si="0"/>
        <v>0.9255052935514918</v>
      </c>
      <c r="P18" s="109">
        <f>Volume!K18</f>
        <v>158.8</v>
      </c>
      <c r="Q18" s="69">
        <f>Volume!J18</f>
        <v>152.85</v>
      </c>
      <c r="R18" s="240">
        <f t="shared" si="1"/>
        <v>150.8705925</v>
      </c>
      <c r="S18" s="104">
        <f t="shared" si="2"/>
        <v>139.631532</v>
      </c>
      <c r="T18" s="110">
        <f t="shared" si="3"/>
        <v>9669100</v>
      </c>
      <c r="U18" s="104">
        <f t="shared" si="4"/>
        <v>2.0829239536254667</v>
      </c>
      <c r="V18" s="104">
        <f t="shared" si="5"/>
        <v>136.9306725</v>
      </c>
      <c r="W18" s="104">
        <f t="shared" si="6"/>
        <v>13.19936175</v>
      </c>
      <c r="X18" s="104">
        <f t="shared" si="7"/>
        <v>0.74055825</v>
      </c>
      <c r="Y18" s="104">
        <f t="shared" si="8"/>
        <v>153.545308</v>
      </c>
      <c r="Z18" s="240">
        <f t="shared" si="9"/>
        <v>-2.674715500000019</v>
      </c>
      <c r="AA18" s="78"/>
      <c r="AB18" s="77"/>
    </row>
    <row r="19" spans="1:26" s="8" customFormat="1" ht="15">
      <c r="A19" s="196" t="s">
        <v>285</v>
      </c>
      <c r="B19" s="165">
        <v>14949600</v>
      </c>
      <c r="C19" s="163">
        <v>1015200</v>
      </c>
      <c r="D19" s="171">
        <v>0.07</v>
      </c>
      <c r="E19" s="165">
        <v>1672800</v>
      </c>
      <c r="F19" s="113">
        <v>129600</v>
      </c>
      <c r="G19" s="171">
        <v>0.08</v>
      </c>
      <c r="H19" s="165">
        <v>182400</v>
      </c>
      <c r="I19" s="113">
        <v>14400</v>
      </c>
      <c r="J19" s="171">
        <v>0.09</v>
      </c>
      <c r="K19" s="165">
        <v>16804800</v>
      </c>
      <c r="L19" s="113">
        <v>1159200</v>
      </c>
      <c r="M19" s="128">
        <v>0.07</v>
      </c>
      <c r="N19" s="174">
        <v>15427200</v>
      </c>
      <c r="O19" s="175">
        <f t="shared" si="0"/>
        <v>0.9180234218794631</v>
      </c>
      <c r="P19" s="109">
        <f>Volume!K19</f>
        <v>66.55</v>
      </c>
      <c r="Q19" s="69">
        <f>Volume!J19</f>
        <v>64.2</v>
      </c>
      <c r="R19" s="240">
        <f t="shared" si="1"/>
        <v>107.886816</v>
      </c>
      <c r="S19" s="104">
        <f t="shared" si="2"/>
        <v>99.042624</v>
      </c>
      <c r="T19" s="110">
        <f t="shared" si="3"/>
        <v>15645600</v>
      </c>
      <c r="U19" s="104">
        <f t="shared" si="4"/>
        <v>7.409111826967327</v>
      </c>
      <c r="V19" s="104">
        <f t="shared" si="5"/>
        <v>95.976432</v>
      </c>
      <c r="W19" s="104">
        <f t="shared" si="6"/>
        <v>10.739376</v>
      </c>
      <c r="X19" s="104">
        <f t="shared" si="7"/>
        <v>1.171008</v>
      </c>
      <c r="Y19" s="104">
        <f t="shared" si="8"/>
        <v>104.121468</v>
      </c>
      <c r="Z19" s="240">
        <f t="shared" si="9"/>
        <v>3.765348000000003</v>
      </c>
    </row>
    <row r="20" spans="1:26" s="8" customFormat="1" ht="15">
      <c r="A20" s="196" t="s">
        <v>76</v>
      </c>
      <c r="B20" s="165">
        <v>7081200</v>
      </c>
      <c r="C20" s="163">
        <v>-100800</v>
      </c>
      <c r="D20" s="171">
        <v>-0.01</v>
      </c>
      <c r="E20" s="165">
        <v>130200</v>
      </c>
      <c r="F20" s="113">
        <v>15400</v>
      </c>
      <c r="G20" s="171">
        <v>0.13</v>
      </c>
      <c r="H20" s="165">
        <v>1400</v>
      </c>
      <c r="I20" s="113">
        <v>0</v>
      </c>
      <c r="J20" s="171">
        <v>0</v>
      </c>
      <c r="K20" s="165">
        <v>7212800</v>
      </c>
      <c r="L20" s="113">
        <v>-85400</v>
      </c>
      <c r="M20" s="128">
        <v>-0.01</v>
      </c>
      <c r="N20" s="174">
        <v>7172200</v>
      </c>
      <c r="O20" s="175">
        <f t="shared" si="0"/>
        <v>0.9943711180124224</v>
      </c>
      <c r="P20" s="109">
        <f>Volume!K20</f>
        <v>247.8</v>
      </c>
      <c r="Q20" s="69">
        <f>Volume!J20</f>
        <v>241.5</v>
      </c>
      <c r="R20" s="240">
        <f t="shared" si="1"/>
        <v>174.18912</v>
      </c>
      <c r="S20" s="104">
        <f t="shared" si="2"/>
        <v>173.20863</v>
      </c>
      <c r="T20" s="110">
        <f t="shared" si="3"/>
        <v>7298200</v>
      </c>
      <c r="U20" s="104">
        <f t="shared" si="4"/>
        <v>-1.1701515442163821</v>
      </c>
      <c r="V20" s="104">
        <f t="shared" si="5"/>
        <v>171.01098</v>
      </c>
      <c r="W20" s="104">
        <f t="shared" si="6"/>
        <v>3.14433</v>
      </c>
      <c r="X20" s="104">
        <f t="shared" si="7"/>
        <v>0.03381</v>
      </c>
      <c r="Y20" s="104">
        <f t="shared" si="8"/>
        <v>180.849396</v>
      </c>
      <c r="Z20" s="240">
        <f t="shared" si="9"/>
        <v>-6.66027600000001</v>
      </c>
    </row>
    <row r="21" spans="1:28" s="58" customFormat="1" ht="15">
      <c r="A21" s="196" t="s">
        <v>77</v>
      </c>
      <c r="B21" s="165">
        <v>8303000</v>
      </c>
      <c r="C21" s="163">
        <v>11400</v>
      </c>
      <c r="D21" s="171">
        <v>0</v>
      </c>
      <c r="E21" s="165">
        <v>478800</v>
      </c>
      <c r="F21" s="113">
        <v>11400</v>
      </c>
      <c r="G21" s="171">
        <v>0.02</v>
      </c>
      <c r="H21" s="165">
        <v>60800</v>
      </c>
      <c r="I21" s="113">
        <v>3800</v>
      </c>
      <c r="J21" s="171">
        <v>0.07</v>
      </c>
      <c r="K21" s="165">
        <v>8842600</v>
      </c>
      <c r="L21" s="113">
        <v>26600</v>
      </c>
      <c r="M21" s="128">
        <v>0</v>
      </c>
      <c r="N21" s="174">
        <v>8762800</v>
      </c>
      <c r="O21" s="175">
        <f t="shared" si="0"/>
        <v>0.9909755049419854</v>
      </c>
      <c r="P21" s="109">
        <f>Volume!K21</f>
        <v>192.4</v>
      </c>
      <c r="Q21" s="69">
        <f>Volume!J21</f>
        <v>192.3</v>
      </c>
      <c r="R21" s="240">
        <f t="shared" si="1"/>
        <v>170.043198</v>
      </c>
      <c r="S21" s="104">
        <f t="shared" si="2"/>
        <v>168.508644</v>
      </c>
      <c r="T21" s="110">
        <f t="shared" si="3"/>
        <v>8816000</v>
      </c>
      <c r="U21" s="104">
        <f t="shared" si="4"/>
        <v>0.3017241379310345</v>
      </c>
      <c r="V21" s="104">
        <f t="shared" si="5"/>
        <v>159.66669</v>
      </c>
      <c r="W21" s="104">
        <f t="shared" si="6"/>
        <v>9.207324</v>
      </c>
      <c r="X21" s="104">
        <f t="shared" si="7"/>
        <v>1.169184</v>
      </c>
      <c r="Y21" s="104">
        <f t="shared" si="8"/>
        <v>169.61984</v>
      </c>
      <c r="Z21" s="240">
        <f t="shared" si="9"/>
        <v>0.42335799999997903</v>
      </c>
      <c r="AA21" s="78"/>
      <c r="AB21" s="77"/>
    </row>
    <row r="22" spans="1:26" s="7" customFormat="1" ht="15">
      <c r="A22" s="196" t="s">
        <v>286</v>
      </c>
      <c r="B22" s="287">
        <v>2193450</v>
      </c>
      <c r="C22" s="164">
        <v>-24150</v>
      </c>
      <c r="D22" s="172">
        <v>-0.01</v>
      </c>
      <c r="E22" s="173">
        <v>8400</v>
      </c>
      <c r="F22" s="168">
        <v>5250</v>
      </c>
      <c r="G22" s="172">
        <v>1.67</v>
      </c>
      <c r="H22" s="166">
        <v>0</v>
      </c>
      <c r="I22" s="169">
        <v>0</v>
      </c>
      <c r="J22" s="172">
        <v>0</v>
      </c>
      <c r="K22" s="165">
        <v>2201850</v>
      </c>
      <c r="L22" s="113">
        <v>-18900</v>
      </c>
      <c r="M22" s="358">
        <v>-0.01</v>
      </c>
      <c r="N22" s="176">
        <v>2188200</v>
      </c>
      <c r="O22" s="175">
        <f t="shared" si="0"/>
        <v>0.9938006676204101</v>
      </c>
      <c r="P22" s="109">
        <f>Volume!K22</f>
        <v>225.15</v>
      </c>
      <c r="Q22" s="69">
        <f>Volume!J22</f>
        <v>218.5</v>
      </c>
      <c r="R22" s="240">
        <f t="shared" si="1"/>
        <v>48.1104225</v>
      </c>
      <c r="S22" s="104">
        <f t="shared" si="2"/>
        <v>47.81217</v>
      </c>
      <c r="T22" s="110">
        <f t="shared" si="3"/>
        <v>2220750</v>
      </c>
      <c r="U22" s="104">
        <f t="shared" si="4"/>
        <v>-0.851063829787234</v>
      </c>
      <c r="V22" s="104">
        <f t="shared" si="5"/>
        <v>47.9268825</v>
      </c>
      <c r="W22" s="104">
        <f t="shared" si="6"/>
        <v>0.18354</v>
      </c>
      <c r="X22" s="104">
        <f t="shared" si="7"/>
        <v>0</v>
      </c>
      <c r="Y22" s="104">
        <f t="shared" si="8"/>
        <v>50.00018625</v>
      </c>
      <c r="Z22" s="240">
        <f t="shared" si="9"/>
        <v>-1.8897637500000002</v>
      </c>
    </row>
    <row r="23" spans="1:26" s="7" customFormat="1" ht="15">
      <c r="A23" s="196" t="s">
        <v>34</v>
      </c>
      <c r="B23" s="287">
        <v>762300</v>
      </c>
      <c r="C23" s="164">
        <v>88550</v>
      </c>
      <c r="D23" s="172">
        <v>0.13</v>
      </c>
      <c r="E23" s="173">
        <v>825</v>
      </c>
      <c r="F23" s="168">
        <v>0</v>
      </c>
      <c r="G23" s="172">
        <v>0</v>
      </c>
      <c r="H23" s="166">
        <v>1100</v>
      </c>
      <c r="I23" s="169">
        <v>0</v>
      </c>
      <c r="J23" s="172">
        <v>0</v>
      </c>
      <c r="K23" s="165">
        <v>764225</v>
      </c>
      <c r="L23" s="113">
        <v>88550</v>
      </c>
      <c r="M23" s="358">
        <v>0.13</v>
      </c>
      <c r="N23" s="176">
        <v>757350</v>
      </c>
      <c r="O23" s="175">
        <f t="shared" si="0"/>
        <v>0.9910039582583663</v>
      </c>
      <c r="P23" s="109">
        <f>Volume!K23</f>
        <v>1664.3</v>
      </c>
      <c r="Q23" s="69">
        <f>Volume!J23</f>
        <v>1676.6</v>
      </c>
      <c r="R23" s="240">
        <f t="shared" si="1"/>
        <v>128.1299635</v>
      </c>
      <c r="S23" s="104">
        <f t="shared" si="2"/>
        <v>126.977301</v>
      </c>
      <c r="T23" s="110">
        <f t="shared" si="3"/>
        <v>675675</v>
      </c>
      <c r="U23" s="104">
        <f t="shared" si="4"/>
        <v>13.105413105413104</v>
      </c>
      <c r="V23" s="104">
        <f t="shared" si="5"/>
        <v>127.807218</v>
      </c>
      <c r="W23" s="104">
        <f t="shared" si="6"/>
        <v>0.1383195</v>
      </c>
      <c r="X23" s="104">
        <f t="shared" si="7"/>
        <v>0.184426</v>
      </c>
      <c r="Y23" s="104">
        <f t="shared" si="8"/>
        <v>112.45259025</v>
      </c>
      <c r="Z23" s="240">
        <f t="shared" si="9"/>
        <v>15.677373250000002</v>
      </c>
    </row>
    <row r="24" spans="1:28" s="58" customFormat="1" ht="15">
      <c r="A24" s="196" t="s">
        <v>287</v>
      </c>
      <c r="B24" s="165">
        <v>461500</v>
      </c>
      <c r="C24" s="163">
        <v>89250</v>
      </c>
      <c r="D24" s="171">
        <v>0.24</v>
      </c>
      <c r="E24" s="165">
        <v>4250</v>
      </c>
      <c r="F24" s="113">
        <v>3250</v>
      </c>
      <c r="G24" s="171">
        <v>3.25</v>
      </c>
      <c r="H24" s="165">
        <v>0</v>
      </c>
      <c r="I24" s="113">
        <v>0</v>
      </c>
      <c r="J24" s="171">
        <v>0</v>
      </c>
      <c r="K24" s="165">
        <v>465750</v>
      </c>
      <c r="L24" s="113">
        <v>92500</v>
      </c>
      <c r="M24" s="128">
        <v>0.25</v>
      </c>
      <c r="N24" s="174">
        <v>462000</v>
      </c>
      <c r="O24" s="175">
        <f t="shared" si="0"/>
        <v>0.9919484702093397</v>
      </c>
      <c r="P24" s="109">
        <f>Volume!K24</f>
        <v>1181.9</v>
      </c>
      <c r="Q24" s="69">
        <f>Volume!J24</f>
        <v>1218.05</v>
      </c>
      <c r="R24" s="240">
        <f t="shared" si="1"/>
        <v>56.73067875</v>
      </c>
      <c r="S24" s="104">
        <f t="shared" si="2"/>
        <v>56.27391</v>
      </c>
      <c r="T24" s="110">
        <f t="shared" si="3"/>
        <v>373250</v>
      </c>
      <c r="U24" s="104">
        <f t="shared" si="4"/>
        <v>24.78231748158071</v>
      </c>
      <c r="V24" s="104">
        <f t="shared" si="5"/>
        <v>56.2130075</v>
      </c>
      <c r="W24" s="104">
        <f t="shared" si="6"/>
        <v>0.51767125</v>
      </c>
      <c r="X24" s="104">
        <f t="shared" si="7"/>
        <v>0</v>
      </c>
      <c r="Y24" s="104">
        <f t="shared" si="8"/>
        <v>44.11441750000001</v>
      </c>
      <c r="Z24" s="240">
        <f t="shared" si="9"/>
        <v>12.616261249999994</v>
      </c>
      <c r="AA24" s="78"/>
      <c r="AB24" s="77"/>
    </row>
    <row r="25" spans="1:28" s="58" customFormat="1" ht="15">
      <c r="A25" s="196" t="s">
        <v>137</v>
      </c>
      <c r="B25" s="165">
        <v>5245000</v>
      </c>
      <c r="C25" s="163">
        <v>-119000</v>
      </c>
      <c r="D25" s="171">
        <v>-0.02</v>
      </c>
      <c r="E25" s="165">
        <v>25000</v>
      </c>
      <c r="F25" s="113">
        <v>0</v>
      </c>
      <c r="G25" s="171">
        <v>0</v>
      </c>
      <c r="H25" s="165">
        <v>6000</v>
      </c>
      <c r="I25" s="113">
        <v>-1000</v>
      </c>
      <c r="J25" s="171">
        <v>-0.14</v>
      </c>
      <c r="K25" s="165">
        <v>5276000</v>
      </c>
      <c r="L25" s="113">
        <v>-120000</v>
      </c>
      <c r="M25" s="128">
        <v>-0.02</v>
      </c>
      <c r="N25" s="174">
        <v>5262000</v>
      </c>
      <c r="O25" s="175">
        <f t="shared" si="0"/>
        <v>0.9973464746019712</v>
      </c>
      <c r="P25" s="109">
        <f>Volume!K25</f>
        <v>353.95</v>
      </c>
      <c r="Q25" s="69">
        <f>Volume!J25</f>
        <v>362</v>
      </c>
      <c r="R25" s="240">
        <f t="shared" si="1"/>
        <v>190.9912</v>
      </c>
      <c r="S25" s="104">
        <f t="shared" si="2"/>
        <v>190.4844</v>
      </c>
      <c r="T25" s="110">
        <f t="shared" si="3"/>
        <v>5396000</v>
      </c>
      <c r="U25" s="104">
        <f t="shared" si="4"/>
        <v>-2.2238695329873983</v>
      </c>
      <c r="V25" s="104">
        <f t="shared" si="5"/>
        <v>189.869</v>
      </c>
      <c r="W25" s="104">
        <f t="shared" si="6"/>
        <v>0.905</v>
      </c>
      <c r="X25" s="104">
        <f t="shared" si="7"/>
        <v>0.2172</v>
      </c>
      <c r="Y25" s="104">
        <f t="shared" si="8"/>
        <v>190.99142</v>
      </c>
      <c r="Z25" s="240">
        <f t="shared" si="9"/>
        <v>-0.00022000000001298758</v>
      </c>
      <c r="AA25" s="78"/>
      <c r="AB25" s="77"/>
    </row>
    <row r="26" spans="1:26" s="7" customFormat="1" ht="15">
      <c r="A26" s="196" t="s">
        <v>233</v>
      </c>
      <c r="B26" s="165">
        <v>9717000</v>
      </c>
      <c r="C26" s="163">
        <v>308000</v>
      </c>
      <c r="D26" s="171">
        <v>0.03</v>
      </c>
      <c r="E26" s="165">
        <v>256000</v>
      </c>
      <c r="F26" s="113">
        <v>15000</v>
      </c>
      <c r="G26" s="171">
        <v>0.06</v>
      </c>
      <c r="H26" s="165">
        <v>68000</v>
      </c>
      <c r="I26" s="113">
        <v>4000</v>
      </c>
      <c r="J26" s="171">
        <v>0.06</v>
      </c>
      <c r="K26" s="165">
        <v>10041000</v>
      </c>
      <c r="L26" s="113">
        <v>327000</v>
      </c>
      <c r="M26" s="128">
        <v>0.03</v>
      </c>
      <c r="N26" s="174">
        <v>9875000</v>
      </c>
      <c r="O26" s="175">
        <f t="shared" si="0"/>
        <v>0.983467782093417</v>
      </c>
      <c r="P26" s="109">
        <f>Volume!K26</f>
        <v>772.95</v>
      </c>
      <c r="Q26" s="69">
        <f>Volume!J26</f>
        <v>766.65</v>
      </c>
      <c r="R26" s="240">
        <f t="shared" si="1"/>
        <v>769.793265</v>
      </c>
      <c r="S26" s="104">
        <f t="shared" si="2"/>
        <v>757.066875</v>
      </c>
      <c r="T26" s="110">
        <f t="shared" si="3"/>
        <v>9714000</v>
      </c>
      <c r="U26" s="104">
        <f t="shared" si="4"/>
        <v>3.3662754786905493</v>
      </c>
      <c r="V26" s="104">
        <f t="shared" si="5"/>
        <v>744.953805</v>
      </c>
      <c r="W26" s="104">
        <f t="shared" si="6"/>
        <v>19.62624</v>
      </c>
      <c r="X26" s="104">
        <f t="shared" si="7"/>
        <v>5.21322</v>
      </c>
      <c r="Y26" s="104">
        <f t="shared" si="8"/>
        <v>750.84363</v>
      </c>
      <c r="Z26" s="240">
        <f t="shared" si="9"/>
        <v>18.949635000000058</v>
      </c>
    </row>
    <row r="27" spans="1:26" s="7" customFormat="1" ht="15">
      <c r="A27" s="196" t="s">
        <v>1</v>
      </c>
      <c r="B27" s="287">
        <v>1890150</v>
      </c>
      <c r="C27" s="164">
        <v>278100</v>
      </c>
      <c r="D27" s="172">
        <v>0.17</v>
      </c>
      <c r="E27" s="173">
        <v>42000</v>
      </c>
      <c r="F27" s="168">
        <v>-8550</v>
      </c>
      <c r="G27" s="172">
        <v>-0.17</v>
      </c>
      <c r="H27" s="166">
        <v>1800</v>
      </c>
      <c r="I27" s="169">
        <v>300</v>
      </c>
      <c r="J27" s="172">
        <v>0.2</v>
      </c>
      <c r="K27" s="165">
        <v>1933950</v>
      </c>
      <c r="L27" s="113">
        <v>269850</v>
      </c>
      <c r="M27" s="358">
        <v>0.16</v>
      </c>
      <c r="N27" s="176">
        <v>1917300</v>
      </c>
      <c r="O27" s="175">
        <f t="shared" si="0"/>
        <v>0.991390677111611</v>
      </c>
      <c r="P27" s="109">
        <f>Volume!K27</f>
        <v>2495.2</v>
      </c>
      <c r="Q27" s="69">
        <f>Volume!J27</f>
        <v>2509.55</v>
      </c>
      <c r="R27" s="240">
        <f t="shared" si="1"/>
        <v>485.33442225</v>
      </c>
      <c r="S27" s="104">
        <f t="shared" si="2"/>
        <v>481.1560215</v>
      </c>
      <c r="T27" s="110">
        <f t="shared" si="3"/>
        <v>1664100</v>
      </c>
      <c r="U27" s="104">
        <f t="shared" si="4"/>
        <v>16.21597259780061</v>
      </c>
      <c r="V27" s="104">
        <f t="shared" si="5"/>
        <v>474.34259325</v>
      </c>
      <c r="W27" s="104">
        <f t="shared" si="6"/>
        <v>10.540110000000002</v>
      </c>
      <c r="X27" s="104">
        <f t="shared" si="7"/>
        <v>0.451719</v>
      </c>
      <c r="Y27" s="104">
        <f t="shared" si="8"/>
        <v>415.2262319999999</v>
      </c>
      <c r="Z27" s="240">
        <f t="shared" si="9"/>
        <v>70.10819025000006</v>
      </c>
    </row>
    <row r="28" spans="1:26" s="7" customFormat="1" ht="15">
      <c r="A28" s="196" t="s">
        <v>158</v>
      </c>
      <c r="B28" s="287">
        <v>3357300</v>
      </c>
      <c r="C28" s="164">
        <v>140600</v>
      </c>
      <c r="D28" s="172">
        <v>0.04</v>
      </c>
      <c r="E28" s="173">
        <v>169100</v>
      </c>
      <c r="F28" s="168">
        <v>1900</v>
      </c>
      <c r="G28" s="172">
        <v>0.01</v>
      </c>
      <c r="H28" s="166">
        <v>64600</v>
      </c>
      <c r="I28" s="169">
        <v>5700</v>
      </c>
      <c r="J28" s="172">
        <v>0.1</v>
      </c>
      <c r="K28" s="165">
        <v>3591000</v>
      </c>
      <c r="L28" s="113">
        <v>148200</v>
      </c>
      <c r="M28" s="358">
        <v>0.04</v>
      </c>
      <c r="N28" s="176">
        <v>3545400</v>
      </c>
      <c r="O28" s="175">
        <f t="shared" si="0"/>
        <v>0.9873015873015873</v>
      </c>
      <c r="P28" s="109">
        <f>Volume!K28</f>
        <v>123.45</v>
      </c>
      <c r="Q28" s="69">
        <f>Volume!J28</f>
        <v>121.45</v>
      </c>
      <c r="R28" s="240">
        <f t="shared" si="1"/>
        <v>43.612695</v>
      </c>
      <c r="S28" s="104">
        <f t="shared" si="2"/>
        <v>43.058883</v>
      </c>
      <c r="T28" s="110">
        <f t="shared" si="3"/>
        <v>3442800</v>
      </c>
      <c r="U28" s="104">
        <f t="shared" si="4"/>
        <v>4.304635761589404</v>
      </c>
      <c r="V28" s="104">
        <f t="shared" si="5"/>
        <v>40.7744085</v>
      </c>
      <c r="W28" s="104">
        <f t="shared" si="6"/>
        <v>2.0537195</v>
      </c>
      <c r="X28" s="104">
        <f t="shared" si="7"/>
        <v>0.784567</v>
      </c>
      <c r="Y28" s="104">
        <f t="shared" si="8"/>
        <v>42.501366</v>
      </c>
      <c r="Z28" s="240">
        <f t="shared" si="9"/>
        <v>1.111329000000005</v>
      </c>
    </row>
    <row r="29" spans="1:28" s="58" customFormat="1" ht="15">
      <c r="A29" s="196" t="s">
        <v>288</v>
      </c>
      <c r="B29" s="165">
        <v>727200</v>
      </c>
      <c r="C29" s="163">
        <v>80100</v>
      </c>
      <c r="D29" s="171">
        <v>0.12</v>
      </c>
      <c r="E29" s="165">
        <v>600</v>
      </c>
      <c r="F29" s="113">
        <v>0</v>
      </c>
      <c r="G29" s="171">
        <v>0</v>
      </c>
      <c r="H29" s="165">
        <v>0</v>
      </c>
      <c r="I29" s="113">
        <v>0</v>
      </c>
      <c r="J29" s="171">
        <v>0</v>
      </c>
      <c r="K29" s="165">
        <v>727800</v>
      </c>
      <c r="L29" s="113">
        <v>80100</v>
      </c>
      <c r="M29" s="128">
        <v>0.12</v>
      </c>
      <c r="N29" s="174">
        <v>720000</v>
      </c>
      <c r="O29" s="175">
        <f t="shared" si="0"/>
        <v>0.989282769991756</v>
      </c>
      <c r="P29" s="109">
        <f>Volume!K29</f>
        <v>677.95</v>
      </c>
      <c r="Q29" s="69">
        <f>Volume!J29</f>
        <v>653.05</v>
      </c>
      <c r="R29" s="240">
        <f t="shared" si="1"/>
        <v>47.52897899999999</v>
      </c>
      <c r="S29" s="104">
        <f t="shared" si="2"/>
        <v>47.0196</v>
      </c>
      <c r="T29" s="110">
        <f t="shared" si="3"/>
        <v>647700</v>
      </c>
      <c r="U29" s="104">
        <f t="shared" si="4"/>
        <v>12.366836498378879</v>
      </c>
      <c r="V29" s="104">
        <f t="shared" si="5"/>
        <v>47.48979599999999</v>
      </c>
      <c r="W29" s="104">
        <f t="shared" si="6"/>
        <v>0.039183</v>
      </c>
      <c r="X29" s="104">
        <f t="shared" si="7"/>
        <v>0</v>
      </c>
      <c r="Y29" s="104">
        <f t="shared" si="8"/>
        <v>43.9108215</v>
      </c>
      <c r="Z29" s="240">
        <f t="shared" si="9"/>
        <v>3.6181574999999953</v>
      </c>
      <c r="AA29" s="78"/>
      <c r="AB29" s="77"/>
    </row>
    <row r="30" spans="1:26" s="7" customFormat="1" ht="15">
      <c r="A30" s="196" t="s">
        <v>159</v>
      </c>
      <c r="B30" s="165">
        <v>3483000</v>
      </c>
      <c r="C30" s="163">
        <v>36000</v>
      </c>
      <c r="D30" s="171">
        <v>0.01</v>
      </c>
      <c r="E30" s="165">
        <v>247500</v>
      </c>
      <c r="F30" s="113">
        <v>4500</v>
      </c>
      <c r="G30" s="171">
        <v>0.02</v>
      </c>
      <c r="H30" s="165">
        <v>0</v>
      </c>
      <c r="I30" s="113">
        <v>0</v>
      </c>
      <c r="J30" s="171">
        <v>0</v>
      </c>
      <c r="K30" s="165">
        <v>3730500</v>
      </c>
      <c r="L30" s="113">
        <v>40500</v>
      </c>
      <c r="M30" s="128">
        <v>0.01</v>
      </c>
      <c r="N30" s="174">
        <v>3717000</v>
      </c>
      <c r="O30" s="175">
        <f t="shared" si="0"/>
        <v>0.9963811821471653</v>
      </c>
      <c r="P30" s="109">
        <f>Volume!K30</f>
        <v>48.15</v>
      </c>
      <c r="Q30" s="69">
        <f>Volume!J30</f>
        <v>48.35</v>
      </c>
      <c r="R30" s="240">
        <f t="shared" si="1"/>
        <v>18.0369675</v>
      </c>
      <c r="S30" s="104">
        <f t="shared" si="2"/>
        <v>17.971695</v>
      </c>
      <c r="T30" s="110">
        <f t="shared" si="3"/>
        <v>3690000</v>
      </c>
      <c r="U30" s="104">
        <f t="shared" si="4"/>
        <v>1.097560975609756</v>
      </c>
      <c r="V30" s="104">
        <f t="shared" si="5"/>
        <v>16.840305</v>
      </c>
      <c r="W30" s="104">
        <f t="shared" si="6"/>
        <v>1.1966625</v>
      </c>
      <c r="X30" s="104">
        <f t="shared" si="7"/>
        <v>0</v>
      </c>
      <c r="Y30" s="104">
        <f t="shared" si="8"/>
        <v>17.76735</v>
      </c>
      <c r="Z30" s="240">
        <f t="shared" si="9"/>
        <v>0.26961749999999896</v>
      </c>
    </row>
    <row r="31" spans="1:26" s="7" customFormat="1" ht="15">
      <c r="A31" s="196" t="s">
        <v>2</v>
      </c>
      <c r="B31" s="287">
        <v>1947000</v>
      </c>
      <c r="C31" s="164">
        <v>45100</v>
      </c>
      <c r="D31" s="172">
        <v>0.02</v>
      </c>
      <c r="E31" s="173">
        <v>45100</v>
      </c>
      <c r="F31" s="168">
        <v>3300</v>
      </c>
      <c r="G31" s="172">
        <v>0.08</v>
      </c>
      <c r="H31" s="166">
        <v>0</v>
      </c>
      <c r="I31" s="169">
        <v>0</v>
      </c>
      <c r="J31" s="172">
        <v>0</v>
      </c>
      <c r="K31" s="165">
        <v>1992100</v>
      </c>
      <c r="L31" s="113">
        <v>48400</v>
      </c>
      <c r="M31" s="358">
        <v>0.02</v>
      </c>
      <c r="N31" s="176">
        <v>1922800</v>
      </c>
      <c r="O31" s="175">
        <f t="shared" si="0"/>
        <v>0.9652125897294312</v>
      </c>
      <c r="P31" s="109">
        <f>Volume!K31</f>
        <v>345.8</v>
      </c>
      <c r="Q31" s="69">
        <f>Volume!J31</f>
        <v>349.6</v>
      </c>
      <c r="R31" s="240">
        <f t="shared" si="1"/>
        <v>69.643816</v>
      </c>
      <c r="S31" s="104">
        <f t="shared" si="2"/>
        <v>67.221088</v>
      </c>
      <c r="T31" s="110">
        <f t="shared" si="3"/>
        <v>1943700</v>
      </c>
      <c r="U31" s="104">
        <f t="shared" si="4"/>
        <v>2.490096208262592</v>
      </c>
      <c r="V31" s="104">
        <f t="shared" si="5"/>
        <v>68.06712</v>
      </c>
      <c r="W31" s="104">
        <f t="shared" si="6"/>
        <v>1.576696</v>
      </c>
      <c r="X31" s="104">
        <f t="shared" si="7"/>
        <v>0</v>
      </c>
      <c r="Y31" s="104">
        <f t="shared" si="8"/>
        <v>67.213146</v>
      </c>
      <c r="Z31" s="240">
        <f t="shared" si="9"/>
        <v>2.4306700000000063</v>
      </c>
    </row>
    <row r="32" spans="1:26" s="7" customFormat="1" ht="15">
      <c r="A32" s="196" t="s">
        <v>395</v>
      </c>
      <c r="B32" s="287">
        <v>5033750</v>
      </c>
      <c r="C32" s="164">
        <v>-308750</v>
      </c>
      <c r="D32" s="172">
        <v>-0.06</v>
      </c>
      <c r="E32" s="173">
        <v>695000</v>
      </c>
      <c r="F32" s="168">
        <v>21250</v>
      </c>
      <c r="G32" s="172">
        <v>0.03</v>
      </c>
      <c r="H32" s="166">
        <v>85000</v>
      </c>
      <c r="I32" s="169">
        <v>2500</v>
      </c>
      <c r="J32" s="172">
        <v>0.03</v>
      </c>
      <c r="K32" s="165">
        <v>5813750</v>
      </c>
      <c r="L32" s="113">
        <v>-285000</v>
      </c>
      <c r="M32" s="358">
        <v>-0.05</v>
      </c>
      <c r="N32" s="176">
        <v>5740000</v>
      </c>
      <c r="O32" s="175">
        <f t="shared" si="0"/>
        <v>0.9873145560094603</v>
      </c>
      <c r="P32" s="109">
        <f>Volume!K32</f>
        <v>145.75</v>
      </c>
      <c r="Q32" s="69">
        <f>Volume!J32</f>
        <v>143.15</v>
      </c>
      <c r="R32" s="240">
        <f t="shared" si="1"/>
        <v>83.22383125</v>
      </c>
      <c r="S32" s="104">
        <f t="shared" si="2"/>
        <v>82.1681</v>
      </c>
      <c r="T32" s="110">
        <f t="shared" si="3"/>
        <v>6098750</v>
      </c>
      <c r="U32" s="104">
        <f t="shared" si="4"/>
        <v>-4.6730887476942</v>
      </c>
      <c r="V32" s="104">
        <f t="shared" si="5"/>
        <v>72.05813125</v>
      </c>
      <c r="W32" s="104">
        <f t="shared" si="6"/>
        <v>9.948925</v>
      </c>
      <c r="X32" s="104">
        <f t="shared" si="7"/>
        <v>1.216775</v>
      </c>
      <c r="Y32" s="104">
        <f t="shared" si="8"/>
        <v>88.88928125</v>
      </c>
      <c r="Z32" s="240">
        <f t="shared" si="9"/>
        <v>-5.665449999999993</v>
      </c>
    </row>
    <row r="33" spans="1:26" s="7" customFormat="1" ht="15">
      <c r="A33" s="196" t="s">
        <v>78</v>
      </c>
      <c r="B33" s="165">
        <v>3569600</v>
      </c>
      <c r="C33" s="163">
        <v>225600</v>
      </c>
      <c r="D33" s="171">
        <v>0.07</v>
      </c>
      <c r="E33" s="165">
        <v>30400</v>
      </c>
      <c r="F33" s="113">
        <v>0</v>
      </c>
      <c r="G33" s="171">
        <v>0</v>
      </c>
      <c r="H33" s="165">
        <v>9600</v>
      </c>
      <c r="I33" s="113">
        <v>0</v>
      </c>
      <c r="J33" s="171">
        <v>0</v>
      </c>
      <c r="K33" s="165">
        <v>3609600</v>
      </c>
      <c r="L33" s="113">
        <v>225600</v>
      </c>
      <c r="M33" s="128">
        <v>0.07</v>
      </c>
      <c r="N33" s="174">
        <v>3516800</v>
      </c>
      <c r="O33" s="175">
        <f t="shared" si="0"/>
        <v>0.974290780141844</v>
      </c>
      <c r="P33" s="109">
        <f>Volume!K33</f>
        <v>241.55</v>
      </c>
      <c r="Q33" s="69">
        <f>Volume!J33</f>
        <v>239.05</v>
      </c>
      <c r="R33" s="240">
        <f t="shared" si="1"/>
        <v>86.287488</v>
      </c>
      <c r="S33" s="104">
        <f t="shared" si="2"/>
        <v>84.069104</v>
      </c>
      <c r="T33" s="110">
        <f t="shared" si="3"/>
        <v>3384000</v>
      </c>
      <c r="U33" s="104">
        <f t="shared" si="4"/>
        <v>6.666666666666667</v>
      </c>
      <c r="V33" s="104">
        <f t="shared" si="5"/>
        <v>85.331288</v>
      </c>
      <c r="W33" s="104">
        <f t="shared" si="6"/>
        <v>0.726712</v>
      </c>
      <c r="X33" s="104">
        <f t="shared" si="7"/>
        <v>0.229488</v>
      </c>
      <c r="Y33" s="104">
        <f t="shared" si="8"/>
        <v>81.74052</v>
      </c>
      <c r="Z33" s="240">
        <f t="shared" si="9"/>
        <v>4.546967999999993</v>
      </c>
    </row>
    <row r="34" spans="1:26" s="7" customFormat="1" ht="15">
      <c r="A34" s="196" t="s">
        <v>138</v>
      </c>
      <c r="B34" s="165">
        <v>9162150</v>
      </c>
      <c r="C34" s="163">
        <v>-328950</v>
      </c>
      <c r="D34" s="171">
        <v>-0.03</v>
      </c>
      <c r="E34" s="165">
        <v>195500</v>
      </c>
      <c r="F34" s="113">
        <v>-1700</v>
      </c>
      <c r="G34" s="171">
        <v>-0.01</v>
      </c>
      <c r="H34" s="165">
        <v>22100</v>
      </c>
      <c r="I34" s="113">
        <v>-850</v>
      </c>
      <c r="J34" s="171">
        <v>-0.04</v>
      </c>
      <c r="K34" s="165">
        <v>9379750</v>
      </c>
      <c r="L34" s="113">
        <v>-331500</v>
      </c>
      <c r="M34" s="128">
        <v>-0.03</v>
      </c>
      <c r="N34" s="174">
        <v>9339800</v>
      </c>
      <c r="O34" s="175">
        <f t="shared" si="0"/>
        <v>0.9957408246488446</v>
      </c>
      <c r="P34" s="109">
        <f>Volume!K34</f>
        <v>682.9</v>
      </c>
      <c r="Q34" s="69">
        <f>Volume!J34</f>
        <v>670.7</v>
      </c>
      <c r="R34" s="240">
        <f t="shared" si="1"/>
        <v>629.0998325</v>
      </c>
      <c r="S34" s="104">
        <f t="shared" si="2"/>
        <v>626.420386</v>
      </c>
      <c r="T34" s="110">
        <f t="shared" si="3"/>
        <v>9711250</v>
      </c>
      <c r="U34" s="104">
        <f t="shared" si="4"/>
        <v>-3.413566739606127</v>
      </c>
      <c r="V34" s="104">
        <f t="shared" si="5"/>
        <v>614.5054005</v>
      </c>
      <c r="W34" s="104">
        <f t="shared" si="6"/>
        <v>13.112185000000002</v>
      </c>
      <c r="X34" s="104">
        <f t="shared" si="7"/>
        <v>1.482247</v>
      </c>
      <c r="Y34" s="104">
        <f t="shared" si="8"/>
        <v>663.1812625</v>
      </c>
      <c r="Z34" s="240">
        <f t="shared" si="9"/>
        <v>-34.081429999999955</v>
      </c>
    </row>
    <row r="35" spans="1:26" s="7" customFormat="1" ht="15">
      <c r="A35" s="196" t="s">
        <v>160</v>
      </c>
      <c r="B35" s="287">
        <v>1018600</v>
      </c>
      <c r="C35" s="164">
        <v>-20900</v>
      </c>
      <c r="D35" s="172">
        <v>-0.02</v>
      </c>
      <c r="E35" s="173">
        <v>6600</v>
      </c>
      <c r="F35" s="168">
        <v>0</v>
      </c>
      <c r="G35" s="172">
        <v>0</v>
      </c>
      <c r="H35" s="166">
        <v>0</v>
      </c>
      <c r="I35" s="169">
        <v>0</v>
      </c>
      <c r="J35" s="172">
        <v>0</v>
      </c>
      <c r="K35" s="165">
        <v>1025200</v>
      </c>
      <c r="L35" s="113">
        <v>-20900</v>
      </c>
      <c r="M35" s="358">
        <v>-0.02</v>
      </c>
      <c r="N35" s="176">
        <v>1020800</v>
      </c>
      <c r="O35" s="175">
        <f t="shared" si="0"/>
        <v>0.9957081545064378</v>
      </c>
      <c r="P35" s="109">
        <f>Volume!K35</f>
        <v>369.75</v>
      </c>
      <c r="Q35" s="69">
        <f>Volume!J35</f>
        <v>367.55</v>
      </c>
      <c r="R35" s="240">
        <f t="shared" si="1"/>
        <v>37.681226</v>
      </c>
      <c r="S35" s="104">
        <f t="shared" si="2"/>
        <v>37.519504</v>
      </c>
      <c r="T35" s="110">
        <f t="shared" si="3"/>
        <v>1046100</v>
      </c>
      <c r="U35" s="104">
        <f t="shared" si="4"/>
        <v>-1.9978969505783386</v>
      </c>
      <c r="V35" s="104">
        <f t="shared" si="5"/>
        <v>37.438643</v>
      </c>
      <c r="W35" s="104">
        <f t="shared" si="6"/>
        <v>0.242583</v>
      </c>
      <c r="X35" s="104">
        <f t="shared" si="7"/>
        <v>0</v>
      </c>
      <c r="Y35" s="104">
        <f t="shared" si="8"/>
        <v>38.6795475</v>
      </c>
      <c r="Z35" s="240">
        <f t="shared" si="9"/>
        <v>-0.9983214999999959</v>
      </c>
    </row>
    <row r="36" spans="1:28" s="58" customFormat="1" ht="15">
      <c r="A36" s="196" t="s">
        <v>161</v>
      </c>
      <c r="B36" s="165">
        <v>7534800</v>
      </c>
      <c r="C36" s="163">
        <v>-41400</v>
      </c>
      <c r="D36" s="171">
        <v>-0.01</v>
      </c>
      <c r="E36" s="165">
        <v>1697400</v>
      </c>
      <c r="F36" s="113">
        <v>172500</v>
      </c>
      <c r="G36" s="171">
        <v>0.11</v>
      </c>
      <c r="H36" s="165">
        <v>55200</v>
      </c>
      <c r="I36" s="113">
        <v>0</v>
      </c>
      <c r="J36" s="171">
        <v>0</v>
      </c>
      <c r="K36" s="165">
        <v>9287400</v>
      </c>
      <c r="L36" s="113">
        <v>131100</v>
      </c>
      <c r="M36" s="128">
        <v>0.01</v>
      </c>
      <c r="N36" s="174">
        <v>9032100</v>
      </c>
      <c r="O36" s="175">
        <f t="shared" si="0"/>
        <v>0.9725111441307578</v>
      </c>
      <c r="P36" s="109">
        <f>Volume!K36</f>
        <v>38.1</v>
      </c>
      <c r="Q36" s="69">
        <f>Volume!J36</f>
        <v>37.2</v>
      </c>
      <c r="R36" s="240">
        <f t="shared" si="1"/>
        <v>34.549128</v>
      </c>
      <c r="S36" s="104">
        <f t="shared" si="2"/>
        <v>33.599412</v>
      </c>
      <c r="T36" s="110">
        <f t="shared" si="3"/>
        <v>9156300</v>
      </c>
      <c r="U36" s="104">
        <f t="shared" si="4"/>
        <v>1.4318010550113038</v>
      </c>
      <c r="V36" s="104">
        <f t="shared" si="5"/>
        <v>28.029456</v>
      </c>
      <c r="W36" s="104">
        <f t="shared" si="6"/>
        <v>6.314328000000001</v>
      </c>
      <c r="X36" s="104">
        <f t="shared" si="7"/>
        <v>0.20534400000000003</v>
      </c>
      <c r="Y36" s="104">
        <f t="shared" si="8"/>
        <v>34.885503</v>
      </c>
      <c r="Z36" s="240">
        <f t="shared" si="9"/>
        <v>-0.33637499999999676</v>
      </c>
      <c r="AA36" s="78"/>
      <c r="AB36" s="77"/>
    </row>
    <row r="37" spans="1:28" s="58" customFormat="1" ht="15">
      <c r="A37" s="196" t="s">
        <v>401</v>
      </c>
      <c r="B37" s="165">
        <v>3600</v>
      </c>
      <c r="C37" s="163">
        <v>-900</v>
      </c>
      <c r="D37" s="171">
        <v>-0.2</v>
      </c>
      <c r="E37" s="165">
        <v>0</v>
      </c>
      <c r="F37" s="113">
        <v>0</v>
      </c>
      <c r="G37" s="171">
        <v>0</v>
      </c>
      <c r="H37" s="165">
        <v>0</v>
      </c>
      <c r="I37" s="113">
        <v>0</v>
      </c>
      <c r="J37" s="171">
        <v>0</v>
      </c>
      <c r="K37" s="165">
        <v>3600</v>
      </c>
      <c r="L37" s="113">
        <v>-900</v>
      </c>
      <c r="M37" s="128">
        <v>-0.2</v>
      </c>
      <c r="N37" s="174">
        <v>3600</v>
      </c>
      <c r="O37" s="175">
        <f t="shared" si="0"/>
        <v>1</v>
      </c>
      <c r="P37" s="109">
        <f>Volume!K37</f>
        <v>207.7</v>
      </c>
      <c r="Q37" s="69">
        <f>Volume!J37</f>
        <v>210</v>
      </c>
      <c r="R37" s="240">
        <f t="shared" si="1"/>
        <v>0.0756</v>
      </c>
      <c r="S37" s="104">
        <f t="shared" si="2"/>
        <v>0.0756</v>
      </c>
      <c r="T37" s="110">
        <f t="shared" si="3"/>
        <v>4500</v>
      </c>
      <c r="U37" s="104">
        <f t="shared" si="4"/>
        <v>-20</v>
      </c>
      <c r="V37" s="104">
        <f t="shared" si="5"/>
        <v>0.0756</v>
      </c>
      <c r="W37" s="104">
        <f t="shared" si="6"/>
        <v>0</v>
      </c>
      <c r="X37" s="104">
        <f t="shared" si="7"/>
        <v>0</v>
      </c>
      <c r="Y37" s="104">
        <f t="shared" si="8"/>
        <v>0.093465</v>
      </c>
      <c r="Z37" s="240">
        <f t="shared" si="9"/>
        <v>-0.017865000000000006</v>
      </c>
      <c r="AA37" s="78"/>
      <c r="AB37" s="77"/>
    </row>
    <row r="38" spans="1:26" s="7" customFormat="1" ht="15">
      <c r="A38" s="196" t="s">
        <v>3</v>
      </c>
      <c r="B38" s="287">
        <v>2931250</v>
      </c>
      <c r="C38" s="164">
        <v>5000</v>
      </c>
      <c r="D38" s="172">
        <v>0</v>
      </c>
      <c r="E38" s="173">
        <v>112500</v>
      </c>
      <c r="F38" s="168">
        <v>1250</v>
      </c>
      <c r="G38" s="172">
        <v>0.01</v>
      </c>
      <c r="H38" s="166">
        <v>6250</v>
      </c>
      <c r="I38" s="169">
        <v>3750</v>
      </c>
      <c r="J38" s="172">
        <v>1.5</v>
      </c>
      <c r="K38" s="165">
        <v>3050000</v>
      </c>
      <c r="L38" s="113">
        <v>10000</v>
      </c>
      <c r="M38" s="358">
        <v>0</v>
      </c>
      <c r="N38" s="176">
        <v>3000000</v>
      </c>
      <c r="O38" s="175">
        <f t="shared" si="0"/>
        <v>0.9836065573770492</v>
      </c>
      <c r="P38" s="109">
        <f>Volume!K38</f>
        <v>257.5</v>
      </c>
      <c r="Q38" s="69">
        <f>Volume!J38</f>
        <v>257.1</v>
      </c>
      <c r="R38" s="240">
        <f t="shared" si="1"/>
        <v>78.41550000000001</v>
      </c>
      <c r="S38" s="104">
        <f t="shared" si="2"/>
        <v>77.13000000000001</v>
      </c>
      <c r="T38" s="110">
        <f t="shared" si="3"/>
        <v>3040000</v>
      </c>
      <c r="U38" s="104">
        <f t="shared" si="4"/>
        <v>0.3289473684210526</v>
      </c>
      <c r="V38" s="104">
        <f t="shared" si="5"/>
        <v>75.36243750000001</v>
      </c>
      <c r="W38" s="104">
        <f t="shared" si="6"/>
        <v>2.8923750000000004</v>
      </c>
      <c r="X38" s="104">
        <f t="shared" si="7"/>
        <v>0.1606875</v>
      </c>
      <c r="Y38" s="104">
        <f t="shared" si="8"/>
        <v>78.28</v>
      </c>
      <c r="Z38" s="240">
        <f t="shared" si="9"/>
        <v>0.1355000000000075</v>
      </c>
    </row>
    <row r="39" spans="1:26" s="7" customFormat="1" ht="15">
      <c r="A39" s="196" t="s">
        <v>219</v>
      </c>
      <c r="B39" s="287">
        <v>1733025</v>
      </c>
      <c r="C39" s="164">
        <v>-19425</v>
      </c>
      <c r="D39" s="172">
        <v>-0.01</v>
      </c>
      <c r="E39" s="173">
        <v>21525</v>
      </c>
      <c r="F39" s="168">
        <v>11550</v>
      </c>
      <c r="G39" s="172">
        <v>1.16</v>
      </c>
      <c r="H39" s="166">
        <v>1575</v>
      </c>
      <c r="I39" s="169">
        <v>525</v>
      </c>
      <c r="J39" s="172">
        <v>0.5</v>
      </c>
      <c r="K39" s="165">
        <v>1756125</v>
      </c>
      <c r="L39" s="113">
        <v>-7350</v>
      </c>
      <c r="M39" s="358">
        <v>0</v>
      </c>
      <c r="N39" s="176">
        <v>1737750</v>
      </c>
      <c r="O39" s="175">
        <f t="shared" si="0"/>
        <v>0.9895366218236173</v>
      </c>
      <c r="P39" s="109">
        <f>Volume!K39</f>
        <v>341.5</v>
      </c>
      <c r="Q39" s="69">
        <f>Volume!J39</f>
        <v>342.3</v>
      </c>
      <c r="R39" s="240">
        <f t="shared" si="1"/>
        <v>60.11215875</v>
      </c>
      <c r="S39" s="104">
        <f t="shared" si="2"/>
        <v>59.4831825</v>
      </c>
      <c r="T39" s="110">
        <f t="shared" si="3"/>
        <v>1763475</v>
      </c>
      <c r="U39" s="104">
        <f t="shared" si="4"/>
        <v>-0.4167907115212861</v>
      </c>
      <c r="V39" s="104">
        <f t="shared" si="5"/>
        <v>59.32144575</v>
      </c>
      <c r="W39" s="104">
        <f t="shared" si="6"/>
        <v>0.73680075</v>
      </c>
      <c r="X39" s="104">
        <f t="shared" si="7"/>
        <v>0.05391225</v>
      </c>
      <c r="Y39" s="104">
        <f t="shared" si="8"/>
        <v>60.22267125</v>
      </c>
      <c r="Z39" s="240">
        <f t="shared" si="9"/>
        <v>-0.11051249999999868</v>
      </c>
    </row>
    <row r="40" spans="1:26" s="7" customFormat="1" ht="15">
      <c r="A40" s="196" t="s">
        <v>162</v>
      </c>
      <c r="B40" s="287">
        <v>961200</v>
      </c>
      <c r="C40" s="164">
        <v>-12000</v>
      </c>
      <c r="D40" s="172">
        <v>-0.01</v>
      </c>
      <c r="E40" s="173">
        <v>0</v>
      </c>
      <c r="F40" s="168">
        <v>0</v>
      </c>
      <c r="G40" s="172">
        <v>0</v>
      </c>
      <c r="H40" s="166">
        <v>0</v>
      </c>
      <c r="I40" s="169">
        <v>0</v>
      </c>
      <c r="J40" s="172">
        <v>0</v>
      </c>
      <c r="K40" s="165">
        <v>961200</v>
      </c>
      <c r="L40" s="113">
        <v>-12000</v>
      </c>
      <c r="M40" s="358">
        <v>-0.01</v>
      </c>
      <c r="N40" s="176">
        <v>955200</v>
      </c>
      <c r="O40" s="175">
        <f t="shared" si="0"/>
        <v>0.9937578027465668</v>
      </c>
      <c r="P40" s="109">
        <f>Volume!K40</f>
        <v>306.65</v>
      </c>
      <c r="Q40" s="69">
        <f>Volume!J40</f>
        <v>306.55</v>
      </c>
      <c r="R40" s="240">
        <f t="shared" si="1"/>
        <v>29.465586</v>
      </c>
      <c r="S40" s="104">
        <f t="shared" si="2"/>
        <v>29.281656</v>
      </c>
      <c r="T40" s="110">
        <f t="shared" si="3"/>
        <v>973200</v>
      </c>
      <c r="U40" s="104">
        <f t="shared" si="4"/>
        <v>-1.2330456226880395</v>
      </c>
      <c r="V40" s="104">
        <f t="shared" si="5"/>
        <v>29.465586</v>
      </c>
      <c r="W40" s="104">
        <f t="shared" si="6"/>
        <v>0</v>
      </c>
      <c r="X40" s="104">
        <f t="shared" si="7"/>
        <v>0</v>
      </c>
      <c r="Y40" s="104">
        <f t="shared" si="8"/>
        <v>29.843178</v>
      </c>
      <c r="Z40" s="240">
        <f t="shared" si="9"/>
        <v>-0.3775920000000035</v>
      </c>
    </row>
    <row r="41" spans="1:28" s="58" customFormat="1" ht="15">
      <c r="A41" s="196" t="s">
        <v>289</v>
      </c>
      <c r="B41" s="165">
        <v>1671000</v>
      </c>
      <c r="C41" s="163">
        <v>0</v>
      </c>
      <c r="D41" s="171">
        <v>0</v>
      </c>
      <c r="E41" s="165">
        <v>3000</v>
      </c>
      <c r="F41" s="113">
        <v>0</v>
      </c>
      <c r="G41" s="171">
        <v>0</v>
      </c>
      <c r="H41" s="165">
        <v>0</v>
      </c>
      <c r="I41" s="113">
        <v>0</v>
      </c>
      <c r="J41" s="171">
        <v>0</v>
      </c>
      <c r="K41" s="165">
        <v>1674000</v>
      </c>
      <c r="L41" s="113">
        <v>0</v>
      </c>
      <c r="M41" s="128">
        <v>0</v>
      </c>
      <c r="N41" s="174">
        <v>1647000</v>
      </c>
      <c r="O41" s="175">
        <f t="shared" si="0"/>
        <v>0.9838709677419355</v>
      </c>
      <c r="P41" s="109">
        <f>Volume!K41</f>
        <v>203.65</v>
      </c>
      <c r="Q41" s="69">
        <f>Volume!J41</f>
        <v>203.6</v>
      </c>
      <c r="R41" s="240">
        <f t="shared" si="1"/>
        <v>34.08264</v>
      </c>
      <c r="S41" s="104">
        <f t="shared" si="2"/>
        <v>33.53292</v>
      </c>
      <c r="T41" s="110">
        <f t="shared" si="3"/>
        <v>1674000</v>
      </c>
      <c r="U41" s="104">
        <f t="shared" si="4"/>
        <v>0</v>
      </c>
      <c r="V41" s="104">
        <f t="shared" si="5"/>
        <v>34.02156</v>
      </c>
      <c r="W41" s="104">
        <f t="shared" si="6"/>
        <v>0.06108</v>
      </c>
      <c r="X41" s="104">
        <f t="shared" si="7"/>
        <v>0</v>
      </c>
      <c r="Y41" s="104">
        <f t="shared" si="8"/>
        <v>34.09101</v>
      </c>
      <c r="Z41" s="240">
        <f t="shared" si="9"/>
        <v>-0.008369999999999322</v>
      </c>
      <c r="AA41" s="78"/>
      <c r="AB41" s="77"/>
    </row>
    <row r="42" spans="1:28" s="58" customFormat="1" ht="15">
      <c r="A42" s="196" t="s">
        <v>183</v>
      </c>
      <c r="B42" s="165">
        <v>3936800</v>
      </c>
      <c r="C42" s="163">
        <v>-106400</v>
      </c>
      <c r="D42" s="171">
        <v>-0.03</v>
      </c>
      <c r="E42" s="165">
        <v>76000</v>
      </c>
      <c r="F42" s="113">
        <v>36100</v>
      </c>
      <c r="G42" s="171">
        <v>0.9</v>
      </c>
      <c r="H42" s="165">
        <v>1900</v>
      </c>
      <c r="I42" s="113">
        <v>1900</v>
      </c>
      <c r="J42" s="171">
        <v>0</v>
      </c>
      <c r="K42" s="165">
        <v>4014700</v>
      </c>
      <c r="L42" s="113">
        <v>-68400</v>
      </c>
      <c r="M42" s="128">
        <v>-0.02</v>
      </c>
      <c r="N42" s="174">
        <v>3999500</v>
      </c>
      <c r="O42" s="175">
        <f t="shared" si="0"/>
        <v>0.9962139138665405</v>
      </c>
      <c r="P42" s="109">
        <f>Volume!K42</f>
        <v>280.9</v>
      </c>
      <c r="Q42" s="69">
        <f>Volume!J42</f>
        <v>300.6</v>
      </c>
      <c r="R42" s="240">
        <f t="shared" si="1"/>
        <v>120.681882</v>
      </c>
      <c r="S42" s="104">
        <f t="shared" si="2"/>
        <v>120.22497</v>
      </c>
      <c r="T42" s="110">
        <f t="shared" si="3"/>
        <v>4083100</v>
      </c>
      <c r="U42" s="104">
        <f t="shared" si="4"/>
        <v>-1.675197766402978</v>
      </c>
      <c r="V42" s="104">
        <f t="shared" si="5"/>
        <v>118.340208</v>
      </c>
      <c r="W42" s="104">
        <f t="shared" si="6"/>
        <v>2.28456</v>
      </c>
      <c r="X42" s="104">
        <f t="shared" si="7"/>
        <v>0.057114</v>
      </c>
      <c r="Y42" s="104">
        <f t="shared" si="8"/>
        <v>114.694279</v>
      </c>
      <c r="Z42" s="240">
        <f t="shared" si="9"/>
        <v>5.987603000000007</v>
      </c>
      <c r="AA42" s="78"/>
      <c r="AB42" s="77"/>
    </row>
    <row r="43" spans="1:26" s="7" customFormat="1" ht="15">
      <c r="A43" s="196" t="s">
        <v>220</v>
      </c>
      <c r="B43" s="165">
        <v>4408200</v>
      </c>
      <c r="C43" s="163">
        <v>54000</v>
      </c>
      <c r="D43" s="171">
        <v>0.01</v>
      </c>
      <c r="E43" s="165">
        <v>226800</v>
      </c>
      <c r="F43" s="113">
        <v>21600</v>
      </c>
      <c r="G43" s="171">
        <v>0.11</v>
      </c>
      <c r="H43" s="165">
        <v>23400</v>
      </c>
      <c r="I43" s="113">
        <v>21600</v>
      </c>
      <c r="J43" s="171">
        <v>12</v>
      </c>
      <c r="K43" s="165">
        <v>4658400</v>
      </c>
      <c r="L43" s="113">
        <v>97200</v>
      </c>
      <c r="M43" s="128">
        <v>0.02</v>
      </c>
      <c r="N43" s="174">
        <v>4462200</v>
      </c>
      <c r="O43" s="175">
        <f t="shared" si="0"/>
        <v>0.9578825347758887</v>
      </c>
      <c r="P43" s="109">
        <f>Volume!K43</f>
        <v>106.35</v>
      </c>
      <c r="Q43" s="69">
        <f>Volume!J43</f>
        <v>104.7</v>
      </c>
      <c r="R43" s="240">
        <f t="shared" si="1"/>
        <v>48.773448</v>
      </c>
      <c r="S43" s="104">
        <f t="shared" si="2"/>
        <v>46.719234</v>
      </c>
      <c r="T43" s="110">
        <f t="shared" si="3"/>
        <v>4561200</v>
      </c>
      <c r="U43" s="104">
        <f t="shared" si="4"/>
        <v>2.131018153117601</v>
      </c>
      <c r="V43" s="104">
        <f t="shared" si="5"/>
        <v>46.153854</v>
      </c>
      <c r="W43" s="104">
        <f t="shared" si="6"/>
        <v>2.374596</v>
      </c>
      <c r="X43" s="104">
        <f t="shared" si="7"/>
        <v>0.244998</v>
      </c>
      <c r="Y43" s="104">
        <f t="shared" si="8"/>
        <v>48.508362</v>
      </c>
      <c r="Z43" s="240">
        <f t="shared" si="9"/>
        <v>0.2650860000000037</v>
      </c>
    </row>
    <row r="44" spans="1:26" s="7" customFormat="1" ht="15">
      <c r="A44" s="196" t="s">
        <v>163</v>
      </c>
      <c r="B44" s="165">
        <v>932250</v>
      </c>
      <c r="C44" s="163">
        <v>-15750</v>
      </c>
      <c r="D44" s="171">
        <v>-0.02</v>
      </c>
      <c r="E44" s="165">
        <v>21000</v>
      </c>
      <c r="F44" s="113">
        <v>500</v>
      </c>
      <c r="G44" s="171">
        <v>0.02</v>
      </c>
      <c r="H44" s="165">
        <v>750</v>
      </c>
      <c r="I44" s="113">
        <v>0</v>
      </c>
      <c r="J44" s="171">
        <v>0</v>
      </c>
      <c r="K44" s="165">
        <v>954000</v>
      </c>
      <c r="L44" s="113">
        <v>-15250</v>
      </c>
      <c r="M44" s="128">
        <v>-0.02</v>
      </c>
      <c r="N44" s="174">
        <v>940750</v>
      </c>
      <c r="O44" s="175">
        <f t="shared" si="0"/>
        <v>0.9861111111111112</v>
      </c>
      <c r="P44" s="109">
        <f>Volume!K44</f>
        <v>3471.9</v>
      </c>
      <c r="Q44" s="69">
        <f>Volume!J44</f>
        <v>3450.35</v>
      </c>
      <c r="R44" s="240">
        <f t="shared" si="1"/>
        <v>329.16339</v>
      </c>
      <c r="S44" s="104">
        <f t="shared" si="2"/>
        <v>324.59167625</v>
      </c>
      <c r="T44" s="110">
        <f t="shared" si="3"/>
        <v>969250</v>
      </c>
      <c r="U44" s="104">
        <f t="shared" si="4"/>
        <v>-1.57338148052618</v>
      </c>
      <c r="V44" s="104">
        <f t="shared" si="5"/>
        <v>321.65887875</v>
      </c>
      <c r="W44" s="104">
        <f t="shared" si="6"/>
        <v>7.245735</v>
      </c>
      <c r="X44" s="104">
        <f t="shared" si="7"/>
        <v>0.25877625</v>
      </c>
      <c r="Y44" s="104">
        <f t="shared" si="8"/>
        <v>336.5139075</v>
      </c>
      <c r="Z44" s="240">
        <f t="shared" si="9"/>
        <v>-7.350517500000024</v>
      </c>
    </row>
    <row r="45" spans="1:26" s="7" customFormat="1" ht="15">
      <c r="A45" s="196" t="s">
        <v>194</v>
      </c>
      <c r="B45" s="165">
        <v>4245200</v>
      </c>
      <c r="C45" s="163">
        <v>67200</v>
      </c>
      <c r="D45" s="171">
        <v>0.02</v>
      </c>
      <c r="E45" s="165">
        <v>87600</v>
      </c>
      <c r="F45" s="113">
        <v>-800</v>
      </c>
      <c r="G45" s="171">
        <v>-0.01</v>
      </c>
      <c r="H45" s="165">
        <v>3200</v>
      </c>
      <c r="I45" s="113">
        <v>400</v>
      </c>
      <c r="J45" s="171">
        <v>0.14</v>
      </c>
      <c r="K45" s="165">
        <v>4336000</v>
      </c>
      <c r="L45" s="113">
        <v>66800</v>
      </c>
      <c r="M45" s="128">
        <v>0.02</v>
      </c>
      <c r="N45" s="174">
        <v>4291600</v>
      </c>
      <c r="O45" s="175">
        <f t="shared" si="0"/>
        <v>0.989760147601476</v>
      </c>
      <c r="P45" s="109">
        <f>Volume!K45</f>
        <v>745.95</v>
      </c>
      <c r="Q45" s="69">
        <f>Volume!J45</f>
        <v>741.55</v>
      </c>
      <c r="R45" s="240">
        <f t="shared" si="1"/>
        <v>321.53608</v>
      </c>
      <c r="S45" s="104">
        <f t="shared" si="2"/>
        <v>318.243598</v>
      </c>
      <c r="T45" s="110">
        <f t="shared" si="3"/>
        <v>4269200</v>
      </c>
      <c r="U45" s="104">
        <f t="shared" si="4"/>
        <v>1.5646959617726977</v>
      </c>
      <c r="V45" s="104">
        <f t="shared" si="5"/>
        <v>314.802806</v>
      </c>
      <c r="W45" s="104">
        <f t="shared" si="6"/>
        <v>6.495977999999999</v>
      </c>
      <c r="X45" s="104">
        <f t="shared" si="7"/>
        <v>0.237296</v>
      </c>
      <c r="Y45" s="104">
        <f t="shared" si="8"/>
        <v>318.460974</v>
      </c>
      <c r="Z45" s="240">
        <f t="shared" si="9"/>
        <v>3.0751060000000052</v>
      </c>
    </row>
    <row r="46" spans="1:28" s="58" customFormat="1" ht="15">
      <c r="A46" s="196" t="s">
        <v>221</v>
      </c>
      <c r="B46" s="165">
        <v>7728000</v>
      </c>
      <c r="C46" s="163">
        <v>-124800</v>
      </c>
      <c r="D46" s="171">
        <v>-0.02</v>
      </c>
      <c r="E46" s="165">
        <v>830400</v>
      </c>
      <c r="F46" s="113">
        <v>4800</v>
      </c>
      <c r="G46" s="171">
        <v>0.01</v>
      </c>
      <c r="H46" s="165">
        <v>273600</v>
      </c>
      <c r="I46" s="113">
        <v>4800</v>
      </c>
      <c r="J46" s="171">
        <v>0.02</v>
      </c>
      <c r="K46" s="165">
        <v>8832000</v>
      </c>
      <c r="L46" s="113">
        <v>-115200</v>
      </c>
      <c r="M46" s="128">
        <v>-0.01</v>
      </c>
      <c r="N46" s="174">
        <v>8755200</v>
      </c>
      <c r="O46" s="175">
        <f t="shared" si="0"/>
        <v>0.991304347826087</v>
      </c>
      <c r="P46" s="109">
        <f>Volume!K46</f>
        <v>148.1</v>
      </c>
      <c r="Q46" s="69">
        <f>Volume!J46</f>
        <v>149.45</v>
      </c>
      <c r="R46" s="240">
        <f t="shared" si="1"/>
        <v>131.99424</v>
      </c>
      <c r="S46" s="104">
        <f t="shared" si="2"/>
        <v>130.846464</v>
      </c>
      <c r="T46" s="110">
        <f t="shared" si="3"/>
        <v>8947200</v>
      </c>
      <c r="U46" s="104">
        <f t="shared" si="4"/>
        <v>-1.2875536480686696</v>
      </c>
      <c r="V46" s="104">
        <f t="shared" si="5"/>
        <v>115.49496</v>
      </c>
      <c r="W46" s="104">
        <f t="shared" si="6"/>
        <v>12.410327999999998</v>
      </c>
      <c r="X46" s="104">
        <f t="shared" si="7"/>
        <v>4.088952</v>
      </c>
      <c r="Y46" s="104">
        <f t="shared" si="8"/>
        <v>132.508032</v>
      </c>
      <c r="Z46" s="240">
        <f t="shared" si="9"/>
        <v>-0.5137919999999951</v>
      </c>
      <c r="AA46" s="78"/>
      <c r="AB46" s="77"/>
    </row>
    <row r="47" spans="1:28" s="58" customFormat="1" ht="15">
      <c r="A47" s="196" t="s">
        <v>164</v>
      </c>
      <c r="B47" s="165">
        <v>22577400</v>
      </c>
      <c r="C47" s="163">
        <v>-141250</v>
      </c>
      <c r="D47" s="171">
        <v>-0.01</v>
      </c>
      <c r="E47" s="165">
        <v>1310800</v>
      </c>
      <c r="F47" s="113">
        <v>-16950</v>
      </c>
      <c r="G47" s="171">
        <v>-0.01</v>
      </c>
      <c r="H47" s="165">
        <v>203400</v>
      </c>
      <c r="I47" s="113">
        <v>0</v>
      </c>
      <c r="J47" s="171">
        <v>0</v>
      </c>
      <c r="K47" s="165">
        <v>24091600</v>
      </c>
      <c r="L47" s="113">
        <v>-158200</v>
      </c>
      <c r="M47" s="128">
        <v>-0.01</v>
      </c>
      <c r="N47" s="174">
        <v>23786500</v>
      </c>
      <c r="O47" s="175">
        <f t="shared" si="0"/>
        <v>0.9873358348968105</v>
      </c>
      <c r="P47" s="109">
        <f>Volume!K47</f>
        <v>61.15</v>
      </c>
      <c r="Q47" s="69">
        <f>Volume!J47</f>
        <v>58.9</v>
      </c>
      <c r="R47" s="240">
        <f t="shared" si="1"/>
        <v>141.899524</v>
      </c>
      <c r="S47" s="104">
        <f t="shared" si="2"/>
        <v>140.102485</v>
      </c>
      <c r="T47" s="110">
        <f t="shared" si="3"/>
        <v>24249800</v>
      </c>
      <c r="U47" s="104">
        <f t="shared" si="4"/>
        <v>-0.65237651444548</v>
      </c>
      <c r="V47" s="104">
        <f t="shared" si="5"/>
        <v>132.980886</v>
      </c>
      <c r="W47" s="104">
        <f t="shared" si="6"/>
        <v>7.720612</v>
      </c>
      <c r="X47" s="104">
        <f t="shared" si="7"/>
        <v>1.198026</v>
      </c>
      <c r="Y47" s="104">
        <f t="shared" si="8"/>
        <v>148.287527</v>
      </c>
      <c r="Z47" s="240">
        <f t="shared" si="9"/>
        <v>-6.388002999999998</v>
      </c>
      <c r="AA47" s="78"/>
      <c r="AB47" s="77"/>
    </row>
    <row r="48" spans="1:28" s="58" customFormat="1" ht="15">
      <c r="A48" s="196" t="s">
        <v>165</v>
      </c>
      <c r="B48" s="165">
        <v>1172600</v>
      </c>
      <c r="C48" s="163">
        <v>96200</v>
      </c>
      <c r="D48" s="171">
        <v>0.09</v>
      </c>
      <c r="E48" s="165">
        <v>5200</v>
      </c>
      <c r="F48" s="113">
        <v>0</v>
      </c>
      <c r="G48" s="171">
        <v>0</v>
      </c>
      <c r="H48" s="165">
        <v>9100</v>
      </c>
      <c r="I48" s="113">
        <v>0</v>
      </c>
      <c r="J48" s="171">
        <v>0</v>
      </c>
      <c r="K48" s="165">
        <v>1186900</v>
      </c>
      <c r="L48" s="113">
        <v>96200</v>
      </c>
      <c r="M48" s="128">
        <v>0.09</v>
      </c>
      <c r="N48" s="174">
        <v>1181700</v>
      </c>
      <c r="O48" s="175">
        <f t="shared" si="0"/>
        <v>0.9956188389923329</v>
      </c>
      <c r="P48" s="109">
        <f>Volume!K48</f>
        <v>261.3</v>
      </c>
      <c r="Q48" s="69">
        <f>Volume!J48</f>
        <v>261.15</v>
      </c>
      <c r="R48" s="240">
        <f t="shared" si="1"/>
        <v>30.9958935</v>
      </c>
      <c r="S48" s="104">
        <f t="shared" si="2"/>
        <v>30.8600955</v>
      </c>
      <c r="T48" s="110">
        <f t="shared" si="3"/>
        <v>1090700</v>
      </c>
      <c r="U48" s="104">
        <f t="shared" si="4"/>
        <v>8.820023837902264</v>
      </c>
      <c r="V48" s="104">
        <f t="shared" si="5"/>
        <v>30.622449</v>
      </c>
      <c r="W48" s="104">
        <f t="shared" si="6"/>
        <v>0.13579799999999997</v>
      </c>
      <c r="X48" s="104">
        <f t="shared" si="7"/>
        <v>0.2376465</v>
      </c>
      <c r="Y48" s="104">
        <f t="shared" si="8"/>
        <v>28.499991</v>
      </c>
      <c r="Z48" s="240">
        <f t="shared" si="9"/>
        <v>2.4959024999999997</v>
      </c>
      <c r="AA48" s="78"/>
      <c r="AB48" s="77"/>
    </row>
    <row r="49" spans="1:28" s="58" customFormat="1" ht="15">
      <c r="A49" s="196" t="s">
        <v>89</v>
      </c>
      <c r="B49" s="165">
        <v>4159500</v>
      </c>
      <c r="C49" s="163">
        <v>199500</v>
      </c>
      <c r="D49" s="171">
        <v>0.05</v>
      </c>
      <c r="E49" s="165">
        <v>163500</v>
      </c>
      <c r="F49" s="113">
        <v>7500</v>
      </c>
      <c r="G49" s="171">
        <v>0.05</v>
      </c>
      <c r="H49" s="165">
        <v>18000</v>
      </c>
      <c r="I49" s="113">
        <v>0</v>
      </c>
      <c r="J49" s="171">
        <v>0</v>
      </c>
      <c r="K49" s="165">
        <v>4341000</v>
      </c>
      <c r="L49" s="113">
        <v>207000</v>
      </c>
      <c r="M49" s="128">
        <v>0.05</v>
      </c>
      <c r="N49" s="174">
        <v>4261500</v>
      </c>
      <c r="O49" s="175">
        <f t="shared" si="0"/>
        <v>0.9816862474084312</v>
      </c>
      <c r="P49" s="109">
        <f>Volume!K49</f>
        <v>292.2</v>
      </c>
      <c r="Q49" s="69">
        <f>Volume!J49</f>
        <v>291.75</v>
      </c>
      <c r="R49" s="240">
        <f t="shared" si="1"/>
        <v>126.648675</v>
      </c>
      <c r="S49" s="104">
        <f t="shared" si="2"/>
        <v>124.3292625</v>
      </c>
      <c r="T49" s="110">
        <f t="shared" si="3"/>
        <v>4134000</v>
      </c>
      <c r="U49" s="104">
        <f t="shared" si="4"/>
        <v>5.0072568940493465</v>
      </c>
      <c r="V49" s="104">
        <f t="shared" si="5"/>
        <v>121.3534125</v>
      </c>
      <c r="W49" s="104">
        <f t="shared" si="6"/>
        <v>4.7701125</v>
      </c>
      <c r="X49" s="104">
        <f t="shared" si="7"/>
        <v>0.52515</v>
      </c>
      <c r="Y49" s="104">
        <f t="shared" si="8"/>
        <v>120.79548</v>
      </c>
      <c r="Z49" s="240">
        <f t="shared" si="9"/>
        <v>5.8531949999999995</v>
      </c>
      <c r="AA49" s="78"/>
      <c r="AB49" s="77"/>
    </row>
    <row r="50" spans="1:28" s="58" customFormat="1" ht="15">
      <c r="A50" s="196" t="s">
        <v>290</v>
      </c>
      <c r="B50" s="165">
        <v>2868000</v>
      </c>
      <c r="C50" s="163">
        <v>65000</v>
      </c>
      <c r="D50" s="171">
        <v>0.02</v>
      </c>
      <c r="E50" s="165">
        <v>57000</v>
      </c>
      <c r="F50" s="113">
        <v>1000</v>
      </c>
      <c r="G50" s="171">
        <v>0.02</v>
      </c>
      <c r="H50" s="165">
        <v>0</v>
      </c>
      <c r="I50" s="113">
        <v>0</v>
      </c>
      <c r="J50" s="171">
        <v>0</v>
      </c>
      <c r="K50" s="165">
        <v>2925000</v>
      </c>
      <c r="L50" s="113">
        <v>66000</v>
      </c>
      <c r="M50" s="128">
        <v>0.02</v>
      </c>
      <c r="N50" s="174">
        <v>2895000</v>
      </c>
      <c r="O50" s="175">
        <f t="shared" si="0"/>
        <v>0.9897435897435898</v>
      </c>
      <c r="P50" s="109">
        <f>Volume!K50</f>
        <v>188.85</v>
      </c>
      <c r="Q50" s="69">
        <f>Volume!J50</f>
        <v>189.7</v>
      </c>
      <c r="R50" s="240">
        <f t="shared" si="1"/>
        <v>55.48725</v>
      </c>
      <c r="S50" s="104">
        <f t="shared" si="2"/>
        <v>54.91815</v>
      </c>
      <c r="T50" s="110">
        <f t="shared" si="3"/>
        <v>2859000</v>
      </c>
      <c r="U50" s="104">
        <f t="shared" si="4"/>
        <v>2.308499475341028</v>
      </c>
      <c r="V50" s="104">
        <f t="shared" si="5"/>
        <v>54.40596</v>
      </c>
      <c r="W50" s="104">
        <f t="shared" si="6"/>
        <v>1.08129</v>
      </c>
      <c r="X50" s="104">
        <f t="shared" si="7"/>
        <v>0</v>
      </c>
      <c r="Y50" s="104">
        <f t="shared" si="8"/>
        <v>53.992215</v>
      </c>
      <c r="Z50" s="240">
        <f t="shared" si="9"/>
        <v>1.4950350000000014</v>
      </c>
      <c r="AA50" s="78"/>
      <c r="AB50" s="77"/>
    </row>
    <row r="51" spans="1:28" s="58" customFormat="1" ht="15">
      <c r="A51" s="196" t="s">
        <v>272</v>
      </c>
      <c r="B51" s="165">
        <v>2254800</v>
      </c>
      <c r="C51" s="163">
        <v>-155400</v>
      </c>
      <c r="D51" s="171">
        <v>-0.06</v>
      </c>
      <c r="E51" s="165">
        <v>91200</v>
      </c>
      <c r="F51" s="113">
        <v>25200</v>
      </c>
      <c r="G51" s="171">
        <v>0.38</v>
      </c>
      <c r="H51" s="165">
        <v>3000</v>
      </c>
      <c r="I51" s="113">
        <v>0</v>
      </c>
      <c r="J51" s="171">
        <v>0</v>
      </c>
      <c r="K51" s="165">
        <v>2349000</v>
      </c>
      <c r="L51" s="113">
        <v>-130200</v>
      </c>
      <c r="M51" s="128">
        <v>-0.05</v>
      </c>
      <c r="N51" s="174">
        <v>2340000</v>
      </c>
      <c r="O51" s="175">
        <f t="shared" si="0"/>
        <v>0.9961685823754789</v>
      </c>
      <c r="P51" s="109">
        <f>Volume!K51</f>
        <v>203.45</v>
      </c>
      <c r="Q51" s="69">
        <f>Volume!J51</f>
        <v>212.2</v>
      </c>
      <c r="R51" s="240">
        <f t="shared" si="1"/>
        <v>49.84578</v>
      </c>
      <c r="S51" s="104">
        <f t="shared" si="2"/>
        <v>49.6548</v>
      </c>
      <c r="T51" s="110">
        <f t="shared" si="3"/>
        <v>2479200</v>
      </c>
      <c r="U51" s="104">
        <f t="shared" si="4"/>
        <v>-5.251694094869313</v>
      </c>
      <c r="V51" s="104">
        <f t="shared" si="5"/>
        <v>47.846856</v>
      </c>
      <c r="W51" s="104">
        <f t="shared" si="6"/>
        <v>1.935264</v>
      </c>
      <c r="X51" s="104">
        <f t="shared" si="7"/>
        <v>0.06366</v>
      </c>
      <c r="Y51" s="104">
        <f t="shared" si="8"/>
        <v>50.439324</v>
      </c>
      <c r="Z51" s="240">
        <f t="shared" si="9"/>
        <v>-0.5935440000000014</v>
      </c>
      <c r="AA51" s="78"/>
      <c r="AB51" s="77"/>
    </row>
    <row r="52" spans="1:28" s="58" customFormat="1" ht="15">
      <c r="A52" s="196" t="s">
        <v>222</v>
      </c>
      <c r="B52" s="165">
        <v>634200</v>
      </c>
      <c r="C52" s="163">
        <v>24600</v>
      </c>
      <c r="D52" s="171">
        <v>0.04</v>
      </c>
      <c r="E52" s="165">
        <v>4200</v>
      </c>
      <c r="F52" s="113">
        <v>0</v>
      </c>
      <c r="G52" s="171">
        <v>0</v>
      </c>
      <c r="H52" s="165">
        <v>600</v>
      </c>
      <c r="I52" s="113">
        <v>0</v>
      </c>
      <c r="J52" s="171">
        <v>0</v>
      </c>
      <c r="K52" s="165">
        <v>639000</v>
      </c>
      <c r="L52" s="113">
        <v>24600</v>
      </c>
      <c r="M52" s="128">
        <v>0.04</v>
      </c>
      <c r="N52" s="174">
        <v>611400</v>
      </c>
      <c r="O52" s="175">
        <f t="shared" si="0"/>
        <v>0.9568075117370892</v>
      </c>
      <c r="P52" s="109">
        <f>Volume!K52</f>
        <v>1189.9</v>
      </c>
      <c r="Q52" s="69">
        <f>Volume!J52</f>
        <v>1172.8</v>
      </c>
      <c r="R52" s="240">
        <f t="shared" si="1"/>
        <v>74.94192</v>
      </c>
      <c r="S52" s="104">
        <f t="shared" si="2"/>
        <v>71.704992</v>
      </c>
      <c r="T52" s="110">
        <f t="shared" si="3"/>
        <v>614400</v>
      </c>
      <c r="U52" s="104">
        <f t="shared" si="4"/>
        <v>4.00390625</v>
      </c>
      <c r="V52" s="104">
        <f t="shared" si="5"/>
        <v>74.378976</v>
      </c>
      <c r="W52" s="104">
        <f t="shared" si="6"/>
        <v>0.492576</v>
      </c>
      <c r="X52" s="104">
        <f t="shared" si="7"/>
        <v>0.070368</v>
      </c>
      <c r="Y52" s="104">
        <f t="shared" si="8"/>
        <v>73.107456</v>
      </c>
      <c r="Z52" s="240">
        <f t="shared" si="9"/>
        <v>1.834463999999997</v>
      </c>
      <c r="AA52" s="78"/>
      <c r="AB52" s="77"/>
    </row>
    <row r="53" spans="1:28" s="58" customFormat="1" ht="15">
      <c r="A53" s="196" t="s">
        <v>234</v>
      </c>
      <c r="B53" s="165">
        <v>5155000</v>
      </c>
      <c r="C53" s="163">
        <v>-630000</v>
      </c>
      <c r="D53" s="171">
        <v>-0.11</v>
      </c>
      <c r="E53" s="165">
        <v>248000</v>
      </c>
      <c r="F53" s="113">
        <v>24000</v>
      </c>
      <c r="G53" s="171">
        <v>0.11</v>
      </c>
      <c r="H53" s="165">
        <v>70000</v>
      </c>
      <c r="I53" s="113">
        <v>16000</v>
      </c>
      <c r="J53" s="171">
        <v>0.3</v>
      </c>
      <c r="K53" s="165">
        <v>5473000</v>
      </c>
      <c r="L53" s="113">
        <v>-590000</v>
      </c>
      <c r="M53" s="128">
        <v>-0.1</v>
      </c>
      <c r="N53" s="174">
        <v>5344000</v>
      </c>
      <c r="O53" s="175">
        <f t="shared" si="0"/>
        <v>0.9764297460259456</v>
      </c>
      <c r="P53" s="109">
        <f>Volume!K53</f>
        <v>423.05</v>
      </c>
      <c r="Q53" s="69">
        <f>Volume!J53</f>
        <v>429.25</v>
      </c>
      <c r="R53" s="240">
        <f t="shared" si="1"/>
        <v>234.928525</v>
      </c>
      <c r="S53" s="104">
        <f t="shared" si="2"/>
        <v>229.3912</v>
      </c>
      <c r="T53" s="110">
        <f t="shared" si="3"/>
        <v>6063000</v>
      </c>
      <c r="U53" s="104">
        <f t="shared" si="4"/>
        <v>-9.731156193303644</v>
      </c>
      <c r="V53" s="104">
        <f t="shared" si="5"/>
        <v>221.278375</v>
      </c>
      <c r="W53" s="104">
        <f t="shared" si="6"/>
        <v>10.6454</v>
      </c>
      <c r="X53" s="104">
        <f t="shared" si="7"/>
        <v>3.00475</v>
      </c>
      <c r="Y53" s="104">
        <f t="shared" si="8"/>
        <v>256.495215</v>
      </c>
      <c r="Z53" s="240">
        <f t="shared" si="9"/>
        <v>-21.566689999999966</v>
      </c>
      <c r="AA53" s="78"/>
      <c r="AB53" s="77"/>
    </row>
    <row r="54" spans="1:28" s="58" customFormat="1" ht="15">
      <c r="A54" s="196" t="s">
        <v>166</v>
      </c>
      <c r="B54" s="165">
        <v>4967800</v>
      </c>
      <c r="C54" s="163">
        <v>29500</v>
      </c>
      <c r="D54" s="171">
        <v>0.01</v>
      </c>
      <c r="E54" s="165">
        <v>286150</v>
      </c>
      <c r="F54" s="113">
        <v>17700</v>
      </c>
      <c r="G54" s="171">
        <v>0.07</v>
      </c>
      <c r="H54" s="165">
        <v>32450</v>
      </c>
      <c r="I54" s="113">
        <v>8850</v>
      </c>
      <c r="J54" s="171">
        <v>0.38</v>
      </c>
      <c r="K54" s="165">
        <v>5286400</v>
      </c>
      <c r="L54" s="113">
        <v>56050</v>
      </c>
      <c r="M54" s="128">
        <v>0.01</v>
      </c>
      <c r="N54" s="174">
        <v>5200850</v>
      </c>
      <c r="O54" s="175">
        <f t="shared" si="0"/>
        <v>0.9838169642857143</v>
      </c>
      <c r="P54" s="109">
        <f>Volume!K54</f>
        <v>110.05</v>
      </c>
      <c r="Q54" s="69">
        <f>Volume!J54</f>
        <v>108.6</v>
      </c>
      <c r="R54" s="240">
        <f t="shared" si="1"/>
        <v>57.410304</v>
      </c>
      <c r="S54" s="104">
        <f t="shared" si="2"/>
        <v>56.481231</v>
      </c>
      <c r="T54" s="110">
        <f t="shared" si="3"/>
        <v>5230350</v>
      </c>
      <c r="U54" s="104">
        <f t="shared" si="4"/>
        <v>1.071630005640158</v>
      </c>
      <c r="V54" s="104">
        <f t="shared" si="5"/>
        <v>53.950308</v>
      </c>
      <c r="W54" s="104">
        <f t="shared" si="6"/>
        <v>3.107589</v>
      </c>
      <c r="X54" s="104">
        <f t="shared" si="7"/>
        <v>0.352407</v>
      </c>
      <c r="Y54" s="104">
        <f t="shared" si="8"/>
        <v>57.56000175</v>
      </c>
      <c r="Z54" s="240">
        <f t="shared" si="9"/>
        <v>-0.1496977500000014</v>
      </c>
      <c r="AA54" s="78"/>
      <c r="AB54" s="77"/>
    </row>
    <row r="55" spans="1:28" s="58" customFormat="1" ht="15">
      <c r="A55" s="196" t="s">
        <v>223</v>
      </c>
      <c r="B55" s="165">
        <v>417725</v>
      </c>
      <c r="C55" s="163">
        <v>175</v>
      </c>
      <c r="D55" s="171">
        <v>0</v>
      </c>
      <c r="E55" s="165">
        <v>175</v>
      </c>
      <c r="F55" s="113">
        <v>0</v>
      </c>
      <c r="G55" s="171">
        <v>0</v>
      </c>
      <c r="H55" s="165">
        <v>175</v>
      </c>
      <c r="I55" s="113">
        <v>0</v>
      </c>
      <c r="J55" s="171">
        <v>0</v>
      </c>
      <c r="K55" s="165">
        <v>418075</v>
      </c>
      <c r="L55" s="113">
        <v>175</v>
      </c>
      <c r="M55" s="128">
        <v>0</v>
      </c>
      <c r="N55" s="174">
        <v>414575</v>
      </c>
      <c r="O55" s="175">
        <f t="shared" si="0"/>
        <v>0.991628296358309</v>
      </c>
      <c r="P55" s="109">
        <f>Volume!K55</f>
        <v>2873.1</v>
      </c>
      <c r="Q55" s="69">
        <f>Volume!J55</f>
        <v>2853.1</v>
      </c>
      <c r="R55" s="240">
        <f t="shared" si="1"/>
        <v>119.28097825</v>
      </c>
      <c r="S55" s="104">
        <f t="shared" si="2"/>
        <v>118.28239325</v>
      </c>
      <c r="T55" s="110">
        <f t="shared" si="3"/>
        <v>417900</v>
      </c>
      <c r="U55" s="104">
        <f t="shared" si="4"/>
        <v>0.04187604690117253</v>
      </c>
      <c r="V55" s="104">
        <f t="shared" si="5"/>
        <v>119.18111975</v>
      </c>
      <c r="W55" s="104">
        <f t="shared" si="6"/>
        <v>0.04992925</v>
      </c>
      <c r="X55" s="104">
        <f t="shared" si="7"/>
        <v>0.04992925</v>
      </c>
      <c r="Y55" s="104">
        <f t="shared" si="8"/>
        <v>120.066849</v>
      </c>
      <c r="Z55" s="240">
        <f t="shared" si="9"/>
        <v>-0.7858707500000008</v>
      </c>
      <c r="AA55" s="78"/>
      <c r="AB55" s="77"/>
    </row>
    <row r="56" spans="1:28" s="58" customFormat="1" ht="15">
      <c r="A56" s="196" t="s">
        <v>291</v>
      </c>
      <c r="B56" s="165">
        <v>6667500</v>
      </c>
      <c r="C56" s="163">
        <v>-103500</v>
      </c>
      <c r="D56" s="171">
        <v>-0.02</v>
      </c>
      <c r="E56" s="165">
        <v>630000</v>
      </c>
      <c r="F56" s="113">
        <v>52500</v>
      </c>
      <c r="G56" s="171">
        <v>0.09</v>
      </c>
      <c r="H56" s="165">
        <v>58500</v>
      </c>
      <c r="I56" s="113">
        <v>0</v>
      </c>
      <c r="J56" s="171">
        <v>0</v>
      </c>
      <c r="K56" s="165">
        <v>7356000</v>
      </c>
      <c r="L56" s="113">
        <v>-51000</v>
      </c>
      <c r="M56" s="128">
        <v>-0.01</v>
      </c>
      <c r="N56" s="174">
        <v>7309500</v>
      </c>
      <c r="O56" s="175">
        <f t="shared" si="0"/>
        <v>0.9936786296900489</v>
      </c>
      <c r="P56" s="109">
        <f>Volume!K56</f>
        <v>156.95</v>
      </c>
      <c r="Q56" s="69">
        <f>Volume!J56</f>
        <v>154.5</v>
      </c>
      <c r="R56" s="240">
        <f t="shared" si="1"/>
        <v>113.6502</v>
      </c>
      <c r="S56" s="104">
        <f t="shared" si="2"/>
        <v>112.931775</v>
      </c>
      <c r="T56" s="110">
        <f t="shared" si="3"/>
        <v>7407000</v>
      </c>
      <c r="U56" s="104">
        <f t="shared" si="4"/>
        <v>-0.688537869582827</v>
      </c>
      <c r="V56" s="104">
        <f t="shared" si="5"/>
        <v>103.012875</v>
      </c>
      <c r="W56" s="104">
        <f t="shared" si="6"/>
        <v>9.7335</v>
      </c>
      <c r="X56" s="104">
        <f t="shared" si="7"/>
        <v>0.903825</v>
      </c>
      <c r="Y56" s="104">
        <f t="shared" si="8"/>
        <v>116.252865</v>
      </c>
      <c r="Z56" s="240">
        <f t="shared" si="9"/>
        <v>-2.602665000000002</v>
      </c>
      <c r="AA56" s="78"/>
      <c r="AB56" s="77"/>
    </row>
    <row r="57" spans="1:26" s="7" customFormat="1" ht="15">
      <c r="A57" s="196" t="s">
        <v>292</v>
      </c>
      <c r="B57" s="165">
        <v>1449000</v>
      </c>
      <c r="C57" s="163">
        <v>99400</v>
      </c>
      <c r="D57" s="171">
        <v>0.07</v>
      </c>
      <c r="E57" s="165">
        <v>15400</v>
      </c>
      <c r="F57" s="113">
        <v>11200</v>
      </c>
      <c r="G57" s="171">
        <v>2.67</v>
      </c>
      <c r="H57" s="165">
        <v>23800</v>
      </c>
      <c r="I57" s="113">
        <v>0</v>
      </c>
      <c r="J57" s="171">
        <v>0</v>
      </c>
      <c r="K57" s="165">
        <v>1488200</v>
      </c>
      <c r="L57" s="113">
        <v>110600</v>
      </c>
      <c r="M57" s="128">
        <v>0.08</v>
      </c>
      <c r="N57" s="174">
        <v>1468600</v>
      </c>
      <c r="O57" s="175">
        <f t="shared" si="0"/>
        <v>0.9868297271872061</v>
      </c>
      <c r="P57" s="109">
        <f>Volume!K57</f>
        <v>140.6</v>
      </c>
      <c r="Q57" s="69">
        <f>Volume!J57</f>
        <v>139.4</v>
      </c>
      <c r="R57" s="240">
        <f t="shared" si="1"/>
        <v>20.745508</v>
      </c>
      <c r="S57" s="104">
        <f t="shared" si="2"/>
        <v>20.472284</v>
      </c>
      <c r="T57" s="110">
        <f t="shared" si="3"/>
        <v>1377600</v>
      </c>
      <c r="U57" s="104">
        <f t="shared" si="4"/>
        <v>8.028455284552846</v>
      </c>
      <c r="V57" s="104">
        <f t="shared" si="5"/>
        <v>20.19906</v>
      </c>
      <c r="W57" s="104">
        <f t="shared" si="6"/>
        <v>0.214676</v>
      </c>
      <c r="X57" s="104">
        <f t="shared" si="7"/>
        <v>0.331772</v>
      </c>
      <c r="Y57" s="104">
        <f t="shared" si="8"/>
        <v>19.369056</v>
      </c>
      <c r="Z57" s="240">
        <f t="shared" si="9"/>
        <v>1.3764520000000005</v>
      </c>
    </row>
    <row r="58" spans="1:26" s="7" customFormat="1" ht="15">
      <c r="A58" s="196" t="s">
        <v>195</v>
      </c>
      <c r="B58" s="165">
        <v>8464510</v>
      </c>
      <c r="C58" s="163">
        <v>-30930</v>
      </c>
      <c r="D58" s="171">
        <v>0</v>
      </c>
      <c r="E58" s="165">
        <v>950582</v>
      </c>
      <c r="F58" s="113">
        <v>26806</v>
      </c>
      <c r="G58" s="171">
        <v>0.03</v>
      </c>
      <c r="H58" s="165">
        <v>107224</v>
      </c>
      <c r="I58" s="113">
        <v>0</v>
      </c>
      <c r="J58" s="171">
        <v>0</v>
      </c>
      <c r="K58" s="165">
        <v>9522316</v>
      </c>
      <c r="L58" s="113">
        <v>-4124</v>
      </c>
      <c r="M58" s="128">
        <v>0</v>
      </c>
      <c r="N58" s="174">
        <v>9307868</v>
      </c>
      <c r="O58" s="175">
        <f t="shared" si="0"/>
        <v>0.9774794283239497</v>
      </c>
      <c r="P58" s="109">
        <f>Volume!K58</f>
        <v>141.6</v>
      </c>
      <c r="Q58" s="69">
        <f>Volume!J58</f>
        <v>141.75</v>
      </c>
      <c r="R58" s="240">
        <f t="shared" si="1"/>
        <v>134.9788293</v>
      </c>
      <c r="S58" s="104">
        <f t="shared" si="2"/>
        <v>131.9390289</v>
      </c>
      <c r="T58" s="110">
        <f t="shared" si="3"/>
        <v>9526440</v>
      </c>
      <c r="U58" s="104">
        <f t="shared" si="4"/>
        <v>-0.04329004329004329</v>
      </c>
      <c r="V58" s="104">
        <f t="shared" si="5"/>
        <v>119.98442925</v>
      </c>
      <c r="W58" s="104">
        <f t="shared" si="6"/>
        <v>13.47449985</v>
      </c>
      <c r="X58" s="104">
        <f t="shared" si="7"/>
        <v>1.5199002</v>
      </c>
      <c r="Y58" s="104">
        <f t="shared" si="8"/>
        <v>134.8943904</v>
      </c>
      <c r="Z58" s="240">
        <f t="shared" si="9"/>
        <v>0.0844389000000092</v>
      </c>
    </row>
    <row r="59" spans="1:26" s="7" customFormat="1" ht="15">
      <c r="A59" s="196" t="s">
        <v>293</v>
      </c>
      <c r="B59" s="165">
        <v>10798200</v>
      </c>
      <c r="C59" s="163">
        <v>278600</v>
      </c>
      <c r="D59" s="171">
        <v>0.03</v>
      </c>
      <c r="E59" s="165">
        <v>337400</v>
      </c>
      <c r="F59" s="113">
        <v>36400</v>
      </c>
      <c r="G59" s="171">
        <v>0.12</v>
      </c>
      <c r="H59" s="165">
        <v>12600</v>
      </c>
      <c r="I59" s="113">
        <v>0</v>
      </c>
      <c r="J59" s="171">
        <v>0</v>
      </c>
      <c r="K59" s="165">
        <v>11148200</v>
      </c>
      <c r="L59" s="113">
        <v>315000</v>
      </c>
      <c r="M59" s="128">
        <v>0.03</v>
      </c>
      <c r="N59" s="174">
        <v>11055800</v>
      </c>
      <c r="O59" s="175">
        <f t="shared" si="0"/>
        <v>0.9917116664573653</v>
      </c>
      <c r="P59" s="109">
        <f>Volume!K59</f>
        <v>143.1</v>
      </c>
      <c r="Q59" s="69">
        <f>Volume!J59</f>
        <v>139.15</v>
      </c>
      <c r="R59" s="240">
        <f t="shared" si="1"/>
        <v>155.127203</v>
      </c>
      <c r="S59" s="104">
        <f t="shared" si="2"/>
        <v>153.841457</v>
      </c>
      <c r="T59" s="110">
        <f t="shared" si="3"/>
        <v>10833200</v>
      </c>
      <c r="U59" s="104">
        <f t="shared" si="4"/>
        <v>2.907728095115017</v>
      </c>
      <c r="V59" s="104">
        <f t="shared" si="5"/>
        <v>150.256953</v>
      </c>
      <c r="W59" s="104">
        <f t="shared" si="6"/>
        <v>4.694921</v>
      </c>
      <c r="X59" s="104">
        <f t="shared" si="7"/>
        <v>0.175329</v>
      </c>
      <c r="Y59" s="104">
        <f t="shared" si="8"/>
        <v>155.023092</v>
      </c>
      <c r="Z59" s="240">
        <f t="shared" si="9"/>
        <v>0.10411100000001738</v>
      </c>
    </row>
    <row r="60" spans="1:26" s="7" customFormat="1" ht="15">
      <c r="A60" s="196" t="s">
        <v>197</v>
      </c>
      <c r="B60" s="165">
        <v>2213900</v>
      </c>
      <c r="C60" s="163">
        <v>63700</v>
      </c>
      <c r="D60" s="171">
        <v>0.03</v>
      </c>
      <c r="E60" s="165">
        <v>5200</v>
      </c>
      <c r="F60" s="113">
        <v>0</v>
      </c>
      <c r="G60" s="171">
        <v>0</v>
      </c>
      <c r="H60" s="165">
        <v>0</v>
      </c>
      <c r="I60" s="113">
        <v>0</v>
      </c>
      <c r="J60" s="171">
        <v>0</v>
      </c>
      <c r="K60" s="165">
        <v>2219100</v>
      </c>
      <c r="L60" s="113">
        <v>63700</v>
      </c>
      <c r="M60" s="128">
        <v>0.03</v>
      </c>
      <c r="N60" s="174">
        <v>2169050</v>
      </c>
      <c r="O60" s="175">
        <f t="shared" si="0"/>
        <v>0.9774458113649678</v>
      </c>
      <c r="P60" s="109">
        <f>Volume!K60</f>
        <v>668.2</v>
      </c>
      <c r="Q60" s="69">
        <f>Volume!J60</f>
        <v>662.45</v>
      </c>
      <c r="R60" s="240">
        <f t="shared" si="1"/>
        <v>147.0042795</v>
      </c>
      <c r="S60" s="104">
        <f t="shared" si="2"/>
        <v>143.68871725</v>
      </c>
      <c r="T60" s="110">
        <f t="shared" si="3"/>
        <v>2155400</v>
      </c>
      <c r="U60" s="104">
        <f t="shared" si="4"/>
        <v>2.9553679131483714</v>
      </c>
      <c r="V60" s="104">
        <f t="shared" si="5"/>
        <v>146.6598055</v>
      </c>
      <c r="W60" s="104">
        <f t="shared" si="6"/>
        <v>0.34447400000000006</v>
      </c>
      <c r="X60" s="104">
        <f t="shared" si="7"/>
        <v>0</v>
      </c>
      <c r="Y60" s="104">
        <f t="shared" si="8"/>
        <v>144.023828</v>
      </c>
      <c r="Z60" s="240">
        <f t="shared" si="9"/>
        <v>2.9804514999999867</v>
      </c>
    </row>
    <row r="61" spans="1:26" s="7" customFormat="1" ht="15">
      <c r="A61" s="196" t="s">
        <v>4</v>
      </c>
      <c r="B61" s="165">
        <v>1053300</v>
      </c>
      <c r="C61" s="163">
        <v>46500</v>
      </c>
      <c r="D61" s="171">
        <v>0.05</v>
      </c>
      <c r="E61" s="165">
        <v>0</v>
      </c>
      <c r="F61" s="113">
        <v>0</v>
      </c>
      <c r="G61" s="171">
        <v>0</v>
      </c>
      <c r="H61" s="165">
        <v>0</v>
      </c>
      <c r="I61" s="113">
        <v>0</v>
      </c>
      <c r="J61" s="171">
        <v>0</v>
      </c>
      <c r="K61" s="165">
        <v>1053300</v>
      </c>
      <c r="L61" s="113">
        <v>46500</v>
      </c>
      <c r="M61" s="128">
        <v>0.05</v>
      </c>
      <c r="N61" s="174">
        <v>1047600</v>
      </c>
      <c r="O61" s="175">
        <f t="shared" si="0"/>
        <v>0.9945884363429223</v>
      </c>
      <c r="P61" s="109">
        <f>Volume!K61</f>
        <v>1803.05</v>
      </c>
      <c r="Q61" s="69">
        <f>Volume!J61</f>
        <v>1806.95</v>
      </c>
      <c r="R61" s="240">
        <f t="shared" si="1"/>
        <v>190.3260435</v>
      </c>
      <c r="S61" s="104">
        <f t="shared" si="2"/>
        <v>189.296082</v>
      </c>
      <c r="T61" s="110">
        <f t="shared" si="3"/>
        <v>1006800</v>
      </c>
      <c r="U61" s="104">
        <f t="shared" si="4"/>
        <v>4.618593563766389</v>
      </c>
      <c r="V61" s="104">
        <f t="shared" si="5"/>
        <v>190.3260435</v>
      </c>
      <c r="W61" s="104">
        <f t="shared" si="6"/>
        <v>0</v>
      </c>
      <c r="X61" s="104">
        <f t="shared" si="7"/>
        <v>0</v>
      </c>
      <c r="Y61" s="104">
        <f t="shared" si="8"/>
        <v>181.531074</v>
      </c>
      <c r="Z61" s="240">
        <f t="shared" si="9"/>
        <v>8.794969500000008</v>
      </c>
    </row>
    <row r="62" spans="1:26" s="7" customFormat="1" ht="15">
      <c r="A62" s="196" t="s">
        <v>79</v>
      </c>
      <c r="B62" s="165">
        <v>1128400</v>
      </c>
      <c r="C62" s="163">
        <v>50400</v>
      </c>
      <c r="D62" s="171">
        <v>0.05</v>
      </c>
      <c r="E62" s="165">
        <v>800</v>
      </c>
      <c r="F62" s="113">
        <v>0</v>
      </c>
      <c r="G62" s="171">
        <v>0</v>
      </c>
      <c r="H62" s="165">
        <v>0</v>
      </c>
      <c r="I62" s="113">
        <v>0</v>
      </c>
      <c r="J62" s="171">
        <v>0</v>
      </c>
      <c r="K62" s="165">
        <v>1129200</v>
      </c>
      <c r="L62" s="113">
        <v>50400</v>
      </c>
      <c r="M62" s="128">
        <v>0.05</v>
      </c>
      <c r="N62" s="174">
        <v>1096800</v>
      </c>
      <c r="O62" s="175">
        <f t="shared" si="0"/>
        <v>0.971307120085016</v>
      </c>
      <c r="P62" s="109">
        <f>Volume!K62</f>
        <v>1101.95</v>
      </c>
      <c r="Q62" s="69">
        <f>Volume!J62</f>
        <v>1109.8</v>
      </c>
      <c r="R62" s="240">
        <f t="shared" si="1"/>
        <v>125.318616</v>
      </c>
      <c r="S62" s="104">
        <f t="shared" si="2"/>
        <v>121.722864</v>
      </c>
      <c r="T62" s="110">
        <f t="shared" si="3"/>
        <v>1078800</v>
      </c>
      <c r="U62" s="104">
        <f t="shared" si="4"/>
        <v>4.671857619577309</v>
      </c>
      <c r="V62" s="104">
        <f t="shared" si="5"/>
        <v>125.229832</v>
      </c>
      <c r="W62" s="104">
        <f t="shared" si="6"/>
        <v>0.088784</v>
      </c>
      <c r="X62" s="104">
        <f t="shared" si="7"/>
        <v>0</v>
      </c>
      <c r="Y62" s="104">
        <f t="shared" si="8"/>
        <v>118.878366</v>
      </c>
      <c r="Z62" s="240">
        <f t="shared" si="9"/>
        <v>6.440250000000006</v>
      </c>
    </row>
    <row r="63" spans="1:28" s="58" customFormat="1" ht="15">
      <c r="A63" s="196" t="s">
        <v>196</v>
      </c>
      <c r="B63" s="165">
        <v>1613600</v>
      </c>
      <c r="C63" s="163">
        <v>24800</v>
      </c>
      <c r="D63" s="171">
        <v>0.02</v>
      </c>
      <c r="E63" s="165">
        <v>7600</v>
      </c>
      <c r="F63" s="113">
        <v>0</v>
      </c>
      <c r="G63" s="171">
        <v>0</v>
      </c>
      <c r="H63" s="165">
        <v>800</v>
      </c>
      <c r="I63" s="113">
        <v>0</v>
      </c>
      <c r="J63" s="171">
        <v>0</v>
      </c>
      <c r="K63" s="165">
        <v>1622000</v>
      </c>
      <c r="L63" s="113">
        <v>24800</v>
      </c>
      <c r="M63" s="128">
        <v>0.02</v>
      </c>
      <c r="N63" s="174">
        <v>1605600</v>
      </c>
      <c r="O63" s="175">
        <f t="shared" si="0"/>
        <v>0.9898890258939581</v>
      </c>
      <c r="P63" s="109">
        <f>Volume!K63</f>
        <v>738.95</v>
      </c>
      <c r="Q63" s="69">
        <f>Volume!J63</f>
        <v>728.15</v>
      </c>
      <c r="R63" s="240">
        <f t="shared" si="1"/>
        <v>118.10593</v>
      </c>
      <c r="S63" s="104">
        <f t="shared" si="2"/>
        <v>116.911764</v>
      </c>
      <c r="T63" s="110">
        <f t="shared" si="3"/>
        <v>1597200</v>
      </c>
      <c r="U63" s="104">
        <f t="shared" si="4"/>
        <v>1.552717255196594</v>
      </c>
      <c r="V63" s="104">
        <f t="shared" si="5"/>
        <v>117.494284</v>
      </c>
      <c r="W63" s="104">
        <f t="shared" si="6"/>
        <v>0.553394</v>
      </c>
      <c r="X63" s="104">
        <f t="shared" si="7"/>
        <v>0.058252</v>
      </c>
      <c r="Y63" s="104">
        <f t="shared" si="8"/>
        <v>118.025094</v>
      </c>
      <c r="Z63" s="240">
        <f t="shared" si="9"/>
        <v>0.08083600000000501</v>
      </c>
      <c r="AA63" s="78"/>
      <c r="AB63" s="77"/>
    </row>
    <row r="64" spans="1:26" s="7" customFormat="1" ht="15">
      <c r="A64" s="196" t="s">
        <v>5</v>
      </c>
      <c r="B64" s="165">
        <v>49349300</v>
      </c>
      <c r="C64" s="163">
        <v>1872530</v>
      </c>
      <c r="D64" s="171">
        <v>0.04</v>
      </c>
      <c r="E64" s="165">
        <v>4926955</v>
      </c>
      <c r="F64" s="113">
        <v>510400</v>
      </c>
      <c r="G64" s="171">
        <v>0.12</v>
      </c>
      <c r="H64" s="165">
        <v>964975</v>
      </c>
      <c r="I64" s="113">
        <v>62205</v>
      </c>
      <c r="J64" s="171">
        <v>0.07</v>
      </c>
      <c r="K64" s="165">
        <v>55241230</v>
      </c>
      <c r="L64" s="113">
        <v>2445135</v>
      </c>
      <c r="M64" s="128">
        <v>0.05</v>
      </c>
      <c r="N64" s="174">
        <v>53320850</v>
      </c>
      <c r="O64" s="175">
        <f t="shared" si="0"/>
        <v>0.9652364728301669</v>
      </c>
      <c r="P64" s="109">
        <f>Volume!K64</f>
        <v>182</v>
      </c>
      <c r="Q64" s="69">
        <f>Volume!J64</f>
        <v>175</v>
      </c>
      <c r="R64" s="240">
        <f t="shared" si="1"/>
        <v>966.721525</v>
      </c>
      <c r="S64" s="104">
        <f t="shared" si="2"/>
        <v>933.114875</v>
      </c>
      <c r="T64" s="110">
        <f t="shared" si="3"/>
        <v>52796095</v>
      </c>
      <c r="U64" s="104">
        <f t="shared" si="4"/>
        <v>4.631280021751609</v>
      </c>
      <c r="V64" s="104">
        <f t="shared" si="5"/>
        <v>863.61275</v>
      </c>
      <c r="W64" s="104">
        <f t="shared" si="6"/>
        <v>86.2217125</v>
      </c>
      <c r="X64" s="104">
        <f t="shared" si="7"/>
        <v>16.8870625</v>
      </c>
      <c r="Y64" s="104">
        <f t="shared" si="8"/>
        <v>960.888929</v>
      </c>
      <c r="Z64" s="240">
        <f t="shared" si="9"/>
        <v>5.8325960000000805</v>
      </c>
    </row>
    <row r="65" spans="1:28" s="58" customFormat="1" ht="15">
      <c r="A65" s="196" t="s">
        <v>198</v>
      </c>
      <c r="B65" s="165">
        <v>16522000</v>
      </c>
      <c r="C65" s="163">
        <v>767000</v>
      </c>
      <c r="D65" s="171">
        <v>0.05</v>
      </c>
      <c r="E65" s="165">
        <v>2964000</v>
      </c>
      <c r="F65" s="113">
        <v>327000</v>
      </c>
      <c r="G65" s="171">
        <v>0.12</v>
      </c>
      <c r="H65" s="165">
        <v>439000</v>
      </c>
      <c r="I65" s="113">
        <v>33000</v>
      </c>
      <c r="J65" s="171">
        <v>0.08</v>
      </c>
      <c r="K65" s="165">
        <v>19925000</v>
      </c>
      <c r="L65" s="113">
        <v>1127000</v>
      </c>
      <c r="M65" s="128">
        <v>0.06</v>
      </c>
      <c r="N65" s="174">
        <v>19412000</v>
      </c>
      <c r="O65" s="175">
        <f t="shared" si="0"/>
        <v>0.9742534504391468</v>
      </c>
      <c r="P65" s="109">
        <f>Volume!K65</f>
        <v>207.35</v>
      </c>
      <c r="Q65" s="69">
        <f>Volume!J65</f>
        <v>205.6</v>
      </c>
      <c r="R65" s="240">
        <f t="shared" si="1"/>
        <v>409.658</v>
      </c>
      <c r="S65" s="104">
        <f t="shared" si="2"/>
        <v>399.11072</v>
      </c>
      <c r="T65" s="110">
        <f t="shared" si="3"/>
        <v>18798000</v>
      </c>
      <c r="U65" s="104">
        <f t="shared" si="4"/>
        <v>5.995318650920311</v>
      </c>
      <c r="V65" s="104">
        <f t="shared" si="5"/>
        <v>339.69232</v>
      </c>
      <c r="W65" s="104">
        <f t="shared" si="6"/>
        <v>60.93984</v>
      </c>
      <c r="X65" s="104">
        <f t="shared" si="7"/>
        <v>9.02584</v>
      </c>
      <c r="Y65" s="104">
        <f t="shared" si="8"/>
        <v>389.77653</v>
      </c>
      <c r="Z65" s="240">
        <f t="shared" si="9"/>
        <v>19.881470000000036</v>
      </c>
      <c r="AA65" s="78"/>
      <c r="AB65" s="77"/>
    </row>
    <row r="66" spans="1:28" s="58" customFormat="1" ht="15">
      <c r="A66" s="196" t="s">
        <v>199</v>
      </c>
      <c r="B66" s="165">
        <v>3597100</v>
      </c>
      <c r="C66" s="163">
        <v>85800</v>
      </c>
      <c r="D66" s="171">
        <v>0.02</v>
      </c>
      <c r="E66" s="165">
        <v>152100</v>
      </c>
      <c r="F66" s="113">
        <v>5200</v>
      </c>
      <c r="G66" s="171">
        <v>0.04</v>
      </c>
      <c r="H66" s="165">
        <v>10400</v>
      </c>
      <c r="I66" s="113">
        <v>1300</v>
      </c>
      <c r="J66" s="171">
        <v>0.14</v>
      </c>
      <c r="K66" s="165">
        <v>3759600</v>
      </c>
      <c r="L66" s="113">
        <v>92300</v>
      </c>
      <c r="M66" s="128">
        <v>0.03</v>
      </c>
      <c r="N66" s="174">
        <v>3632200</v>
      </c>
      <c r="O66" s="175">
        <f t="shared" si="0"/>
        <v>0.9661134163208852</v>
      </c>
      <c r="P66" s="109">
        <f>Volume!K66</f>
        <v>292.4</v>
      </c>
      <c r="Q66" s="69">
        <f>Volume!J66</f>
        <v>296.05</v>
      </c>
      <c r="R66" s="240">
        <f t="shared" si="1"/>
        <v>111.302958</v>
      </c>
      <c r="S66" s="104">
        <f t="shared" si="2"/>
        <v>107.531281</v>
      </c>
      <c r="T66" s="110">
        <f t="shared" si="3"/>
        <v>3667300</v>
      </c>
      <c r="U66" s="104">
        <f t="shared" si="4"/>
        <v>2.5168380007089683</v>
      </c>
      <c r="V66" s="104">
        <f t="shared" si="5"/>
        <v>106.4921455</v>
      </c>
      <c r="W66" s="104">
        <f t="shared" si="6"/>
        <v>4.5029205</v>
      </c>
      <c r="X66" s="104">
        <f t="shared" si="7"/>
        <v>0.307892</v>
      </c>
      <c r="Y66" s="104">
        <f t="shared" si="8"/>
        <v>107.23185199999999</v>
      </c>
      <c r="Z66" s="240">
        <f t="shared" si="9"/>
        <v>4.0711060000000145</v>
      </c>
      <c r="AA66" s="78"/>
      <c r="AB66" s="77"/>
    </row>
    <row r="67" spans="1:28" s="58" customFormat="1" ht="15">
      <c r="A67" s="196" t="s">
        <v>294</v>
      </c>
      <c r="B67" s="165">
        <v>830100</v>
      </c>
      <c r="C67" s="163">
        <v>11100</v>
      </c>
      <c r="D67" s="171">
        <v>0.01</v>
      </c>
      <c r="E67" s="165">
        <v>600</v>
      </c>
      <c r="F67" s="113">
        <v>0</v>
      </c>
      <c r="G67" s="171">
        <v>0</v>
      </c>
      <c r="H67" s="165">
        <v>0</v>
      </c>
      <c r="I67" s="113">
        <v>0</v>
      </c>
      <c r="J67" s="171">
        <v>0</v>
      </c>
      <c r="K67" s="165">
        <v>830700</v>
      </c>
      <c r="L67" s="113">
        <v>11100</v>
      </c>
      <c r="M67" s="128">
        <v>0.01</v>
      </c>
      <c r="N67" s="174">
        <v>829800</v>
      </c>
      <c r="O67" s="175">
        <f t="shared" si="0"/>
        <v>0.9989165763813651</v>
      </c>
      <c r="P67" s="109">
        <f>Volume!K67</f>
        <v>693.9</v>
      </c>
      <c r="Q67" s="69">
        <f>Volume!J67</f>
        <v>687.05</v>
      </c>
      <c r="R67" s="240">
        <f t="shared" si="1"/>
        <v>57.0732435</v>
      </c>
      <c r="S67" s="104">
        <f t="shared" si="2"/>
        <v>57.011409</v>
      </c>
      <c r="T67" s="110">
        <f t="shared" si="3"/>
        <v>819600</v>
      </c>
      <c r="U67" s="104">
        <f t="shared" si="4"/>
        <v>1.3543191800878478</v>
      </c>
      <c r="V67" s="104">
        <f t="shared" si="5"/>
        <v>57.0320205</v>
      </c>
      <c r="W67" s="104">
        <f t="shared" si="6"/>
        <v>0.041223</v>
      </c>
      <c r="X67" s="104">
        <f t="shared" si="7"/>
        <v>0</v>
      </c>
      <c r="Y67" s="104">
        <f t="shared" si="8"/>
        <v>56.872044</v>
      </c>
      <c r="Z67" s="240">
        <f t="shared" si="9"/>
        <v>0.2011994999999942</v>
      </c>
      <c r="AA67" s="78"/>
      <c r="AB67" s="77"/>
    </row>
    <row r="68" spans="1:26" s="7" customFormat="1" ht="15">
      <c r="A68" s="196" t="s">
        <v>43</v>
      </c>
      <c r="B68" s="165">
        <v>369900</v>
      </c>
      <c r="C68" s="163">
        <v>4500</v>
      </c>
      <c r="D68" s="171">
        <v>0.01</v>
      </c>
      <c r="E68" s="165">
        <v>600</v>
      </c>
      <c r="F68" s="113">
        <v>300</v>
      </c>
      <c r="G68" s="171">
        <v>1</v>
      </c>
      <c r="H68" s="165">
        <v>300</v>
      </c>
      <c r="I68" s="113">
        <v>0</v>
      </c>
      <c r="J68" s="171">
        <v>0</v>
      </c>
      <c r="K68" s="165">
        <v>370800</v>
      </c>
      <c r="L68" s="113">
        <v>4800</v>
      </c>
      <c r="M68" s="128">
        <v>0.01</v>
      </c>
      <c r="N68" s="174">
        <v>369600</v>
      </c>
      <c r="O68" s="175">
        <f t="shared" si="0"/>
        <v>0.9967637540453075</v>
      </c>
      <c r="P68" s="109">
        <f>Volume!K68</f>
        <v>1974.15</v>
      </c>
      <c r="Q68" s="69">
        <f>Volume!J68</f>
        <v>1977.95</v>
      </c>
      <c r="R68" s="240">
        <f t="shared" si="1"/>
        <v>73.342386</v>
      </c>
      <c r="S68" s="104">
        <f t="shared" si="2"/>
        <v>73.105032</v>
      </c>
      <c r="T68" s="110">
        <f t="shared" si="3"/>
        <v>366000</v>
      </c>
      <c r="U68" s="104">
        <f t="shared" si="4"/>
        <v>1.3114754098360655</v>
      </c>
      <c r="V68" s="104">
        <f t="shared" si="5"/>
        <v>73.1643705</v>
      </c>
      <c r="W68" s="104">
        <f t="shared" si="6"/>
        <v>0.118677</v>
      </c>
      <c r="X68" s="104">
        <f t="shared" si="7"/>
        <v>0.0593385</v>
      </c>
      <c r="Y68" s="104">
        <f t="shared" si="8"/>
        <v>72.25389</v>
      </c>
      <c r="Z68" s="240">
        <f t="shared" si="9"/>
        <v>1.0884960000000063</v>
      </c>
    </row>
    <row r="69" spans="1:26" s="7" customFormat="1" ht="15">
      <c r="A69" s="196" t="s">
        <v>200</v>
      </c>
      <c r="B69" s="165">
        <v>7429800</v>
      </c>
      <c r="C69" s="163">
        <v>392000</v>
      </c>
      <c r="D69" s="171">
        <v>0.06</v>
      </c>
      <c r="E69" s="165">
        <v>242200</v>
      </c>
      <c r="F69" s="113">
        <v>25200</v>
      </c>
      <c r="G69" s="171">
        <v>0.12</v>
      </c>
      <c r="H69" s="165">
        <v>52500</v>
      </c>
      <c r="I69" s="113">
        <v>4900</v>
      </c>
      <c r="J69" s="171">
        <v>0.1</v>
      </c>
      <c r="K69" s="165">
        <v>7724500</v>
      </c>
      <c r="L69" s="113">
        <v>422100</v>
      </c>
      <c r="M69" s="128">
        <v>0.06</v>
      </c>
      <c r="N69" s="174">
        <v>7616000</v>
      </c>
      <c r="O69" s="175">
        <f aca="true" t="shared" si="10" ref="O69:O132">N69/K69</f>
        <v>0.9859537834164024</v>
      </c>
      <c r="P69" s="109">
        <f>Volume!K69</f>
        <v>983.15</v>
      </c>
      <c r="Q69" s="69">
        <f>Volume!J69</f>
        <v>999.7</v>
      </c>
      <c r="R69" s="240">
        <f aca="true" t="shared" si="11" ref="R69:R132">Q69*K69/10000000</f>
        <v>772.218265</v>
      </c>
      <c r="S69" s="104">
        <f aca="true" t="shared" si="12" ref="S69:S132">Q69*N69/10000000</f>
        <v>761.37152</v>
      </c>
      <c r="T69" s="110">
        <f aca="true" t="shared" si="13" ref="T69:T132">K69-L69</f>
        <v>7302400</v>
      </c>
      <c r="U69" s="104">
        <f aca="true" t="shared" si="14" ref="U69:U132">L69/T69*100</f>
        <v>5.780291411042945</v>
      </c>
      <c r="V69" s="104">
        <f aca="true" t="shared" si="15" ref="V69:V132">Q69*B69/10000000</f>
        <v>742.757106</v>
      </c>
      <c r="W69" s="104">
        <f aca="true" t="shared" si="16" ref="W69:W132">Q69*E69/10000000</f>
        <v>24.212734</v>
      </c>
      <c r="X69" s="104">
        <f aca="true" t="shared" si="17" ref="X69:X132">Q69*H69/10000000</f>
        <v>5.248425</v>
      </c>
      <c r="Y69" s="104">
        <f aca="true" t="shared" si="18" ref="Y69:Y132">(T69*P69)/10000000</f>
        <v>717.935456</v>
      </c>
      <c r="Z69" s="240">
        <f aca="true" t="shared" si="19" ref="Z69:Z132">R69-Y69</f>
        <v>54.28280899999993</v>
      </c>
    </row>
    <row r="70" spans="1:28" s="58" customFormat="1" ht="15">
      <c r="A70" s="196" t="s">
        <v>141</v>
      </c>
      <c r="B70" s="165">
        <v>54528000</v>
      </c>
      <c r="C70" s="163">
        <v>2851200</v>
      </c>
      <c r="D70" s="171">
        <v>0.06</v>
      </c>
      <c r="E70" s="165">
        <v>9057600</v>
      </c>
      <c r="F70" s="113">
        <v>609600</v>
      </c>
      <c r="G70" s="171">
        <v>0.07</v>
      </c>
      <c r="H70" s="165">
        <v>1848000</v>
      </c>
      <c r="I70" s="113">
        <v>144000</v>
      </c>
      <c r="J70" s="171">
        <v>0.08</v>
      </c>
      <c r="K70" s="165">
        <v>65433600</v>
      </c>
      <c r="L70" s="113">
        <v>3604800</v>
      </c>
      <c r="M70" s="128">
        <v>0.06</v>
      </c>
      <c r="N70" s="174">
        <v>64228800</v>
      </c>
      <c r="O70" s="175">
        <f t="shared" si="10"/>
        <v>0.981587441314554</v>
      </c>
      <c r="P70" s="109">
        <f>Volume!K70</f>
        <v>105.95</v>
      </c>
      <c r="Q70" s="69">
        <f>Volume!J70</f>
        <v>106.8</v>
      </c>
      <c r="R70" s="240">
        <f t="shared" si="11"/>
        <v>698.830848</v>
      </c>
      <c r="S70" s="104">
        <f t="shared" si="12"/>
        <v>685.963584</v>
      </c>
      <c r="T70" s="110">
        <f t="shared" si="13"/>
        <v>61828800</v>
      </c>
      <c r="U70" s="104">
        <f t="shared" si="14"/>
        <v>5.830292679139818</v>
      </c>
      <c r="V70" s="104">
        <f t="shared" si="15"/>
        <v>582.35904</v>
      </c>
      <c r="W70" s="104">
        <f t="shared" si="16"/>
        <v>96.735168</v>
      </c>
      <c r="X70" s="104">
        <f t="shared" si="17"/>
        <v>19.73664</v>
      </c>
      <c r="Y70" s="104">
        <f t="shared" si="18"/>
        <v>655.076136</v>
      </c>
      <c r="Z70" s="240">
        <f t="shared" si="19"/>
        <v>43.75471199999993</v>
      </c>
      <c r="AA70" s="78"/>
      <c r="AB70" s="77"/>
    </row>
    <row r="71" spans="1:26" s="7" customFormat="1" ht="15">
      <c r="A71" s="196" t="s">
        <v>184</v>
      </c>
      <c r="B71" s="165">
        <v>18703000</v>
      </c>
      <c r="C71" s="163">
        <v>3227300</v>
      </c>
      <c r="D71" s="171">
        <v>0.21</v>
      </c>
      <c r="E71" s="165">
        <v>3658000</v>
      </c>
      <c r="F71" s="113">
        <v>348100</v>
      </c>
      <c r="G71" s="171">
        <v>0.11</v>
      </c>
      <c r="H71" s="165">
        <v>595900</v>
      </c>
      <c r="I71" s="113">
        <v>-5900</v>
      </c>
      <c r="J71" s="171">
        <v>-0.01</v>
      </c>
      <c r="K71" s="165">
        <v>22956900</v>
      </c>
      <c r="L71" s="113">
        <v>3569500</v>
      </c>
      <c r="M71" s="128">
        <v>0.18</v>
      </c>
      <c r="N71" s="174">
        <v>22337400</v>
      </c>
      <c r="O71" s="175">
        <f t="shared" si="10"/>
        <v>0.9730146491904395</v>
      </c>
      <c r="P71" s="109">
        <f>Volume!K71</f>
        <v>108.25</v>
      </c>
      <c r="Q71" s="69">
        <f>Volume!J71</f>
        <v>104.85</v>
      </c>
      <c r="R71" s="240">
        <f t="shared" si="11"/>
        <v>240.7030965</v>
      </c>
      <c r="S71" s="104">
        <f t="shared" si="12"/>
        <v>234.207639</v>
      </c>
      <c r="T71" s="110">
        <f t="shared" si="13"/>
        <v>19387400</v>
      </c>
      <c r="U71" s="104">
        <f t="shared" si="14"/>
        <v>18.411442483262324</v>
      </c>
      <c r="V71" s="104">
        <f t="shared" si="15"/>
        <v>196.100955</v>
      </c>
      <c r="W71" s="104">
        <f t="shared" si="16"/>
        <v>38.35413</v>
      </c>
      <c r="X71" s="104">
        <f t="shared" si="17"/>
        <v>6.2480115</v>
      </c>
      <c r="Y71" s="104">
        <f t="shared" si="18"/>
        <v>209.868605</v>
      </c>
      <c r="Z71" s="240">
        <f t="shared" si="19"/>
        <v>30.834491499999984</v>
      </c>
    </row>
    <row r="72" spans="1:28" s="58" customFormat="1" ht="15">
      <c r="A72" s="196" t="s">
        <v>175</v>
      </c>
      <c r="B72" s="165">
        <v>83632500</v>
      </c>
      <c r="C72" s="163">
        <v>-10899000</v>
      </c>
      <c r="D72" s="171">
        <v>-0.12</v>
      </c>
      <c r="E72" s="165">
        <v>22428000</v>
      </c>
      <c r="F72" s="113">
        <v>-1039500</v>
      </c>
      <c r="G72" s="171">
        <v>-0.04</v>
      </c>
      <c r="H72" s="165">
        <v>7371000</v>
      </c>
      <c r="I72" s="113">
        <v>-63000</v>
      </c>
      <c r="J72" s="171">
        <v>-0.01</v>
      </c>
      <c r="K72" s="165">
        <v>113431500</v>
      </c>
      <c r="L72" s="113">
        <v>-12001500</v>
      </c>
      <c r="M72" s="128">
        <v>-0.1</v>
      </c>
      <c r="N72" s="174">
        <v>109147500</v>
      </c>
      <c r="O72" s="175">
        <f t="shared" si="10"/>
        <v>0.9622327131352402</v>
      </c>
      <c r="P72" s="109">
        <f>Volume!K72</f>
        <v>32.15</v>
      </c>
      <c r="Q72" s="69">
        <f>Volume!J72</f>
        <v>31.15</v>
      </c>
      <c r="R72" s="240">
        <f t="shared" si="11"/>
        <v>353.3391225</v>
      </c>
      <c r="S72" s="104">
        <f t="shared" si="12"/>
        <v>339.9944625</v>
      </c>
      <c r="T72" s="110">
        <f t="shared" si="13"/>
        <v>125433000</v>
      </c>
      <c r="U72" s="104">
        <f t="shared" si="14"/>
        <v>-9.568056253139126</v>
      </c>
      <c r="V72" s="104">
        <f t="shared" si="15"/>
        <v>260.5152375</v>
      </c>
      <c r="W72" s="104">
        <f t="shared" si="16"/>
        <v>69.86322</v>
      </c>
      <c r="X72" s="104">
        <f t="shared" si="17"/>
        <v>22.960665</v>
      </c>
      <c r="Y72" s="104">
        <f t="shared" si="18"/>
        <v>403.267095</v>
      </c>
      <c r="Z72" s="240">
        <f t="shared" si="19"/>
        <v>-49.92797250000001</v>
      </c>
      <c r="AA72" s="78"/>
      <c r="AB72" s="77"/>
    </row>
    <row r="73" spans="1:26" s="7" customFormat="1" ht="15">
      <c r="A73" s="196" t="s">
        <v>142</v>
      </c>
      <c r="B73" s="165">
        <v>7236250</v>
      </c>
      <c r="C73" s="163">
        <v>38500</v>
      </c>
      <c r="D73" s="171">
        <v>0.01</v>
      </c>
      <c r="E73" s="165">
        <v>190750</v>
      </c>
      <c r="F73" s="113">
        <v>24500</v>
      </c>
      <c r="G73" s="171">
        <v>0.15</v>
      </c>
      <c r="H73" s="165">
        <v>1750</v>
      </c>
      <c r="I73" s="113">
        <v>0</v>
      </c>
      <c r="J73" s="171">
        <v>0</v>
      </c>
      <c r="K73" s="165">
        <v>7428750</v>
      </c>
      <c r="L73" s="113">
        <v>63000</v>
      </c>
      <c r="M73" s="128">
        <v>0.01</v>
      </c>
      <c r="N73" s="174">
        <v>7372750</v>
      </c>
      <c r="O73" s="175">
        <f t="shared" si="10"/>
        <v>0.9924617196702002</v>
      </c>
      <c r="P73" s="109">
        <f>Volume!K73</f>
        <v>157.55</v>
      </c>
      <c r="Q73" s="69">
        <f>Volume!J73</f>
        <v>156.75</v>
      </c>
      <c r="R73" s="240">
        <f t="shared" si="11"/>
        <v>116.44565625</v>
      </c>
      <c r="S73" s="104">
        <f t="shared" si="12"/>
        <v>115.56785625</v>
      </c>
      <c r="T73" s="110">
        <f t="shared" si="13"/>
        <v>7365750</v>
      </c>
      <c r="U73" s="104">
        <f t="shared" si="14"/>
        <v>0.8553100498930863</v>
      </c>
      <c r="V73" s="104">
        <f t="shared" si="15"/>
        <v>113.42821875</v>
      </c>
      <c r="W73" s="104">
        <f t="shared" si="16"/>
        <v>2.99000625</v>
      </c>
      <c r="X73" s="104">
        <f t="shared" si="17"/>
        <v>0.02743125</v>
      </c>
      <c r="Y73" s="104">
        <f t="shared" si="18"/>
        <v>116.04739125</v>
      </c>
      <c r="Z73" s="240">
        <f t="shared" si="19"/>
        <v>0.398264999999995</v>
      </c>
    </row>
    <row r="74" spans="1:26" s="7" customFormat="1" ht="15">
      <c r="A74" s="196" t="s">
        <v>176</v>
      </c>
      <c r="B74" s="165">
        <v>25016850</v>
      </c>
      <c r="C74" s="163">
        <v>191400</v>
      </c>
      <c r="D74" s="171">
        <v>0.01</v>
      </c>
      <c r="E74" s="165">
        <v>2436000</v>
      </c>
      <c r="F74" s="113">
        <v>197200</v>
      </c>
      <c r="G74" s="171">
        <v>0.09</v>
      </c>
      <c r="H74" s="165">
        <v>308850</v>
      </c>
      <c r="I74" s="113">
        <v>31900</v>
      </c>
      <c r="J74" s="171">
        <v>0.12</v>
      </c>
      <c r="K74" s="165">
        <v>27761700</v>
      </c>
      <c r="L74" s="113">
        <v>420500</v>
      </c>
      <c r="M74" s="128">
        <v>0.02</v>
      </c>
      <c r="N74" s="174">
        <v>27261450</v>
      </c>
      <c r="O74" s="175">
        <f t="shared" si="10"/>
        <v>0.981980570354121</v>
      </c>
      <c r="P74" s="109">
        <f>Volume!K74</f>
        <v>224.35</v>
      </c>
      <c r="Q74" s="69">
        <f>Volume!J74</f>
        <v>220.7</v>
      </c>
      <c r="R74" s="240">
        <f t="shared" si="11"/>
        <v>612.700719</v>
      </c>
      <c r="S74" s="104">
        <f t="shared" si="12"/>
        <v>601.6602015</v>
      </c>
      <c r="T74" s="110">
        <f t="shared" si="13"/>
        <v>27341200</v>
      </c>
      <c r="U74" s="104">
        <f t="shared" si="14"/>
        <v>1.5379719983029274</v>
      </c>
      <c r="V74" s="104">
        <f t="shared" si="15"/>
        <v>552.1218795</v>
      </c>
      <c r="W74" s="104">
        <f t="shared" si="16"/>
        <v>53.76252</v>
      </c>
      <c r="X74" s="104">
        <f t="shared" si="17"/>
        <v>6.8163195</v>
      </c>
      <c r="Y74" s="104">
        <f t="shared" si="18"/>
        <v>613.399822</v>
      </c>
      <c r="Z74" s="240">
        <f t="shared" si="19"/>
        <v>-0.6991029999999228</v>
      </c>
    </row>
    <row r="75" spans="1:26" s="7" customFormat="1" ht="15">
      <c r="A75" s="196" t="s">
        <v>167</v>
      </c>
      <c r="B75" s="165">
        <v>24224200</v>
      </c>
      <c r="C75" s="163">
        <v>-15400</v>
      </c>
      <c r="D75" s="171">
        <v>0</v>
      </c>
      <c r="E75" s="165">
        <v>1393700</v>
      </c>
      <c r="F75" s="113">
        <v>477400</v>
      </c>
      <c r="G75" s="171">
        <v>0.52</v>
      </c>
      <c r="H75" s="165">
        <v>130900</v>
      </c>
      <c r="I75" s="113">
        <v>92400</v>
      </c>
      <c r="J75" s="171">
        <v>2.4</v>
      </c>
      <c r="K75" s="165">
        <v>25748800</v>
      </c>
      <c r="L75" s="113">
        <v>554400</v>
      </c>
      <c r="M75" s="128">
        <v>0.02</v>
      </c>
      <c r="N75" s="174">
        <v>25510100</v>
      </c>
      <c r="O75" s="175">
        <f t="shared" si="10"/>
        <v>0.9907296650717703</v>
      </c>
      <c r="P75" s="109">
        <f>Volume!K75</f>
        <v>61.75</v>
      </c>
      <c r="Q75" s="69">
        <f>Volume!J75</f>
        <v>60.45</v>
      </c>
      <c r="R75" s="240">
        <f t="shared" si="11"/>
        <v>155.651496</v>
      </c>
      <c r="S75" s="104">
        <f t="shared" si="12"/>
        <v>154.2085545</v>
      </c>
      <c r="T75" s="110">
        <f t="shared" si="13"/>
        <v>25194400</v>
      </c>
      <c r="U75" s="104">
        <f t="shared" si="14"/>
        <v>2.2004889975550124</v>
      </c>
      <c r="V75" s="104">
        <f t="shared" si="15"/>
        <v>146.435289</v>
      </c>
      <c r="W75" s="104">
        <f t="shared" si="16"/>
        <v>8.4249165</v>
      </c>
      <c r="X75" s="104">
        <f t="shared" si="17"/>
        <v>0.7912905</v>
      </c>
      <c r="Y75" s="104">
        <f t="shared" si="18"/>
        <v>155.57542</v>
      </c>
      <c r="Z75" s="240">
        <f t="shared" si="19"/>
        <v>0.07607600000000048</v>
      </c>
    </row>
    <row r="76" spans="1:26" s="7" customFormat="1" ht="15">
      <c r="A76" s="196" t="s">
        <v>201</v>
      </c>
      <c r="B76" s="165">
        <v>2572400</v>
      </c>
      <c r="C76" s="163">
        <v>71800</v>
      </c>
      <c r="D76" s="171">
        <v>0.03</v>
      </c>
      <c r="E76" s="165">
        <v>230000</v>
      </c>
      <c r="F76" s="113">
        <v>40200</v>
      </c>
      <c r="G76" s="171">
        <v>0.21</v>
      </c>
      <c r="H76" s="165">
        <v>45800</v>
      </c>
      <c r="I76" s="113">
        <v>11000</v>
      </c>
      <c r="J76" s="171">
        <v>0.32</v>
      </c>
      <c r="K76" s="165">
        <v>2848200</v>
      </c>
      <c r="L76" s="113">
        <v>123000</v>
      </c>
      <c r="M76" s="128">
        <v>0.05</v>
      </c>
      <c r="N76" s="174">
        <v>2787400</v>
      </c>
      <c r="O76" s="175">
        <f t="shared" si="10"/>
        <v>0.9786531844673829</v>
      </c>
      <c r="P76" s="109">
        <f>Volume!K76</f>
        <v>2357.05</v>
      </c>
      <c r="Q76" s="69">
        <f>Volume!J76</f>
        <v>2373.7</v>
      </c>
      <c r="R76" s="240">
        <f t="shared" si="11"/>
        <v>676.0772339999999</v>
      </c>
      <c r="S76" s="104">
        <f t="shared" si="12"/>
        <v>661.6451379999999</v>
      </c>
      <c r="T76" s="110">
        <f t="shared" si="13"/>
        <v>2725200</v>
      </c>
      <c r="U76" s="104">
        <f t="shared" si="14"/>
        <v>4.513430206957287</v>
      </c>
      <c r="V76" s="104">
        <f t="shared" si="15"/>
        <v>610.610588</v>
      </c>
      <c r="W76" s="104">
        <f t="shared" si="16"/>
        <v>54.5951</v>
      </c>
      <c r="X76" s="104">
        <f t="shared" si="17"/>
        <v>10.871545999999999</v>
      </c>
      <c r="Y76" s="104">
        <f t="shared" si="18"/>
        <v>642.3432660000001</v>
      </c>
      <c r="Z76" s="240">
        <f t="shared" si="19"/>
        <v>33.73396799999978</v>
      </c>
    </row>
    <row r="77" spans="1:26" s="7" customFormat="1" ht="15">
      <c r="A77" s="196" t="s">
        <v>143</v>
      </c>
      <c r="B77" s="165">
        <v>1174100</v>
      </c>
      <c r="C77" s="163">
        <v>-5900</v>
      </c>
      <c r="D77" s="171">
        <v>-0.01</v>
      </c>
      <c r="E77" s="165">
        <v>20650</v>
      </c>
      <c r="F77" s="113">
        <v>20650</v>
      </c>
      <c r="G77" s="171">
        <v>0</v>
      </c>
      <c r="H77" s="165">
        <v>76700</v>
      </c>
      <c r="I77" s="113">
        <v>8850</v>
      </c>
      <c r="J77" s="171">
        <v>0.13</v>
      </c>
      <c r="K77" s="165">
        <v>1271450</v>
      </c>
      <c r="L77" s="113">
        <v>23600</v>
      </c>
      <c r="M77" s="128">
        <v>0.02</v>
      </c>
      <c r="N77" s="174">
        <v>1259650</v>
      </c>
      <c r="O77" s="175">
        <f t="shared" si="10"/>
        <v>0.9907192575406032</v>
      </c>
      <c r="P77" s="109">
        <f>Volume!K77</f>
        <v>118.15</v>
      </c>
      <c r="Q77" s="69">
        <f>Volume!J77</f>
        <v>118</v>
      </c>
      <c r="R77" s="240">
        <f t="shared" si="11"/>
        <v>15.00311</v>
      </c>
      <c r="S77" s="104">
        <f t="shared" si="12"/>
        <v>14.86387</v>
      </c>
      <c r="T77" s="110">
        <f t="shared" si="13"/>
        <v>1247850</v>
      </c>
      <c r="U77" s="104">
        <f t="shared" si="14"/>
        <v>1.8912529550827424</v>
      </c>
      <c r="V77" s="104">
        <f t="shared" si="15"/>
        <v>13.85438</v>
      </c>
      <c r="W77" s="104">
        <f t="shared" si="16"/>
        <v>0.24367</v>
      </c>
      <c r="X77" s="104">
        <f t="shared" si="17"/>
        <v>0.90506</v>
      </c>
      <c r="Y77" s="104">
        <f t="shared" si="18"/>
        <v>14.74334775</v>
      </c>
      <c r="Z77" s="240">
        <f t="shared" si="19"/>
        <v>0.25976224999999964</v>
      </c>
    </row>
    <row r="78" spans="1:28" s="58" customFormat="1" ht="15">
      <c r="A78" s="196" t="s">
        <v>90</v>
      </c>
      <c r="B78" s="165">
        <v>1390800</v>
      </c>
      <c r="C78" s="163">
        <v>-10200</v>
      </c>
      <c r="D78" s="171">
        <v>-0.01</v>
      </c>
      <c r="E78" s="165">
        <v>2400</v>
      </c>
      <c r="F78" s="113">
        <v>0</v>
      </c>
      <c r="G78" s="171">
        <v>0</v>
      </c>
      <c r="H78" s="165">
        <v>0</v>
      </c>
      <c r="I78" s="113">
        <v>0</v>
      </c>
      <c r="J78" s="171">
        <v>0</v>
      </c>
      <c r="K78" s="165">
        <v>1393200</v>
      </c>
      <c r="L78" s="113">
        <v>-10200</v>
      </c>
      <c r="M78" s="128">
        <v>-0.01</v>
      </c>
      <c r="N78" s="174">
        <v>1371600</v>
      </c>
      <c r="O78" s="175">
        <f t="shared" si="10"/>
        <v>0.9844961240310077</v>
      </c>
      <c r="P78" s="109">
        <f>Volume!K78</f>
        <v>468.2</v>
      </c>
      <c r="Q78" s="69">
        <f>Volume!J78</f>
        <v>471.45</v>
      </c>
      <c r="R78" s="240">
        <f t="shared" si="11"/>
        <v>65.682414</v>
      </c>
      <c r="S78" s="104">
        <f t="shared" si="12"/>
        <v>64.664082</v>
      </c>
      <c r="T78" s="110">
        <f t="shared" si="13"/>
        <v>1403400</v>
      </c>
      <c r="U78" s="104">
        <f t="shared" si="14"/>
        <v>-0.7268063274903805</v>
      </c>
      <c r="V78" s="104">
        <f t="shared" si="15"/>
        <v>65.569266</v>
      </c>
      <c r="W78" s="104">
        <f t="shared" si="16"/>
        <v>0.113148</v>
      </c>
      <c r="X78" s="104">
        <f t="shared" si="17"/>
        <v>0</v>
      </c>
      <c r="Y78" s="104">
        <f t="shared" si="18"/>
        <v>65.707188</v>
      </c>
      <c r="Z78" s="240">
        <f t="shared" si="19"/>
        <v>-0.024774000000007845</v>
      </c>
      <c r="AA78" s="78"/>
      <c r="AB78" s="77"/>
    </row>
    <row r="79" spans="1:26" s="7" customFormat="1" ht="15">
      <c r="A79" s="196" t="s">
        <v>35</v>
      </c>
      <c r="B79" s="165">
        <v>10166200</v>
      </c>
      <c r="C79" s="163">
        <v>163900</v>
      </c>
      <c r="D79" s="171">
        <v>0.02</v>
      </c>
      <c r="E79" s="165">
        <v>398200</v>
      </c>
      <c r="F79" s="113">
        <v>17600</v>
      </c>
      <c r="G79" s="171">
        <v>0.05</v>
      </c>
      <c r="H79" s="165">
        <v>17600</v>
      </c>
      <c r="I79" s="113">
        <v>2200</v>
      </c>
      <c r="J79" s="171">
        <v>0.14</v>
      </c>
      <c r="K79" s="165">
        <v>10582000</v>
      </c>
      <c r="L79" s="113">
        <v>183700</v>
      </c>
      <c r="M79" s="128">
        <v>0.02</v>
      </c>
      <c r="N79" s="174">
        <v>10491800</v>
      </c>
      <c r="O79" s="175">
        <f t="shared" si="10"/>
        <v>0.9914760914760915</v>
      </c>
      <c r="P79" s="109">
        <f>Volume!K79</f>
        <v>279.55</v>
      </c>
      <c r="Q79" s="69">
        <f>Volume!J79</f>
        <v>275.4</v>
      </c>
      <c r="R79" s="240">
        <f t="shared" si="11"/>
        <v>291.42828</v>
      </c>
      <c r="S79" s="104">
        <f t="shared" si="12"/>
        <v>288.944172</v>
      </c>
      <c r="T79" s="110">
        <f t="shared" si="13"/>
        <v>10398300</v>
      </c>
      <c r="U79" s="104">
        <f t="shared" si="14"/>
        <v>1.7666349307098275</v>
      </c>
      <c r="V79" s="104">
        <f t="shared" si="15"/>
        <v>279.977148</v>
      </c>
      <c r="W79" s="104">
        <f t="shared" si="16"/>
        <v>10.966427999999999</v>
      </c>
      <c r="X79" s="104">
        <f t="shared" si="17"/>
        <v>0.484704</v>
      </c>
      <c r="Y79" s="104">
        <f t="shared" si="18"/>
        <v>290.6844765</v>
      </c>
      <c r="Z79" s="240">
        <f t="shared" si="19"/>
        <v>0.7438034999999559</v>
      </c>
    </row>
    <row r="80" spans="1:26" s="7" customFormat="1" ht="15">
      <c r="A80" s="196" t="s">
        <v>6</v>
      </c>
      <c r="B80" s="165">
        <v>16258500</v>
      </c>
      <c r="C80" s="163">
        <v>538875</v>
      </c>
      <c r="D80" s="171">
        <v>0.03</v>
      </c>
      <c r="E80" s="165">
        <v>1994625</v>
      </c>
      <c r="F80" s="113">
        <v>72000</v>
      </c>
      <c r="G80" s="171">
        <v>0.04</v>
      </c>
      <c r="H80" s="165">
        <v>225000</v>
      </c>
      <c r="I80" s="113">
        <v>14625</v>
      </c>
      <c r="J80" s="171">
        <v>0.07</v>
      </c>
      <c r="K80" s="165">
        <v>18478125</v>
      </c>
      <c r="L80" s="113">
        <v>625500</v>
      </c>
      <c r="M80" s="128">
        <v>0.04</v>
      </c>
      <c r="N80" s="174">
        <v>18164250</v>
      </c>
      <c r="O80" s="175">
        <f t="shared" si="10"/>
        <v>0.983013698630137</v>
      </c>
      <c r="P80" s="109">
        <f>Volume!K80</f>
        <v>175.7</v>
      </c>
      <c r="Q80" s="69">
        <f>Volume!J80</f>
        <v>176.45</v>
      </c>
      <c r="R80" s="240">
        <f t="shared" si="11"/>
        <v>326.046515625</v>
      </c>
      <c r="S80" s="104">
        <f t="shared" si="12"/>
        <v>320.50819125</v>
      </c>
      <c r="T80" s="110">
        <f t="shared" si="13"/>
        <v>17852625</v>
      </c>
      <c r="U80" s="104">
        <f t="shared" si="14"/>
        <v>3.5036864326674646</v>
      </c>
      <c r="V80" s="104">
        <f t="shared" si="15"/>
        <v>286.8812325</v>
      </c>
      <c r="W80" s="104">
        <f t="shared" si="16"/>
        <v>35.195158125</v>
      </c>
      <c r="X80" s="104">
        <f t="shared" si="17"/>
        <v>3.970125</v>
      </c>
      <c r="Y80" s="104">
        <f t="shared" si="18"/>
        <v>313.67062125</v>
      </c>
      <c r="Z80" s="240">
        <f t="shared" si="19"/>
        <v>12.375894374999973</v>
      </c>
    </row>
    <row r="81" spans="1:28" s="58" customFormat="1" ht="15">
      <c r="A81" s="196" t="s">
        <v>177</v>
      </c>
      <c r="B81" s="165">
        <v>11564000</v>
      </c>
      <c r="C81" s="163">
        <v>558000</v>
      </c>
      <c r="D81" s="171">
        <v>0.05</v>
      </c>
      <c r="E81" s="165">
        <v>743000</v>
      </c>
      <c r="F81" s="113">
        <v>36000</v>
      </c>
      <c r="G81" s="171">
        <v>0.05</v>
      </c>
      <c r="H81" s="165">
        <v>85000</v>
      </c>
      <c r="I81" s="113">
        <v>2000</v>
      </c>
      <c r="J81" s="171">
        <v>0.02</v>
      </c>
      <c r="K81" s="165">
        <v>12392000</v>
      </c>
      <c r="L81" s="113">
        <v>596000</v>
      </c>
      <c r="M81" s="128">
        <v>0.05</v>
      </c>
      <c r="N81" s="174">
        <v>11878000</v>
      </c>
      <c r="O81" s="175">
        <f t="shared" si="10"/>
        <v>0.9585216268560361</v>
      </c>
      <c r="P81" s="109">
        <f>Volume!K81</f>
        <v>423.25</v>
      </c>
      <c r="Q81" s="69">
        <f>Volume!J81</f>
        <v>416.95</v>
      </c>
      <c r="R81" s="240">
        <f t="shared" si="11"/>
        <v>516.68444</v>
      </c>
      <c r="S81" s="104">
        <f t="shared" si="12"/>
        <v>495.25321</v>
      </c>
      <c r="T81" s="110">
        <f t="shared" si="13"/>
        <v>11796000</v>
      </c>
      <c r="U81" s="104">
        <f t="shared" si="14"/>
        <v>5.052560189894879</v>
      </c>
      <c r="V81" s="104">
        <f t="shared" si="15"/>
        <v>482.16098</v>
      </c>
      <c r="W81" s="104">
        <f t="shared" si="16"/>
        <v>30.979385</v>
      </c>
      <c r="X81" s="104">
        <f t="shared" si="17"/>
        <v>3.544075</v>
      </c>
      <c r="Y81" s="104">
        <f t="shared" si="18"/>
        <v>499.2657</v>
      </c>
      <c r="Z81" s="240">
        <f t="shared" si="19"/>
        <v>17.418740000000014</v>
      </c>
      <c r="AA81" s="78"/>
      <c r="AB81" s="77"/>
    </row>
    <row r="82" spans="1:26" s="7" customFormat="1" ht="15">
      <c r="A82" s="196" t="s">
        <v>168</v>
      </c>
      <c r="B82" s="165">
        <v>145200</v>
      </c>
      <c r="C82" s="163">
        <v>-7200</v>
      </c>
      <c r="D82" s="171">
        <v>-0.05</v>
      </c>
      <c r="E82" s="165">
        <v>0</v>
      </c>
      <c r="F82" s="113">
        <v>0</v>
      </c>
      <c r="G82" s="171">
        <v>0</v>
      </c>
      <c r="H82" s="165">
        <v>1200</v>
      </c>
      <c r="I82" s="113">
        <v>0</v>
      </c>
      <c r="J82" s="171">
        <v>0</v>
      </c>
      <c r="K82" s="165">
        <v>146400</v>
      </c>
      <c r="L82" s="113">
        <v>-7200</v>
      </c>
      <c r="M82" s="128">
        <v>-0.05</v>
      </c>
      <c r="N82" s="174">
        <v>144000</v>
      </c>
      <c r="O82" s="175">
        <f t="shared" si="10"/>
        <v>0.9836065573770492</v>
      </c>
      <c r="P82" s="109">
        <f>Volume!K82</f>
        <v>692.65</v>
      </c>
      <c r="Q82" s="69">
        <f>Volume!J82</f>
        <v>676.7</v>
      </c>
      <c r="R82" s="240">
        <f t="shared" si="11"/>
        <v>9.906888</v>
      </c>
      <c r="S82" s="104">
        <f t="shared" si="12"/>
        <v>9.74448</v>
      </c>
      <c r="T82" s="110">
        <f t="shared" si="13"/>
        <v>153600</v>
      </c>
      <c r="U82" s="104">
        <f t="shared" si="14"/>
        <v>-4.6875</v>
      </c>
      <c r="V82" s="104">
        <f t="shared" si="15"/>
        <v>9.825684</v>
      </c>
      <c r="W82" s="104">
        <f t="shared" si="16"/>
        <v>0</v>
      </c>
      <c r="X82" s="104">
        <f t="shared" si="17"/>
        <v>0.081204</v>
      </c>
      <c r="Y82" s="104">
        <f t="shared" si="18"/>
        <v>10.639104</v>
      </c>
      <c r="Z82" s="240">
        <f t="shared" si="19"/>
        <v>-0.7322159999999993</v>
      </c>
    </row>
    <row r="83" spans="1:26" s="7" customFormat="1" ht="15">
      <c r="A83" s="196" t="s">
        <v>132</v>
      </c>
      <c r="B83" s="165">
        <v>1857200</v>
      </c>
      <c r="C83" s="163">
        <v>-110800</v>
      </c>
      <c r="D83" s="171">
        <v>-0.06</v>
      </c>
      <c r="E83" s="165">
        <v>9200</v>
      </c>
      <c r="F83" s="113">
        <v>400</v>
      </c>
      <c r="G83" s="171">
        <v>0.05</v>
      </c>
      <c r="H83" s="165">
        <v>0</v>
      </c>
      <c r="I83" s="113">
        <v>0</v>
      </c>
      <c r="J83" s="171">
        <v>0</v>
      </c>
      <c r="K83" s="165">
        <v>1866400</v>
      </c>
      <c r="L83" s="113">
        <v>-110400</v>
      </c>
      <c r="M83" s="128">
        <v>-0.06</v>
      </c>
      <c r="N83" s="174">
        <v>1848400</v>
      </c>
      <c r="O83" s="175">
        <f t="shared" si="10"/>
        <v>0.9903557651093013</v>
      </c>
      <c r="P83" s="109">
        <f>Volume!K83</f>
        <v>786.75</v>
      </c>
      <c r="Q83" s="69">
        <f>Volume!J83</f>
        <v>788.3</v>
      </c>
      <c r="R83" s="240">
        <f t="shared" si="11"/>
        <v>147.128312</v>
      </c>
      <c r="S83" s="104">
        <f t="shared" si="12"/>
        <v>145.709372</v>
      </c>
      <c r="T83" s="110">
        <f t="shared" si="13"/>
        <v>1976800</v>
      </c>
      <c r="U83" s="104">
        <f t="shared" si="14"/>
        <v>-5.584783488466208</v>
      </c>
      <c r="V83" s="104">
        <f t="shared" si="15"/>
        <v>146.403076</v>
      </c>
      <c r="W83" s="104">
        <f t="shared" si="16"/>
        <v>0.725236</v>
      </c>
      <c r="X83" s="104">
        <f t="shared" si="17"/>
        <v>0</v>
      </c>
      <c r="Y83" s="104">
        <f t="shared" si="18"/>
        <v>155.52474</v>
      </c>
      <c r="Z83" s="240">
        <f t="shared" si="19"/>
        <v>-8.396428000000014</v>
      </c>
    </row>
    <row r="84" spans="1:28" s="58" customFormat="1" ht="15">
      <c r="A84" s="196" t="s">
        <v>144</v>
      </c>
      <c r="B84" s="165">
        <v>338000</v>
      </c>
      <c r="C84" s="163">
        <v>6750</v>
      </c>
      <c r="D84" s="171">
        <v>0.02</v>
      </c>
      <c r="E84" s="165">
        <v>0</v>
      </c>
      <c r="F84" s="113">
        <v>0</v>
      </c>
      <c r="G84" s="171">
        <v>0</v>
      </c>
      <c r="H84" s="165">
        <v>0</v>
      </c>
      <c r="I84" s="113">
        <v>0</v>
      </c>
      <c r="J84" s="171">
        <v>0</v>
      </c>
      <c r="K84" s="165">
        <v>338000</v>
      </c>
      <c r="L84" s="113">
        <v>6750</v>
      </c>
      <c r="M84" s="128">
        <v>0.02</v>
      </c>
      <c r="N84" s="174">
        <v>337500</v>
      </c>
      <c r="O84" s="175">
        <f t="shared" si="10"/>
        <v>0.9985207100591716</v>
      </c>
      <c r="P84" s="109">
        <f>Volume!K84</f>
        <v>2591.05</v>
      </c>
      <c r="Q84" s="69">
        <f>Volume!J84</f>
        <v>2526.3</v>
      </c>
      <c r="R84" s="240">
        <f t="shared" si="11"/>
        <v>85.38894</v>
      </c>
      <c r="S84" s="104">
        <f t="shared" si="12"/>
        <v>85.26262500000001</v>
      </c>
      <c r="T84" s="110">
        <f t="shared" si="13"/>
        <v>331250</v>
      </c>
      <c r="U84" s="104">
        <f t="shared" si="14"/>
        <v>2.0377358490566038</v>
      </c>
      <c r="V84" s="104">
        <f t="shared" si="15"/>
        <v>85.38894</v>
      </c>
      <c r="W84" s="104">
        <f t="shared" si="16"/>
        <v>0</v>
      </c>
      <c r="X84" s="104">
        <f t="shared" si="17"/>
        <v>0</v>
      </c>
      <c r="Y84" s="104">
        <f t="shared" si="18"/>
        <v>85.82853125000001</v>
      </c>
      <c r="Z84" s="240">
        <f t="shared" si="19"/>
        <v>-0.43959125000000654</v>
      </c>
      <c r="AA84" s="78"/>
      <c r="AB84" s="77"/>
    </row>
    <row r="85" spans="1:26" s="7" customFormat="1" ht="15">
      <c r="A85" s="196" t="s">
        <v>295</v>
      </c>
      <c r="B85" s="165">
        <v>1722600</v>
      </c>
      <c r="C85" s="163">
        <v>-21300</v>
      </c>
      <c r="D85" s="171">
        <v>-0.01</v>
      </c>
      <c r="E85" s="165">
        <v>2400</v>
      </c>
      <c r="F85" s="113">
        <v>0</v>
      </c>
      <c r="G85" s="171">
        <v>0</v>
      </c>
      <c r="H85" s="165">
        <v>600</v>
      </c>
      <c r="I85" s="113">
        <v>0</v>
      </c>
      <c r="J85" s="171">
        <v>0</v>
      </c>
      <c r="K85" s="165">
        <v>1725600</v>
      </c>
      <c r="L85" s="113">
        <v>-21300</v>
      </c>
      <c r="M85" s="128">
        <v>-0.01</v>
      </c>
      <c r="N85" s="174">
        <v>1673100</v>
      </c>
      <c r="O85" s="175">
        <f t="shared" si="10"/>
        <v>0.9695757997218358</v>
      </c>
      <c r="P85" s="109">
        <f>Volume!K85</f>
        <v>689.4</v>
      </c>
      <c r="Q85" s="69">
        <f>Volume!J85</f>
        <v>678.55</v>
      </c>
      <c r="R85" s="240">
        <f t="shared" si="11"/>
        <v>117.090588</v>
      </c>
      <c r="S85" s="104">
        <f t="shared" si="12"/>
        <v>113.5282005</v>
      </c>
      <c r="T85" s="110">
        <f t="shared" si="13"/>
        <v>1746900</v>
      </c>
      <c r="U85" s="104">
        <f t="shared" si="14"/>
        <v>-1.219302764897819</v>
      </c>
      <c r="V85" s="104">
        <f t="shared" si="15"/>
        <v>116.887023</v>
      </c>
      <c r="W85" s="104">
        <f t="shared" si="16"/>
        <v>0.162852</v>
      </c>
      <c r="X85" s="104">
        <f t="shared" si="17"/>
        <v>0.040713</v>
      </c>
      <c r="Y85" s="104">
        <f t="shared" si="18"/>
        <v>120.431286</v>
      </c>
      <c r="Z85" s="240">
        <f t="shared" si="19"/>
        <v>-3.3406980000000033</v>
      </c>
    </row>
    <row r="86" spans="1:28" s="58" customFormat="1" ht="15">
      <c r="A86" s="196" t="s">
        <v>133</v>
      </c>
      <c r="B86" s="165">
        <v>27787500</v>
      </c>
      <c r="C86" s="163">
        <v>-1125000</v>
      </c>
      <c r="D86" s="171">
        <v>-0.04</v>
      </c>
      <c r="E86" s="165">
        <v>4012500</v>
      </c>
      <c r="F86" s="113">
        <v>-125000</v>
      </c>
      <c r="G86" s="171">
        <v>-0.03</v>
      </c>
      <c r="H86" s="165">
        <v>175000</v>
      </c>
      <c r="I86" s="113">
        <v>0</v>
      </c>
      <c r="J86" s="171">
        <v>0</v>
      </c>
      <c r="K86" s="165">
        <v>31975000</v>
      </c>
      <c r="L86" s="113">
        <v>-1250000</v>
      </c>
      <c r="M86" s="128">
        <v>-0.04</v>
      </c>
      <c r="N86" s="174">
        <v>31112500</v>
      </c>
      <c r="O86" s="175">
        <f t="shared" si="10"/>
        <v>0.9730258014073495</v>
      </c>
      <c r="P86" s="109">
        <f>Volume!K86</f>
        <v>35.15</v>
      </c>
      <c r="Q86" s="69">
        <f>Volume!J86</f>
        <v>34.35</v>
      </c>
      <c r="R86" s="240">
        <f t="shared" si="11"/>
        <v>109.834125</v>
      </c>
      <c r="S86" s="104">
        <f t="shared" si="12"/>
        <v>106.8714375</v>
      </c>
      <c r="T86" s="110">
        <f t="shared" si="13"/>
        <v>33225000</v>
      </c>
      <c r="U86" s="104">
        <f t="shared" si="14"/>
        <v>-3.7622272385252074</v>
      </c>
      <c r="V86" s="104">
        <f t="shared" si="15"/>
        <v>95.4500625</v>
      </c>
      <c r="W86" s="104">
        <f t="shared" si="16"/>
        <v>13.7829375</v>
      </c>
      <c r="X86" s="104">
        <f t="shared" si="17"/>
        <v>0.601125</v>
      </c>
      <c r="Y86" s="104">
        <f t="shared" si="18"/>
        <v>116.785875</v>
      </c>
      <c r="Z86" s="240">
        <f t="shared" si="19"/>
        <v>-6.951750000000004</v>
      </c>
      <c r="AA86" s="78"/>
      <c r="AB86" s="77"/>
    </row>
    <row r="87" spans="1:26" s="7" customFormat="1" ht="15">
      <c r="A87" s="196" t="s">
        <v>169</v>
      </c>
      <c r="B87" s="165">
        <v>9232000</v>
      </c>
      <c r="C87" s="163">
        <v>84000</v>
      </c>
      <c r="D87" s="171">
        <v>0.01</v>
      </c>
      <c r="E87" s="165">
        <v>124000</v>
      </c>
      <c r="F87" s="113">
        <v>0</v>
      </c>
      <c r="G87" s="171">
        <v>0</v>
      </c>
      <c r="H87" s="165">
        <v>88000</v>
      </c>
      <c r="I87" s="113">
        <v>8000</v>
      </c>
      <c r="J87" s="171">
        <v>0.1</v>
      </c>
      <c r="K87" s="165">
        <v>9444000</v>
      </c>
      <c r="L87" s="113">
        <v>92000</v>
      </c>
      <c r="M87" s="128">
        <v>0.01</v>
      </c>
      <c r="N87" s="174">
        <v>9396000</v>
      </c>
      <c r="O87" s="175">
        <f t="shared" si="10"/>
        <v>0.9949174078780177</v>
      </c>
      <c r="P87" s="109">
        <f>Volume!K87</f>
        <v>124.65</v>
      </c>
      <c r="Q87" s="69">
        <f>Volume!J87</f>
        <v>123.1</v>
      </c>
      <c r="R87" s="240">
        <f t="shared" si="11"/>
        <v>116.25564</v>
      </c>
      <c r="S87" s="104">
        <f t="shared" si="12"/>
        <v>115.66476</v>
      </c>
      <c r="T87" s="110">
        <f t="shared" si="13"/>
        <v>9352000</v>
      </c>
      <c r="U87" s="104">
        <f t="shared" si="14"/>
        <v>0.9837467921300257</v>
      </c>
      <c r="V87" s="104">
        <f t="shared" si="15"/>
        <v>113.64592</v>
      </c>
      <c r="W87" s="104">
        <f t="shared" si="16"/>
        <v>1.52644</v>
      </c>
      <c r="X87" s="104">
        <f t="shared" si="17"/>
        <v>1.08328</v>
      </c>
      <c r="Y87" s="104">
        <f t="shared" si="18"/>
        <v>116.57268</v>
      </c>
      <c r="Z87" s="240">
        <f t="shared" si="19"/>
        <v>-0.31704000000000576</v>
      </c>
    </row>
    <row r="88" spans="1:26" s="7" customFormat="1" ht="15">
      <c r="A88" s="196" t="s">
        <v>296</v>
      </c>
      <c r="B88" s="165">
        <v>3276900</v>
      </c>
      <c r="C88" s="163">
        <v>-15400</v>
      </c>
      <c r="D88" s="171">
        <v>0</v>
      </c>
      <c r="E88" s="165">
        <v>6050</v>
      </c>
      <c r="F88" s="113">
        <v>0</v>
      </c>
      <c r="G88" s="171">
        <v>0</v>
      </c>
      <c r="H88" s="165">
        <v>0</v>
      </c>
      <c r="I88" s="113">
        <v>0</v>
      </c>
      <c r="J88" s="171">
        <v>0</v>
      </c>
      <c r="K88" s="165">
        <v>3282950</v>
      </c>
      <c r="L88" s="113">
        <v>-15400</v>
      </c>
      <c r="M88" s="128">
        <v>0</v>
      </c>
      <c r="N88" s="174">
        <v>3278550</v>
      </c>
      <c r="O88" s="175">
        <f t="shared" si="10"/>
        <v>0.998659742000335</v>
      </c>
      <c r="P88" s="109">
        <f>Volume!K88</f>
        <v>465.7</v>
      </c>
      <c r="Q88" s="69">
        <f>Volume!J88</f>
        <v>458.3</v>
      </c>
      <c r="R88" s="240">
        <f t="shared" si="11"/>
        <v>150.4575985</v>
      </c>
      <c r="S88" s="104">
        <f t="shared" si="12"/>
        <v>150.2559465</v>
      </c>
      <c r="T88" s="110">
        <f t="shared" si="13"/>
        <v>3298350</v>
      </c>
      <c r="U88" s="104">
        <f t="shared" si="14"/>
        <v>-0.4669001167250292</v>
      </c>
      <c r="V88" s="104">
        <f t="shared" si="15"/>
        <v>150.180327</v>
      </c>
      <c r="W88" s="104">
        <f t="shared" si="16"/>
        <v>0.2772715</v>
      </c>
      <c r="X88" s="104">
        <f t="shared" si="17"/>
        <v>0</v>
      </c>
      <c r="Y88" s="104">
        <f t="shared" si="18"/>
        <v>153.6041595</v>
      </c>
      <c r="Z88" s="240">
        <f t="shared" si="19"/>
        <v>-3.1465610000000197</v>
      </c>
    </row>
    <row r="89" spans="1:26" s="7" customFormat="1" ht="15">
      <c r="A89" s="196" t="s">
        <v>297</v>
      </c>
      <c r="B89" s="165">
        <v>1491600</v>
      </c>
      <c r="C89" s="163">
        <v>156200</v>
      </c>
      <c r="D89" s="171">
        <v>0.12</v>
      </c>
      <c r="E89" s="165">
        <v>6050</v>
      </c>
      <c r="F89" s="113">
        <v>0</v>
      </c>
      <c r="G89" s="171">
        <v>0</v>
      </c>
      <c r="H89" s="165">
        <v>550</v>
      </c>
      <c r="I89" s="113">
        <v>0</v>
      </c>
      <c r="J89" s="171">
        <v>0</v>
      </c>
      <c r="K89" s="165">
        <v>1498200</v>
      </c>
      <c r="L89" s="113">
        <v>156200</v>
      </c>
      <c r="M89" s="128">
        <v>0.12</v>
      </c>
      <c r="N89" s="174">
        <v>1485000</v>
      </c>
      <c r="O89" s="175">
        <f t="shared" si="10"/>
        <v>0.9911894273127754</v>
      </c>
      <c r="P89" s="109">
        <f>Volume!K89</f>
        <v>510.3</v>
      </c>
      <c r="Q89" s="69">
        <f>Volume!J89</f>
        <v>512.65</v>
      </c>
      <c r="R89" s="240">
        <f t="shared" si="11"/>
        <v>76.805223</v>
      </c>
      <c r="S89" s="104">
        <f t="shared" si="12"/>
        <v>76.128525</v>
      </c>
      <c r="T89" s="110">
        <f t="shared" si="13"/>
        <v>1342000</v>
      </c>
      <c r="U89" s="104">
        <f t="shared" si="14"/>
        <v>11.639344262295081</v>
      </c>
      <c r="V89" s="104">
        <f t="shared" si="15"/>
        <v>76.466874</v>
      </c>
      <c r="W89" s="104">
        <f t="shared" si="16"/>
        <v>0.31015325</v>
      </c>
      <c r="X89" s="104">
        <f t="shared" si="17"/>
        <v>0.02819575</v>
      </c>
      <c r="Y89" s="104">
        <f t="shared" si="18"/>
        <v>68.48226</v>
      </c>
      <c r="Z89" s="240">
        <f t="shared" si="19"/>
        <v>8.322963000000001</v>
      </c>
    </row>
    <row r="90" spans="1:28" s="58" customFormat="1" ht="15">
      <c r="A90" s="196" t="s">
        <v>178</v>
      </c>
      <c r="B90" s="165">
        <v>3180000</v>
      </c>
      <c r="C90" s="163">
        <v>77500</v>
      </c>
      <c r="D90" s="171">
        <v>0.02</v>
      </c>
      <c r="E90" s="165">
        <v>97500</v>
      </c>
      <c r="F90" s="113">
        <v>7500</v>
      </c>
      <c r="G90" s="171">
        <v>0.08</v>
      </c>
      <c r="H90" s="165">
        <v>45000</v>
      </c>
      <c r="I90" s="113">
        <v>2500</v>
      </c>
      <c r="J90" s="171">
        <v>0.06</v>
      </c>
      <c r="K90" s="165">
        <v>3322500</v>
      </c>
      <c r="L90" s="113">
        <v>87500</v>
      </c>
      <c r="M90" s="128">
        <v>0.03</v>
      </c>
      <c r="N90" s="174">
        <v>3270000</v>
      </c>
      <c r="O90" s="175">
        <f t="shared" si="10"/>
        <v>0.9841986455981941</v>
      </c>
      <c r="P90" s="109">
        <f>Volume!K90</f>
        <v>185.2</v>
      </c>
      <c r="Q90" s="69">
        <f>Volume!J90</f>
        <v>188.35</v>
      </c>
      <c r="R90" s="240">
        <f t="shared" si="11"/>
        <v>62.5792875</v>
      </c>
      <c r="S90" s="104">
        <f t="shared" si="12"/>
        <v>61.59045</v>
      </c>
      <c r="T90" s="110">
        <f t="shared" si="13"/>
        <v>3235000</v>
      </c>
      <c r="U90" s="104">
        <f t="shared" si="14"/>
        <v>2.7047913446676968</v>
      </c>
      <c r="V90" s="104">
        <f t="shared" si="15"/>
        <v>59.8953</v>
      </c>
      <c r="W90" s="104">
        <f t="shared" si="16"/>
        <v>1.8364125</v>
      </c>
      <c r="X90" s="104">
        <f t="shared" si="17"/>
        <v>0.847575</v>
      </c>
      <c r="Y90" s="104">
        <f t="shared" si="18"/>
        <v>59.9122</v>
      </c>
      <c r="Z90" s="240">
        <f t="shared" si="19"/>
        <v>2.667087500000001</v>
      </c>
      <c r="AA90" s="78"/>
      <c r="AB90" s="77"/>
    </row>
    <row r="91" spans="1:28" s="58" customFormat="1" ht="15">
      <c r="A91" s="196" t="s">
        <v>145</v>
      </c>
      <c r="B91" s="165">
        <v>3002200</v>
      </c>
      <c r="C91" s="163">
        <v>23800</v>
      </c>
      <c r="D91" s="171">
        <v>0.01</v>
      </c>
      <c r="E91" s="165">
        <v>137700</v>
      </c>
      <c r="F91" s="113">
        <v>13600</v>
      </c>
      <c r="G91" s="171">
        <v>0.11</v>
      </c>
      <c r="H91" s="165">
        <v>17000</v>
      </c>
      <c r="I91" s="113">
        <v>0</v>
      </c>
      <c r="J91" s="171">
        <v>0</v>
      </c>
      <c r="K91" s="165">
        <v>3156900</v>
      </c>
      <c r="L91" s="113">
        <v>37400</v>
      </c>
      <c r="M91" s="128">
        <v>0.01</v>
      </c>
      <c r="N91" s="174">
        <v>3112700</v>
      </c>
      <c r="O91" s="175">
        <f t="shared" si="10"/>
        <v>0.9859989229940764</v>
      </c>
      <c r="P91" s="109">
        <f>Volume!K91</f>
        <v>164.15</v>
      </c>
      <c r="Q91" s="69">
        <f>Volume!J91</f>
        <v>165.5</v>
      </c>
      <c r="R91" s="240">
        <f t="shared" si="11"/>
        <v>52.246695</v>
      </c>
      <c r="S91" s="104">
        <f t="shared" si="12"/>
        <v>51.515185</v>
      </c>
      <c r="T91" s="110">
        <f t="shared" si="13"/>
        <v>3119500</v>
      </c>
      <c r="U91" s="104">
        <f t="shared" si="14"/>
        <v>1.1989100817438691</v>
      </c>
      <c r="V91" s="104">
        <f t="shared" si="15"/>
        <v>49.68641</v>
      </c>
      <c r="W91" s="104">
        <f t="shared" si="16"/>
        <v>2.278935</v>
      </c>
      <c r="X91" s="104">
        <f t="shared" si="17"/>
        <v>0.28135</v>
      </c>
      <c r="Y91" s="104">
        <f t="shared" si="18"/>
        <v>51.2065925</v>
      </c>
      <c r="Z91" s="240">
        <f t="shared" si="19"/>
        <v>1.0401025000000033</v>
      </c>
      <c r="AA91" s="78"/>
      <c r="AB91" s="77"/>
    </row>
    <row r="92" spans="1:26" s="7" customFormat="1" ht="15">
      <c r="A92" s="196" t="s">
        <v>273</v>
      </c>
      <c r="B92" s="165">
        <v>7139150</v>
      </c>
      <c r="C92" s="163">
        <v>278800</v>
      </c>
      <c r="D92" s="171">
        <v>0.04</v>
      </c>
      <c r="E92" s="165">
        <v>248200</v>
      </c>
      <c r="F92" s="113">
        <v>22100</v>
      </c>
      <c r="G92" s="171">
        <v>0.1</v>
      </c>
      <c r="H92" s="165">
        <v>11900</v>
      </c>
      <c r="I92" s="113">
        <v>1700</v>
      </c>
      <c r="J92" s="171">
        <v>0.17</v>
      </c>
      <c r="K92" s="165">
        <v>7399250</v>
      </c>
      <c r="L92" s="113">
        <v>302600</v>
      </c>
      <c r="M92" s="128">
        <v>0.04</v>
      </c>
      <c r="N92" s="174">
        <v>7258150</v>
      </c>
      <c r="O92" s="175">
        <f t="shared" si="10"/>
        <v>0.9809304997128088</v>
      </c>
      <c r="P92" s="109">
        <f>Volume!K92</f>
        <v>237.5</v>
      </c>
      <c r="Q92" s="69">
        <f>Volume!J92</f>
        <v>228.95</v>
      </c>
      <c r="R92" s="240">
        <f t="shared" si="11"/>
        <v>169.40582875</v>
      </c>
      <c r="S92" s="104">
        <f t="shared" si="12"/>
        <v>166.17534425</v>
      </c>
      <c r="T92" s="110">
        <f t="shared" si="13"/>
        <v>7096650</v>
      </c>
      <c r="U92" s="104">
        <f t="shared" si="14"/>
        <v>4.263983710624027</v>
      </c>
      <c r="V92" s="104">
        <f t="shared" si="15"/>
        <v>163.45083925</v>
      </c>
      <c r="W92" s="104">
        <f t="shared" si="16"/>
        <v>5.682539</v>
      </c>
      <c r="X92" s="104">
        <f t="shared" si="17"/>
        <v>0.2724505</v>
      </c>
      <c r="Y92" s="104">
        <f t="shared" si="18"/>
        <v>168.5454375</v>
      </c>
      <c r="Z92" s="240">
        <f t="shared" si="19"/>
        <v>0.8603912500000206</v>
      </c>
    </row>
    <row r="93" spans="1:28" s="58" customFormat="1" ht="15">
      <c r="A93" s="196" t="s">
        <v>210</v>
      </c>
      <c r="B93" s="165">
        <v>1252600</v>
      </c>
      <c r="C93" s="163">
        <v>-43200</v>
      </c>
      <c r="D93" s="171">
        <v>-0.03</v>
      </c>
      <c r="E93" s="165">
        <v>50400</v>
      </c>
      <c r="F93" s="113">
        <v>4200</v>
      </c>
      <c r="G93" s="171">
        <v>0.09</v>
      </c>
      <c r="H93" s="165">
        <v>6800</v>
      </c>
      <c r="I93" s="113">
        <v>200</v>
      </c>
      <c r="J93" s="171">
        <v>0.03</v>
      </c>
      <c r="K93" s="165">
        <v>1309800</v>
      </c>
      <c r="L93" s="113">
        <v>-38800</v>
      </c>
      <c r="M93" s="128">
        <v>-0.03</v>
      </c>
      <c r="N93" s="174">
        <v>1291600</v>
      </c>
      <c r="O93" s="175">
        <f t="shared" si="10"/>
        <v>0.9861047488166133</v>
      </c>
      <c r="P93" s="109">
        <f>Volume!K93</f>
        <v>1742.35</v>
      </c>
      <c r="Q93" s="69">
        <f>Volume!J93</f>
        <v>1756.75</v>
      </c>
      <c r="R93" s="240">
        <f t="shared" si="11"/>
        <v>230.099115</v>
      </c>
      <c r="S93" s="104">
        <f t="shared" si="12"/>
        <v>226.90183</v>
      </c>
      <c r="T93" s="110">
        <f t="shared" si="13"/>
        <v>1348600</v>
      </c>
      <c r="U93" s="104">
        <f t="shared" si="14"/>
        <v>-2.877057689455732</v>
      </c>
      <c r="V93" s="104">
        <f t="shared" si="15"/>
        <v>220.050505</v>
      </c>
      <c r="W93" s="104">
        <f t="shared" si="16"/>
        <v>8.85402</v>
      </c>
      <c r="X93" s="104">
        <f t="shared" si="17"/>
        <v>1.19459</v>
      </c>
      <c r="Y93" s="104">
        <f t="shared" si="18"/>
        <v>234.973321</v>
      </c>
      <c r="Z93" s="240">
        <f t="shared" si="19"/>
        <v>-4.874205999999987</v>
      </c>
      <c r="AA93" s="78"/>
      <c r="AB93" s="77"/>
    </row>
    <row r="94" spans="1:28" s="58" customFormat="1" ht="15">
      <c r="A94" s="196" t="s">
        <v>298</v>
      </c>
      <c r="B94" s="165">
        <v>347550</v>
      </c>
      <c r="C94" s="163">
        <v>28700</v>
      </c>
      <c r="D94" s="171">
        <v>0.09</v>
      </c>
      <c r="E94" s="165">
        <v>1050</v>
      </c>
      <c r="F94" s="113">
        <v>0</v>
      </c>
      <c r="G94" s="171">
        <v>0</v>
      </c>
      <c r="H94" s="165">
        <v>0</v>
      </c>
      <c r="I94" s="113">
        <v>0</v>
      </c>
      <c r="J94" s="171">
        <v>0</v>
      </c>
      <c r="K94" s="165">
        <v>348600</v>
      </c>
      <c r="L94" s="113">
        <v>28700</v>
      </c>
      <c r="M94" s="128">
        <v>0.09</v>
      </c>
      <c r="N94" s="174">
        <v>340200</v>
      </c>
      <c r="O94" s="175">
        <f t="shared" si="10"/>
        <v>0.9759036144578314</v>
      </c>
      <c r="P94" s="109">
        <f>Volume!K94</f>
        <v>635.6</v>
      </c>
      <c r="Q94" s="69">
        <f>Volume!J94</f>
        <v>625.3</v>
      </c>
      <c r="R94" s="240">
        <f t="shared" si="11"/>
        <v>21.797957999999998</v>
      </c>
      <c r="S94" s="104">
        <f t="shared" si="12"/>
        <v>21.272705999999996</v>
      </c>
      <c r="T94" s="110">
        <f t="shared" si="13"/>
        <v>319900</v>
      </c>
      <c r="U94" s="104">
        <f t="shared" si="14"/>
        <v>8.971553610503284</v>
      </c>
      <c r="V94" s="104">
        <f t="shared" si="15"/>
        <v>21.7323015</v>
      </c>
      <c r="W94" s="104">
        <f t="shared" si="16"/>
        <v>0.0656565</v>
      </c>
      <c r="X94" s="104">
        <f t="shared" si="17"/>
        <v>0</v>
      </c>
      <c r="Y94" s="104">
        <f t="shared" si="18"/>
        <v>20.332844</v>
      </c>
      <c r="Z94" s="240">
        <f t="shared" si="19"/>
        <v>1.4651139999999963</v>
      </c>
      <c r="AA94" s="78"/>
      <c r="AB94" s="77"/>
    </row>
    <row r="95" spans="1:26" s="7" customFormat="1" ht="15">
      <c r="A95" s="196" t="s">
        <v>7</v>
      </c>
      <c r="B95" s="165">
        <v>2488850</v>
      </c>
      <c r="C95" s="163">
        <v>102700</v>
      </c>
      <c r="D95" s="171">
        <v>0.04</v>
      </c>
      <c r="E95" s="165">
        <v>91000</v>
      </c>
      <c r="F95" s="113">
        <v>5200</v>
      </c>
      <c r="G95" s="171">
        <v>0.06</v>
      </c>
      <c r="H95" s="165">
        <v>3900</v>
      </c>
      <c r="I95" s="113">
        <v>0</v>
      </c>
      <c r="J95" s="171">
        <v>0</v>
      </c>
      <c r="K95" s="165">
        <v>2583750</v>
      </c>
      <c r="L95" s="113">
        <v>107900</v>
      </c>
      <c r="M95" s="128">
        <v>0.04</v>
      </c>
      <c r="N95" s="174">
        <v>2561000</v>
      </c>
      <c r="O95" s="175">
        <f t="shared" si="10"/>
        <v>0.9911949685534591</v>
      </c>
      <c r="P95" s="109">
        <f>Volume!K95</f>
        <v>944.6</v>
      </c>
      <c r="Q95" s="69">
        <f>Volume!J95</f>
        <v>931.4</v>
      </c>
      <c r="R95" s="240">
        <f t="shared" si="11"/>
        <v>240.650475</v>
      </c>
      <c r="S95" s="104">
        <f t="shared" si="12"/>
        <v>238.53154</v>
      </c>
      <c r="T95" s="110">
        <f t="shared" si="13"/>
        <v>2475850</v>
      </c>
      <c r="U95" s="104">
        <f t="shared" si="14"/>
        <v>4.358099238645314</v>
      </c>
      <c r="V95" s="104">
        <f t="shared" si="15"/>
        <v>231.811489</v>
      </c>
      <c r="W95" s="104">
        <f t="shared" si="16"/>
        <v>8.47574</v>
      </c>
      <c r="X95" s="104">
        <f t="shared" si="17"/>
        <v>0.363246</v>
      </c>
      <c r="Y95" s="104">
        <f t="shared" si="18"/>
        <v>233.868791</v>
      </c>
      <c r="Z95" s="240">
        <f t="shared" si="19"/>
        <v>6.781684000000013</v>
      </c>
    </row>
    <row r="96" spans="1:28" s="58" customFormat="1" ht="15">
      <c r="A96" s="196" t="s">
        <v>170</v>
      </c>
      <c r="B96" s="165">
        <v>2298000</v>
      </c>
      <c r="C96" s="163">
        <v>1200</v>
      </c>
      <c r="D96" s="171">
        <v>0</v>
      </c>
      <c r="E96" s="165">
        <v>1200</v>
      </c>
      <c r="F96" s="113">
        <v>0</v>
      </c>
      <c r="G96" s="171">
        <v>0</v>
      </c>
      <c r="H96" s="165">
        <v>0</v>
      </c>
      <c r="I96" s="113">
        <v>0</v>
      </c>
      <c r="J96" s="171">
        <v>0</v>
      </c>
      <c r="K96" s="165">
        <v>2299200</v>
      </c>
      <c r="L96" s="113">
        <v>1200</v>
      </c>
      <c r="M96" s="128">
        <v>0</v>
      </c>
      <c r="N96" s="174">
        <v>2253600</v>
      </c>
      <c r="O96" s="175">
        <f t="shared" si="10"/>
        <v>0.9801670146137788</v>
      </c>
      <c r="P96" s="109">
        <f>Volume!K96</f>
        <v>528.6</v>
      </c>
      <c r="Q96" s="69">
        <f>Volume!J96</f>
        <v>521.65</v>
      </c>
      <c r="R96" s="240">
        <f t="shared" si="11"/>
        <v>119.937768</v>
      </c>
      <c r="S96" s="104">
        <f t="shared" si="12"/>
        <v>117.559044</v>
      </c>
      <c r="T96" s="110">
        <f t="shared" si="13"/>
        <v>2298000</v>
      </c>
      <c r="U96" s="104">
        <f t="shared" si="14"/>
        <v>0.05221932114882506</v>
      </c>
      <c r="V96" s="104">
        <f t="shared" si="15"/>
        <v>119.87517</v>
      </c>
      <c r="W96" s="104">
        <f t="shared" si="16"/>
        <v>0.062598</v>
      </c>
      <c r="X96" s="104">
        <f t="shared" si="17"/>
        <v>0</v>
      </c>
      <c r="Y96" s="104">
        <f t="shared" si="18"/>
        <v>121.47228</v>
      </c>
      <c r="Z96" s="240">
        <f t="shared" si="19"/>
        <v>-1.5345119999999923</v>
      </c>
      <c r="AA96" s="78"/>
      <c r="AB96" s="77"/>
    </row>
    <row r="97" spans="1:28" s="58" customFormat="1" ht="15">
      <c r="A97" s="196" t="s">
        <v>224</v>
      </c>
      <c r="B97" s="165">
        <v>1489600</v>
      </c>
      <c r="C97" s="163">
        <v>-60000</v>
      </c>
      <c r="D97" s="171">
        <v>-0.04</v>
      </c>
      <c r="E97" s="165">
        <v>33600</v>
      </c>
      <c r="F97" s="113">
        <v>400</v>
      </c>
      <c r="G97" s="171">
        <v>0.01</v>
      </c>
      <c r="H97" s="165">
        <v>3600</v>
      </c>
      <c r="I97" s="113">
        <v>0</v>
      </c>
      <c r="J97" s="171">
        <v>0</v>
      </c>
      <c r="K97" s="165">
        <v>1526800</v>
      </c>
      <c r="L97" s="113">
        <v>-59600</v>
      </c>
      <c r="M97" s="128">
        <v>-0.04</v>
      </c>
      <c r="N97" s="174">
        <v>1504000</v>
      </c>
      <c r="O97" s="175">
        <f t="shared" si="10"/>
        <v>0.9850668063924548</v>
      </c>
      <c r="P97" s="109">
        <f>Volume!K97</f>
        <v>951.6</v>
      </c>
      <c r="Q97" s="69">
        <f>Volume!J97</f>
        <v>962.55</v>
      </c>
      <c r="R97" s="240">
        <f t="shared" si="11"/>
        <v>146.962134</v>
      </c>
      <c r="S97" s="104">
        <f t="shared" si="12"/>
        <v>144.76752</v>
      </c>
      <c r="T97" s="110">
        <f t="shared" si="13"/>
        <v>1586400</v>
      </c>
      <c r="U97" s="104">
        <f t="shared" si="14"/>
        <v>-3.756933938477055</v>
      </c>
      <c r="V97" s="104">
        <f t="shared" si="15"/>
        <v>143.381448</v>
      </c>
      <c r="W97" s="104">
        <f t="shared" si="16"/>
        <v>3.234168</v>
      </c>
      <c r="X97" s="104">
        <f t="shared" si="17"/>
        <v>0.346518</v>
      </c>
      <c r="Y97" s="104">
        <f t="shared" si="18"/>
        <v>150.961824</v>
      </c>
      <c r="Z97" s="240">
        <f t="shared" si="19"/>
        <v>-3.9996900000000153</v>
      </c>
      <c r="AA97" s="78"/>
      <c r="AB97" s="77"/>
    </row>
    <row r="98" spans="1:28" s="58" customFormat="1" ht="15">
      <c r="A98" s="196" t="s">
        <v>207</v>
      </c>
      <c r="B98" s="165">
        <v>6333750</v>
      </c>
      <c r="C98" s="163">
        <v>42500</v>
      </c>
      <c r="D98" s="171">
        <v>0.01</v>
      </c>
      <c r="E98" s="165">
        <v>580000</v>
      </c>
      <c r="F98" s="113">
        <v>-2500</v>
      </c>
      <c r="G98" s="171">
        <v>0</v>
      </c>
      <c r="H98" s="165">
        <v>33750</v>
      </c>
      <c r="I98" s="113">
        <v>1250</v>
      </c>
      <c r="J98" s="171">
        <v>0.04</v>
      </c>
      <c r="K98" s="165">
        <v>6947500</v>
      </c>
      <c r="L98" s="113">
        <v>41250</v>
      </c>
      <c r="M98" s="128">
        <v>0.01</v>
      </c>
      <c r="N98" s="174">
        <v>6856250</v>
      </c>
      <c r="O98" s="175">
        <f t="shared" si="10"/>
        <v>0.9868657790572148</v>
      </c>
      <c r="P98" s="109">
        <f>Volume!K98</f>
        <v>220.75</v>
      </c>
      <c r="Q98" s="69">
        <f>Volume!J98</f>
        <v>222.65</v>
      </c>
      <c r="R98" s="240">
        <f t="shared" si="11"/>
        <v>154.6860875</v>
      </c>
      <c r="S98" s="104">
        <f t="shared" si="12"/>
        <v>152.65440625</v>
      </c>
      <c r="T98" s="110">
        <f t="shared" si="13"/>
        <v>6906250</v>
      </c>
      <c r="U98" s="104">
        <f t="shared" si="14"/>
        <v>0.5972850678733032</v>
      </c>
      <c r="V98" s="104">
        <f t="shared" si="15"/>
        <v>141.02094375</v>
      </c>
      <c r="W98" s="104">
        <f t="shared" si="16"/>
        <v>12.9137</v>
      </c>
      <c r="X98" s="104">
        <f t="shared" si="17"/>
        <v>0.75144375</v>
      </c>
      <c r="Y98" s="104">
        <f t="shared" si="18"/>
        <v>152.45546875</v>
      </c>
      <c r="Z98" s="240">
        <f t="shared" si="19"/>
        <v>2.230618750000019</v>
      </c>
      <c r="AA98" s="78"/>
      <c r="AB98" s="77"/>
    </row>
    <row r="99" spans="1:28" s="58" customFormat="1" ht="15">
      <c r="A99" s="196" t="s">
        <v>299</v>
      </c>
      <c r="B99" s="165">
        <v>671250</v>
      </c>
      <c r="C99" s="163">
        <v>2750</v>
      </c>
      <c r="D99" s="171">
        <v>0</v>
      </c>
      <c r="E99" s="165">
        <v>3000</v>
      </c>
      <c r="F99" s="113">
        <v>0</v>
      </c>
      <c r="G99" s="171">
        <v>0</v>
      </c>
      <c r="H99" s="165">
        <v>750</v>
      </c>
      <c r="I99" s="113">
        <v>0</v>
      </c>
      <c r="J99" s="171">
        <v>0</v>
      </c>
      <c r="K99" s="165">
        <v>675000</v>
      </c>
      <c r="L99" s="113">
        <v>2750</v>
      </c>
      <c r="M99" s="128">
        <v>0</v>
      </c>
      <c r="N99" s="174">
        <v>674000</v>
      </c>
      <c r="O99" s="175">
        <f t="shared" si="10"/>
        <v>0.9985185185185185</v>
      </c>
      <c r="P99" s="109">
        <f>Volume!K99</f>
        <v>916.65</v>
      </c>
      <c r="Q99" s="69">
        <f>Volume!J99</f>
        <v>921.25</v>
      </c>
      <c r="R99" s="240">
        <f t="shared" si="11"/>
        <v>62.184375</v>
      </c>
      <c r="S99" s="104">
        <f t="shared" si="12"/>
        <v>62.09225</v>
      </c>
      <c r="T99" s="110">
        <f t="shared" si="13"/>
        <v>672250</v>
      </c>
      <c r="U99" s="104">
        <f t="shared" si="14"/>
        <v>0.4090740052063964</v>
      </c>
      <c r="V99" s="104">
        <f t="shared" si="15"/>
        <v>61.83890625</v>
      </c>
      <c r="W99" s="104">
        <f t="shared" si="16"/>
        <v>0.276375</v>
      </c>
      <c r="X99" s="104">
        <f t="shared" si="17"/>
        <v>0.06909375</v>
      </c>
      <c r="Y99" s="104">
        <f t="shared" si="18"/>
        <v>61.62179625</v>
      </c>
      <c r="Z99" s="240">
        <f t="shared" si="19"/>
        <v>0.5625787500000001</v>
      </c>
      <c r="AA99" s="78"/>
      <c r="AB99" s="77"/>
    </row>
    <row r="100" spans="1:28" s="58" customFormat="1" ht="15">
      <c r="A100" s="196" t="s">
        <v>279</v>
      </c>
      <c r="B100" s="165">
        <v>11488000</v>
      </c>
      <c r="C100" s="163">
        <v>217600</v>
      </c>
      <c r="D100" s="171">
        <v>0.02</v>
      </c>
      <c r="E100" s="165">
        <v>456000</v>
      </c>
      <c r="F100" s="113">
        <v>52800</v>
      </c>
      <c r="G100" s="171">
        <v>0.13</v>
      </c>
      <c r="H100" s="165">
        <v>25600</v>
      </c>
      <c r="I100" s="113">
        <v>3200</v>
      </c>
      <c r="J100" s="171">
        <v>0.14</v>
      </c>
      <c r="K100" s="165">
        <v>11969600</v>
      </c>
      <c r="L100" s="113">
        <v>273600</v>
      </c>
      <c r="M100" s="128">
        <v>0.02</v>
      </c>
      <c r="N100" s="174">
        <v>11700800</v>
      </c>
      <c r="O100" s="175">
        <f t="shared" si="10"/>
        <v>0.9775431092099987</v>
      </c>
      <c r="P100" s="109">
        <f>Volume!K100</f>
        <v>315.9</v>
      </c>
      <c r="Q100" s="69">
        <f>Volume!J100</f>
        <v>312.45</v>
      </c>
      <c r="R100" s="240">
        <f t="shared" si="11"/>
        <v>373.990152</v>
      </c>
      <c r="S100" s="104">
        <f t="shared" si="12"/>
        <v>365.591496</v>
      </c>
      <c r="T100" s="110">
        <f t="shared" si="13"/>
        <v>11696000</v>
      </c>
      <c r="U100" s="104">
        <f t="shared" si="14"/>
        <v>2.339261285909713</v>
      </c>
      <c r="V100" s="104">
        <f t="shared" si="15"/>
        <v>358.94256</v>
      </c>
      <c r="W100" s="104">
        <f t="shared" si="16"/>
        <v>14.24772</v>
      </c>
      <c r="X100" s="104">
        <f t="shared" si="17"/>
        <v>0.799872</v>
      </c>
      <c r="Y100" s="104">
        <f t="shared" si="18"/>
        <v>369.47664</v>
      </c>
      <c r="Z100" s="240">
        <f t="shared" si="19"/>
        <v>4.513512000000048</v>
      </c>
      <c r="AA100" s="78"/>
      <c r="AB100" s="77"/>
    </row>
    <row r="101" spans="1:28" s="58" customFormat="1" ht="15">
      <c r="A101" s="196" t="s">
        <v>146</v>
      </c>
      <c r="B101" s="165">
        <v>10742300</v>
      </c>
      <c r="C101" s="163">
        <v>71200</v>
      </c>
      <c r="D101" s="171">
        <v>0.01</v>
      </c>
      <c r="E101" s="165">
        <v>667500</v>
      </c>
      <c r="F101" s="113">
        <v>53400</v>
      </c>
      <c r="G101" s="171">
        <v>0.09</v>
      </c>
      <c r="H101" s="165">
        <v>44500</v>
      </c>
      <c r="I101" s="113">
        <v>8900</v>
      </c>
      <c r="J101" s="171">
        <v>0.25</v>
      </c>
      <c r="K101" s="165">
        <v>11454300</v>
      </c>
      <c r="L101" s="113">
        <v>133500</v>
      </c>
      <c r="M101" s="128">
        <v>0.01</v>
      </c>
      <c r="N101" s="174">
        <v>11151700</v>
      </c>
      <c r="O101" s="175">
        <f t="shared" si="10"/>
        <v>0.9735819735819736</v>
      </c>
      <c r="P101" s="109">
        <f>Volume!K101</f>
        <v>43.35</v>
      </c>
      <c r="Q101" s="69">
        <f>Volume!J101</f>
        <v>42.55</v>
      </c>
      <c r="R101" s="240">
        <f t="shared" si="11"/>
        <v>48.738046499999996</v>
      </c>
      <c r="S101" s="104">
        <f t="shared" si="12"/>
        <v>47.4504835</v>
      </c>
      <c r="T101" s="110">
        <f t="shared" si="13"/>
        <v>11320800</v>
      </c>
      <c r="U101" s="104">
        <f t="shared" si="14"/>
        <v>1.179245283018868</v>
      </c>
      <c r="V101" s="104">
        <f t="shared" si="15"/>
        <v>45.70848649999999</v>
      </c>
      <c r="W101" s="104">
        <f t="shared" si="16"/>
        <v>2.8402125</v>
      </c>
      <c r="X101" s="104">
        <f t="shared" si="17"/>
        <v>0.18934749999999997</v>
      </c>
      <c r="Y101" s="104">
        <f t="shared" si="18"/>
        <v>49.075668</v>
      </c>
      <c r="Z101" s="240">
        <f t="shared" si="19"/>
        <v>-0.33762150000000446</v>
      </c>
      <c r="AA101" s="78"/>
      <c r="AB101" s="77"/>
    </row>
    <row r="102" spans="1:26" s="7" customFormat="1" ht="15">
      <c r="A102" s="196" t="s">
        <v>8</v>
      </c>
      <c r="B102" s="165">
        <v>35251200</v>
      </c>
      <c r="C102" s="163">
        <v>865600</v>
      </c>
      <c r="D102" s="171">
        <v>0.03</v>
      </c>
      <c r="E102" s="165">
        <v>3960000</v>
      </c>
      <c r="F102" s="113">
        <v>448000</v>
      </c>
      <c r="G102" s="171">
        <v>0.13</v>
      </c>
      <c r="H102" s="165">
        <v>473600</v>
      </c>
      <c r="I102" s="113">
        <v>68800</v>
      </c>
      <c r="J102" s="171">
        <v>0.17</v>
      </c>
      <c r="K102" s="165">
        <v>39684800</v>
      </c>
      <c r="L102" s="113">
        <v>1382400</v>
      </c>
      <c r="M102" s="128">
        <v>0.04</v>
      </c>
      <c r="N102" s="174">
        <v>38972800</v>
      </c>
      <c r="O102" s="175">
        <f t="shared" si="10"/>
        <v>0.9820586219408942</v>
      </c>
      <c r="P102" s="109">
        <f>Volume!K102</f>
        <v>164.1</v>
      </c>
      <c r="Q102" s="69">
        <f>Volume!J102</f>
        <v>164.05</v>
      </c>
      <c r="R102" s="240">
        <f t="shared" si="11"/>
        <v>651.029144</v>
      </c>
      <c r="S102" s="104">
        <f t="shared" si="12"/>
        <v>639.348784</v>
      </c>
      <c r="T102" s="110">
        <f t="shared" si="13"/>
        <v>38302400</v>
      </c>
      <c r="U102" s="104">
        <f t="shared" si="14"/>
        <v>3.609173315510255</v>
      </c>
      <c r="V102" s="104">
        <f t="shared" si="15"/>
        <v>578.295936</v>
      </c>
      <c r="W102" s="104">
        <f t="shared" si="16"/>
        <v>64.9638</v>
      </c>
      <c r="X102" s="104">
        <f t="shared" si="17"/>
        <v>7.769408</v>
      </c>
      <c r="Y102" s="104">
        <f t="shared" si="18"/>
        <v>628.542384</v>
      </c>
      <c r="Z102" s="240">
        <f t="shared" si="19"/>
        <v>22.486760000000004</v>
      </c>
    </row>
    <row r="103" spans="1:28" s="58" customFormat="1" ht="15">
      <c r="A103" s="196" t="s">
        <v>300</v>
      </c>
      <c r="B103" s="165">
        <v>3138000</v>
      </c>
      <c r="C103" s="163">
        <v>-27000</v>
      </c>
      <c r="D103" s="171">
        <v>-0.01</v>
      </c>
      <c r="E103" s="165">
        <v>26000</v>
      </c>
      <c r="F103" s="113">
        <v>2000</v>
      </c>
      <c r="G103" s="171">
        <v>0.08</v>
      </c>
      <c r="H103" s="165">
        <v>0</v>
      </c>
      <c r="I103" s="113">
        <v>0</v>
      </c>
      <c r="J103" s="171">
        <v>0</v>
      </c>
      <c r="K103" s="165">
        <v>3164000</v>
      </c>
      <c r="L103" s="113">
        <v>-25000</v>
      </c>
      <c r="M103" s="128">
        <v>-0.01</v>
      </c>
      <c r="N103" s="174">
        <v>3142000</v>
      </c>
      <c r="O103" s="175">
        <f t="shared" si="10"/>
        <v>0.993046776232617</v>
      </c>
      <c r="P103" s="109">
        <f>Volume!K103</f>
        <v>214.05</v>
      </c>
      <c r="Q103" s="69">
        <f>Volume!J103</f>
        <v>214.8</v>
      </c>
      <c r="R103" s="240">
        <f t="shared" si="11"/>
        <v>67.96272</v>
      </c>
      <c r="S103" s="104">
        <f t="shared" si="12"/>
        <v>67.49016</v>
      </c>
      <c r="T103" s="110">
        <f t="shared" si="13"/>
        <v>3189000</v>
      </c>
      <c r="U103" s="104">
        <f t="shared" si="14"/>
        <v>-0.783944810285356</v>
      </c>
      <c r="V103" s="104">
        <f t="shared" si="15"/>
        <v>67.40424</v>
      </c>
      <c r="W103" s="104">
        <f t="shared" si="16"/>
        <v>0.55848</v>
      </c>
      <c r="X103" s="104">
        <f t="shared" si="17"/>
        <v>0</v>
      </c>
      <c r="Y103" s="104">
        <f t="shared" si="18"/>
        <v>68.260545</v>
      </c>
      <c r="Z103" s="240">
        <f t="shared" si="19"/>
        <v>-0.2978249999999889</v>
      </c>
      <c r="AA103" s="78"/>
      <c r="AB103" s="77"/>
    </row>
    <row r="104" spans="1:28" s="58" customFormat="1" ht="15">
      <c r="A104" s="196" t="s">
        <v>179</v>
      </c>
      <c r="B104" s="165">
        <v>43260000</v>
      </c>
      <c r="C104" s="163">
        <v>-2016000</v>
      </c>
      <c r="D104" s="171">
        <v>-0.04</v>
      </c>
      <c r="E104" s="165">
        <v>6552000</v>
      </c>
      <c r="F104" s="113">
        <v>84000</v>
      </c>
      <c r="G104" s="171">
        <v>0.01</v>
      </c>
      <c r="H104" s="165">
        <v>700000</v>
      </c>
      <c r="I104" s="113">
        <v>0</v>
      </c>
      <c r="J104" s="171">
        <v>0</v>
      </c>
      <c r="K104" s="165">
        <v>50512000</v>
      </c>
      <c r="L104" s="113">
        <v>-1932000</v>
      </c>
      <c r="M104" s="128">
        <v>-0.04</v>
      </c>
      <c r="N104" s="174">
        <v>49420000</v>
      </c>
      <c r="O104" s="175">
        <f t="shared" si="10"/>
        <v>0.9783813747228381</v>
      </c>
      <c r="P104" s="109">
        <f>Volume!K104</f>
        <v>18.3</v>
      </c>
      <c r="Q104" s="69">
        <f>Volume!J104</f>
        <v>17.7</v>
      </c>
      <c r="R104" s="240">
        <f t="shared" si="11"/>
        <v>89.40624</v>
      </c>
      <c r="S104" s="104">
        <f t="shared" si="12"/>
        <v>87.4734</v>
      </c>
      <c r="T104" s="110">
        <f t="shared" si="13"/>
        <v>52444000</v>
      </c>
      <c r="U104" s="104">
        <f t="shared" si="14"/>
        <v>-3.6839295248264814</v>
      </c>
      <c r="V104" s="104">
        <f t="shared" si="15"/>
        <v>76.5702</v>
      </c>
      <c r="W104" s="104">
        <f t="shared" si="16"/>
        <v>11.59704</v>
      </c>
      <c r="X104" s="104">
        <f t="shared" si="17"/>
        <v>1.239</v>
      </c>
      <c r="Y104" s="104">
        <f t="shared" si="18"/>
        <v>95.97252</v>
      </c>
      <c r="Z104" s="240">
        <f t="shared" si="19"/>
        <v>-6.566280000000006</v>
      </c>
      <c r="AA104" s="78"/>
      <c r="AB104" s="77"/>
    </row>
    <row r="105" spans="1:28" s="58" customFormat="1" ht="15">
      <c r="A105" s="196" t="s">
        <v>202</v>
      </c>
      <c r="B105" s="165">
        <v>3208500</v>
      </c>
      <c r="C105" s="163">
        <v>85100</v>
      </c>
      <c r="D105" s="171">
        <v>0.03</v>
      </c>
      <c r="E105" s="165">
        <v>125350</v>
      </c>
      <c r="F105" s="113">
        <v>6900</v>
      </c>
      <c r="G105" s="171">
        <v>0.06</v>
      </c>
      <c r="H105" s="165">
        <v>2300</v>
      </c>
      <c r="I105" s="113">
        <v>1150</v>
      </c>
      <c r="J105" s="171">
        <v>1</v>
      </c>
      <c r="K105" s="165">
        <v>3336150</v>
      </c>
      <c r="L105" s="113">
        <v>93150</v>
      </c>
      <c r="M105" s="128">
        <v>0.03</v>
      </c>
      <c r="N105" s="174">
        <v>3205050</v>
      </c>
      <c r="O105" s="175">
        <f t="shared" si="10"/>
        <v>0.9607032057911065</v>
      </c>
      <c r="P105" s="109">
        <f>Volume!K105</f>
        <v>234.3</v>
      </c>
      <c r="Q105" s="69">
        <f>Volume!J105</f>
        <v>234.1</v>
      </c>
      <c r="R105" s="240">
        <f t="shared" si="11"/>
        <v>78.0992715</v>
      </c>
      <c r="S105" s="104">
        <f t="shared" si="12"/>
        <v>75.0302205</v>
      </c>
      <c r="T105" s="110">
        <f t="shared" si="13"/>
        <v>3243000</v>
      </c>
      <c r="U105" s="104">
        <f t="shared" si="14"/>
        <v>2.872340425531915</v>
      </c>
      <c r="V105" s="104">
        <f t="shared" si="15"/>
        <v>75.110985</v>
      </c>
      <c r="W105" s="104">
        <f t="shared" si="16"/>
        <v>2.9344435</v>
      </c>
      <c r="X105" s="104">
        <f t="shared" si="17"/>
        <v>0.053843</v>
      </c>
      <c r="Y105" s="104">
        <f t="shared" si="18"/>
        <v>75.98349</v>
      </c>
      <c r="Z105" s="240">
        <f t="shared" si="19"/>
        <v>2.115781499999997</v>
      </c>
      <c r="AA105" s="78"/>
      <c r="AB105" s="77"/>
    </row>
    <row r="106" spans="1:28" s="58" customFormat="1" ht="15">
      <c r="A106" s="196" t="s">
        <v>171</v>
      </c>
      <c r="B106" s="165">
        <v>4155800</v>
      </c>
      <c r="C106" s="163">
        <v>121000</v>
      </c>
      <c r="D106" s="171">
        <v>0.03</v>
      </c>
      <c r="E106" s="165">
        <v>15400</v>
      </c>
      <c r="F106" s="113">
        <v>2200</v>
      </c>
      <c r="G106" s="171">
        <v>0.17</v>
      </c>
      <c r="H106" s="165">
        <v>22000</v>
      </c>
      <c r="I106" s="113">
        <v>0</v>
      </c>
      <c r="J106" s="171">
        <v>0</v>
      </c>
      <c r="K106" s="165">
        <v>4193200</v>
      </c>
      <c r="L106" s="113">
        <v>123200</v>
      </c>
      <c r="M106" s="128">
        <v>0.03</v>
      </c>
      <c r="N106" s="174">
        <v>4175600</v>
      </c>
      <c r="O106" s="175">
        <f t="shared" si="10"/>
        <v>0.9958027282266527</v>
      </c>
      <c r="P106" s="109">
        <f>Volume!K106</f>
        <v>325.55</v>
      </c>
      <c r="Q106" s="69">
        <f>Volume!J106</f>
        <v>323.35</v>
      </c>
      <c r="R106" s="240">
        <f t="shared" si="11"/>
        <v>135.587122</v>
      </c>
      <c r="S106" s="104">
        <f t="shared" si="12"/>
        <v>135.018026</v>
      </c>
      <c r="T106" s="110">
        <f t="shared" si="13"/>
        <v>4070000</v>
      </c>
      <c r="U106" s="104">
        <f t="shared" si="14"/>
        <v>3.027027027027027</v>
      </c>
      <c r="V106" s="104">
        <f t="shared" si="15"/>
        <v>134.377793</v>
      </c>
      <c r="W106" s="104">
        <f t="shared" si="16"/>
        <v>0.497959</v>
      </c>
      <c r="X106" s="104">
        <f t="shared" si="17"/>
        <v>0.7113700000000001</v>
      </c>
      <c r="Y106" s="104">
        <f t="shared" si="18"/>
        <v>132.49885</v>
      </c>
      <c r="Z106" s="240">
        <f t="shared" si="19"/>
        <v>3.0882719999999892</v>
      </c>
      <c r="AA106" s="78"/>
      <c r="AB106" s="77"/>
    </row>
    <row r="107" spans="1:28" s="58" customFormat="1" ht="15">
      <c r="A107" s="196" t="s">
        <v>147</v>
      </c>
      <c r="B107" s="165">
        <v>5079900</v>
      </c>
      <c r="C107" s="163">
        <v>389400</v>
      </c>
      <c r="D107" s="171">
        <v>0.08</v>
      </c>
      <c r="E107" s="165">
        <v>271400</v>
      </c>
      <c r="F107" s="113">
        <v>82600</v>
      </c>
      <c r="G107" s="171">
        <v>0.44</v>
      </c>
      <c r="H107" s="165">
        <v>0</v>
      </c>
      <c r="I107" s="113">
        <v>0</v>
      </c>
      <c r="J107" s="171">
        <v>0</v>
      </c>
      <c r="K107" s="165">
        <v>5351300</v>
      </c>
      <c r="L107" s="113">
        <v>472000</v>
      </c>
      <c r="M107" s="128">
        <v>0.1</v>
      </c>
      <c r="N107" s="174">
        <v>5192000</v>
      </c>
      <c r="O107" s="175">
        <f t="shared" si="10"/>
        <v>0.9702315325248071</v>
      </c>
      <c r="P107" s="109">
        <f>Volume!K107</f>
        <v>60</v>
      </c>
      <c r="Q107" s="69">
        <f>Volume!J107</f>
        <v>63.9</v>
      </c>
      <c r="R107" s="240">
        <f t="shared" si="11"/>
        <v>34.194807</v>
      </c>
      <c r="S107" s="104">
        <f t="shared" si="12"/>
        <v>33.17688</v>
      </c>
      <c r="T107" s="110">
        <f t="shared" si="13"/>
        <v>4879300</v>
      </c>
      <c r="U107" s="104">
        <f t="shared" si="14"/>
        <v>9.673518742442564</v>
      </c>
      <c r="V107" s="104">
        <f t="shared" si="15"/>
        <v>32.460561</v>
      </c>
      <c r="W107" s="104">
        <f t="shared" si="16"/>
        <v>1.734246</v>
      </c>
      <c r="X107" s="104">
        <f t="shared" si="17"/>
        <v>0</v>
      </c>
      <c r="Y107" s="104">
        <f t="shared" si="18"/>
        <v>29.2758</v>
      </c>
      <c r="Z107" s="240">
        <f t="shared" si="19"/>
        <v>4.919006999999997</v>
      </c>
      <c r="AA107" s="78"/>
      <c r="AB107" s="77"/>
    </row>
    <row r="108" spans="1:26" s="7" customFormat="1" ht="15">
      <c r="A108" s="196" t="s">
        <v>148</v>
      </c>
      <c r="B108" s="165">
        <v>1260270</v>
      </c>
      <c r="C108" s="163">
        <v>-20900</v>
      </c>
      <c r="D108" s="171">
        <v>-0.02</v>
      </c>
      <c r="E108" s="165">
        <v>0</v>
      </c>
      <c r="F108" s="113">
        <v>0</v>
      </c>
      <c r="G108" s="171">
        <v>0</v>
      </c>
      <c r="H108" s="165">
        <v>0</v>
      </c>
      <c r="I108" s="113">
        <v>0</v>
      </c>
      <c r="J108" s="171">
        <v>0</v>
      </c>
      <c r="K108" s="165">
        <v>1260270</v>
      </c>
      <c r="L108" s="113">
        <v>-20900</v>
      </c>
      <c r="M108" s="128">
        <v>-0.02</v>
      </c>
      <c r="N108" s="174">
        <v>1260270</v>
      </c>
      <c r="O108" s="175">
        <f t="shared" si="10"/>
        <v>1</v>
      </c>
      <c r="P108" s="109">
        <f>Volume!K108</f>
        <v>252.7</v>
      </c>
      <c r="Q108" s="69">
        <f>Volume!J108</f>
        <v>257.75</v>
      </c>
      <c r="R108" s="240">
        <f t="shared" si="11"/>
        <v>32.48345925</v>
      </c>
      <c r="S108" s="104">
        <f t="shared" si="12"/>
        <v>32.48345925</v>
      </c>
      <c r="T108" s="110">
        <f t="shared" si="13"/>
        <v>1281170</v>
      </c>
      <c r="U108" s="104">
        <f t="shared" si="14"/>
        <v>-1.631321370309951</v>
      </c>
      <c r="V108" s="104">
        <f t="shared" si="15"/>
        <v>32.48345925</v>
      </c>
      <c r="W108" s="104">
        <f t="shared" si="16"/>
        <v>0</v>
      </c>
      <c r="X108" s="104">
        <f t="shared" si="17"/>
        <v>0</v>
      </c>
      <c r="Y108" s="104">
        <f t="shared" si="18"/>
        <v>32.3751659</v>
      </c>
      <c r="Z108" s="240">
        <f t="shared" si="19"/>
        <v>0.10829335000000384</v>
      </c>
    </row>
    <row r="109" spans="1:26" s="7" customFormat="1" ht="15">
      <c r="A109" s="196" t="s">
        <v>122</v>
      </c>
      <c r="B109" s="165">
        <v>20569250</v>
      </c>
      <c r="C109" s="163">
        <v>643500</v>
      </c>
      <c r="D109" s="171">
        <v>0.03</v>
      </c>
      <c r="E109" s="165">
        <v>5668000</v>
      </c>
      <c r="F109" s="113">
        <v>432250</v>
      </c>
      <c r="G109" s="171">
        <v>0.08</v>
      </c>
      <c r="H109" s="165">
        <v>897000</v>
      </c>
      <c r="I109" s="113">
        <v>91000</v>
      </c>
      <c r="J109" s="171">
        <v>0.11</v>
      </c>
      <c r="K109" s="165">
        <v>27134250</v>
      </c>
      <c r="L109" s="113">
        <v>1166750</v>
      </c>
      <c r="M109" s="128">
        <v>0.04</v>
      </c>
      <c r="N109" s="174">
        <v>26591500</v>
      </c>
      <c r="O109" s="175">
        <f t="shared" si="10"/>
        <v>0.9799976045035333</v>
      </c>
      <c r="P109" s="109">
        <f>Volume!K109</f>
        <v>142.95</v>
      </c>
      <c r="Q109" s="69">
        <f>Volume!J109</f>
        <v>142.75</v>
      </c>
      <c r="R109" s="240">
        <f t="shared" si="11"/>
        <v>387.34141875</v>
      </c>
      <c r="S109" s="104">
        <f t="shared" si="12"/>
        <v>379.5936625</v>
      </c>
      <c r="T109" s="110">
        <f t="shared" si="13"/>
        <v>25967500</v>
      </c>
      <c r="U109" s="104">
        <f t="shared" si="14"/>
        <v>4.4931163954943685</v>
      </c>
      <c r="V109" s="104">
        <f t="shared" si="15"/>
        <v>293.62604375</v>
      </c>
      <c r="W109" s="104">
        <f t="shared" si="16"/>
        <v>80.9107</v>
      </c>
      <c r="X109" s="104">
        <f t="shared" si="17"/>
        <v>12.804675</v>
      </c>
      <c r="Y109" s="104">
        <f t="shared" si="18"/>
        <v>371.20541249999997</v>
      </c>
      <c r="Z109" s="240">
        <f t="shared" si="19"/>
        <v>16.136006250000037</v>
      </c>
    </row>
    <row r="110" spans="1:26" s="7" customFormat="1" ht="15">
      <c r="A110" s="204" t="s">
        <v>36</v>
      </c>
      <c r="B110" s="165">
        <v>6919200</v>
      </c>
      <c r="C110" s="163">
        <v>562050</v>
      </c>
      <c r="D110" s="171">
        <v>0.09</v>
      </c>
      <c r="E110" s="165">
        <v>231750</v>
      </c>
      <c r="F110" s="113">
        <v>32400</v>
      </c>
      <c r="G110" s="171">
        <v>0.16</v>
      </c>
      <c r="H110" s="165">
        <v>12150</v>
      </c>
      <c r="I110" s="113">
        <v>1800</v>
      </c>
      <c r="J110" s="171">
        <v>0.17</v>
      </c>
      <c r="K110" s="165">
        <v>7163100</v>
      </c>
      <c r="L110" s="113">
        <v>596250</v>
      </c>
      <c r="M110" s="128">
        <v>0.09</v>
      </c>
      <c r="N110" s="174">
        <v>7052850</v>
      </c>
      <c r="O110" s="175">
        <f t="shared" si="10"/>
        <v>0.9846086191732629</v>
      </c>
      <c r="P110" s="109">
        <f>Volume!K110</f>
        <v>891.9</v>
      </c>
      <c r="Q110" s="69">
        <f>Volume!J110</f>
        <v>894</v>
      </c>
      <c r="R110" s="240">
        <f t="shared" si="11"/>
        <v>640.38114</v>
      </c>
      <c r="S110" s="104">
        <f t="shared" si="12"/>
        <v>630.52479</v>
      </c>
      <c r="T110" s="110">
        <f t="shared" si="13"/>
        <v>6566850</v>
      </c>
      <c r="U110" s="104">
        <f t="shared" si="14"/>
        <v>9.07969574453505</v>
      </c>
      <c r="V110" s="104">
        <f t="shared" si="15"/>
        <v>618.57648</v>
      </c>
      <c r="W110" s="104">
        <f t="shared" si="16"/>
        <v>20.71845</v>
      </c>
      <c r="X110" s="104">
        <f t="shared" si="17"/>
        <v>1.08621</v>
      </c>
      <c r="Y110" s="104">
        <f t="shared" si="18"/>
        <v>585.6973515</v>
      </c>
      <c r="Z110" s="240">
        <f t="shared" si="19"/>
        <v>54.68378849999999</v>
      </c>
    </row>
    <row r="111" spans="1:26" s="7" customFormat="1" ht="15">
      <c r="A111" s="196" t="s">
        <v>172</v>
      </c>
      <c r="B111" s="165">
        <v>3309600</v>
      </c>
      <c r="C111" s="163">
        <v>74550</v>
      </c>
      <c r="D111" s="171">
        <v>0.02</v>
      </c>
      <c r="E111" s="165">
        <v>65100</v>
      </c>
      <c r="F111" s="113">
        <v>2100</v>
      </c>
      <c r="G111" s="171">
        <v>0.03</v>
      </c>
      <c r="H111" s="165">
        <v>5250</v>
      </c>
      <c r="I111" s="113">
        <v>0</v>
      </c>
      <c r="J111" s="171">
        <v>0</v>
      </c>
      <c r="K111" s="165">
        <v>3379950</v>
      </c>
      <c r="L111" s="113">
        <v>76650</v>
      </c>
      <c r="M111" s="128">
        <v>0.02</v>
      </c>
      <c r="N111" s="174">
        <v>3348450</v>
      </c>
      <c r="O111" s="175">
        <f t="shared" si="10"/>
        <v>0.9906803355079217</v>
      </c>
      <c r="P111" s="109">
        <f>Volume!K111</f>
        <v>261.7</v>
      </c>
      <c r="Q111" s="69">
        <f>Volume!J111</f>
        <v>268.15</v>
      </c>
      <c r="R111" s="240">
        <f t="shared" si="11"/>
        <v>90.63335924999998</v>
      </c>
      <c r="S111" s="104">
        <f t="shared" si="12"/>
        <v>89.78868674999998</v>
      </c>
      <c r="T111" s="110">
        <f t="shared" si="13"/>
        <v>3303300</v>
      </c>
      <c r="U111" s="104">
        <f t="shared" si="14"/>
        <v>2.320406865861411</v>
      </c>
      <c r="V111" s="104">
        <f t="shared" si="15"/>
        <v>88.74692399999999</v>
      </c>
      <c r="W111" s="104">
        <f t="shared" si="16"/>
        <v>1.7456565</v>
      </c>
      <c r="X111" s="104">
        <f t="shared" si="17"/>
        <v>0.14077874999999998</v>
      </c>
      <c r="Y111" s="104">
        <f t="shared" si="18"/>
        <v>86.447361</v>
      </c>
      <c r="Z111" s="240">
        <f t="shared" si="19"/>
        <v>4.185998249999983</v>
      </c>
    </row>
    <row r="112" spans="1:26" s="7" customFormat="1" ht="15">
      <c r="A112" s="196" t="s">
        <v>80</v>
      </c>
      <c r="B112" s="165">
        <v>2392800</v>
      </c>
      <c r="C112" s="163">
        <v>-26400</v>
      </c>
      <c r="D112" s="171">
        <v>-0.01</v>
      </c>
      <c r="E112" s="165">
        <v>19200</v>
      </c>
      <c r="F112" s="113">
        <v>8400</v>
      </c>
      <c r="G112" s="171">
        <v>0.78</v>
      </c>
      <c r="H112" s="165">
        <v>0</v>
      </c>
      <c r="I112" s="113">
        <v>0</v>
      </c>
      <c r="J112" s="171">
        <v>0</v>
      </c>
      <c r="K112" s="165">
        <v>2412000</v>
      </c>
      <c r="L112" s="113">
        <v>-18000</v>
      </c>
      <c r="M112" s="128">
        <v>-0.01</v>
      </c>
      <c r="N112" s="174">
        <v>2395200</v>
      </c>
      <c r="O112" s="175">
        <f t="shared" si="10"/>
        <v>0.9930348258706467</v>
      </c>
      <c r="P112" s="109">
        <f>Volume!K112</f>
        <v>224.05</v>
      </c>
      <c r="Q112" s="69">
        <f>Volume!J112</f>
        <v>226.4</v>
      </c>
      <c r="R112" s="240">
        <f t="shared" si="11"/>
        <v>54.60768</v>
      </c>
      <c r="S112" s="104">
        <f t="shared" si="12"/>
        <v>54.227328</v>
      </c>
      <c r="T112" s="110">
        <f t="shared" si="13"/>
        <v>2430000</v>
      </c>
      <c r="U112" s="104">
        <f t="shared" si="14"/>
        <v>-0.7407407407407408</v>
      </c>
      <c r="V112" s="104">
        <f t="shared" si="15"/>
        <v>54.172992</v>
      </c>
      <c r="W112" s="104">
        <f t="shared" si="16"/>
        <v>0.434688</v>
      </c>
      <c r="X112" s="104">
        <f t="shared" si="17"/>
        <v>0</v>
      </c>
      <c r="Y112" s="104">
        <f t="shared" si="18"/>
        <v>54.44415</v>
      </c>
      <c r="Z112" s="240">
        <f t="shared" si="19"/>
        <v>0.1635300000000015</v>
      </c>
    </row>
    <row r="113" spans="1:26" s="7" customFormat="1" ht="15">
      <c r="A113" s="196" t="s">
        <v>275</v>
      </c>
      <c r="B113" s="165">
        <v>6003200</v>
      </c>
      <c r="C113" s="163">
        <v>-213500</v>
      </c>
      <c r="D113" s="171">
        <v>-0.03</v>
      </c>
      <c r="E113" s="165">
        <v>138600</v>
      </c>
      <c r="F113" s="113">
        <v>-3500</v>
      </c>
      <c r="G113" s="171">
        <v>-0.02</v>
      </c>
      <c r="H113" s="165">
        <v>3500</v>
      </c>
      <c r="I113" s="113">
        <v>0</v>
      </c>
      <c r="J113" s="171">
        <v>0</v>
      </c>
      <c r="K113" s="165">
        <v>6145300</v>
      </c>
      <c r="L113" s="113">
        <v>-217000</v>
      </c>
      <c r="M113" s="128">
        <v>-0.03</v>
      </c>
      <c r="N113" s="174">
        <v>6069000</v>
      </c>
      <c r="O113" s="175">
        <f t="shared" si="10"/>
        <v>0.9875840072901242</v>
      </c>
      <c r="P113" s="109">
        <f>Volume!K113</f>
        <v>368.4</v>
      </c>
      <c r="Q113" s="69">
        <f>Volume!J113</f>
        <v>360.5</v>
      </c>
      <c r="R113" s="240">
        <f t="shared" si="11"/>
        <v>221.538065</v>
      </c>
      <c r="S113" s="104">
        <f t="shared" si="12"/>
        <v>218.78745</v>
      </c>
      <c r="T113" s="110">
        <f t="shared" si="13"/>
        <v>6362300</v>
      </c>
      <c r="U113" s="104">
        <f t="shared" si="14"/>
        <v>-3.410716250412587</v>
      </c>
      <c r="V113" s="104">
        <f t="shared" si="15"/>
        <v>216.41536</v>
      </c>
      <c r="W113" s="104">
        <f t="shared" si="16"/>
        <v>4.99653</v>
      </c>
      <c r="X113" s="104">
        <f t="shared" si="17"/>
        <v>0.126175</v>
      </c>
      <c r="Y113" s="104">
        <f t="shared" si="18"/>
        <v>234.387132</v>
      </c>
      <c r="Z113" s="240">
        <f t="shared" si="19"/>
        <v>-12.84906700000002</v>
      </c>
    </row>
    <row r="114" spans="1:26" s="7" customFormat="1" ht="15">
      <c r="A114" s="196" t="s">
        <v>225</v>
      </c>
      <c r="B114" s="165">
        <v>1127750</v>
      </c>
      <c r="C114" s="163">
        <v>66300</v>
      </c>
      <c r="D114" s="171">
        <v>0.06</v>
      </c>
      <c r="E114" s="165">
        <v>0</v>
      </c>
      <c r="F114" s="113">
        <v>0</v>
      </c>
      <c r="G114" s="171">
        <v>0</v>
      </c>
      <c r="H114" s="165">
        <v>0</v>
      </c>
      <c r="I114" s="113">
        <v>-11700</v>
      </c>
      <c r="J114" s="171">
        <v>-1</v>
      </c>
      <c r="K114" s="165">
        <v>1127750</v>
      </c>
      <c r="L114" s="113">
        <v>54600</v>
      </c>
      <c r="M114" s="128">
        <v>0.05</v>
      </c>
      <c r="N114" s="174">
        <v>1106300</v>
      </c>
      <c r="O114" s="175">
        <f t="shared" si="10"/>
        <v>0.9809798270893372</v>
      </c>
      <c r="P114" s="109">
        <f>Volume!K114</f>
        <v>424.8</v>
      </c>
      <c r="Q114" s="69">
        <f>Volume!J114</f>
        <v>436.4</v>
      </c>
      <c r="R114" s="240">
        <f t="shared" si="11"/>
        <v>49.21501</v>
      </c>
      <c r="S114" s="104">
        <f t="shared" si="12"/>
        <v>48.278932</v>
      </c>
      <c r="T114" s="110">
        <f t="shared" si="13"/>
        <v>1073150</v>
      </c>
      <c r="U114" s="104">
        <f t="shared" si="14"/>
        <v>5.087825560266506</v>
      </c>
      <c r="V114" s="104">
        <f t="shared" si="15"/>
        <v>49.21501</v>
      </c>
      <c r="W114" s="104">
        <f t="shared" si="16"/>
        <v>0</v>
      </c>
      <c r="X114" s="104">
        <f t="shared" si="17"/>
        <v>0</v>
      </c>
      <c r="Y114" s="104">
        <f t="shared" si="18"/>
        <v>45.587412</v>
      </c>
      <c r="Z114" s="240">
        <f t="shared" si="19"/>
        <v>3.627597999999999</v>
      </c>
    </row>
    <row r="115" spans="1:26" s="7" customFormat="1" ht="15">
      <c r="A115" s="196" t="s">
        <v>81</v>
      </c>
      <c r="B115" s="165">
        <v>4690800</v>
      </c>
      <c r="C115" s="163">
        <v>151200</v>
      </c>
      <c r="D115" s="171">
        <v>0.03</v>
      </c>
      <c r="E115" s="165">
        <v>7200</v>
      </c>
      <c r="F115" s="113">
        <v>1200</v>
      </c>
      <c r="G115" s="171">
        <v>0.2</v>
      </c>
      <c r="H115" s="165">
        <v>0</v>
      </c>
      <c r="I115" s="113">
        <v>0</v>
      </c>
      <c r="J115" s="171">
        <v>0</v>
      </c>
      <c r="K115" s="165">
        <v>4698000</v>
      </c>
      <c r="L115" s="113">
        <v>152400</v>
      </c>
      <c r="M115" s="128">
        <v>0.03</v>
      </c>
      <c r="N115" s="174">
        <v>4686000</v>
      </c>
      <c r="O115" s="175">
        <f t="shared" si="10"/>
        <v>0.9974457215836526</v>
      </c>
      <c r="P115" s="109">
        <f>Volume!K115</f>
        <v>518.4</v>
      </c>
      <c r="Q115" s="69">
        <f>Volume!J115</f>
        <v>516.4</v>
      </c>
      <c r="R115" s="240">
        <f t="shared" si="11"/>
        <v>242.60472</v>
      </c>
      <c r="S115" s="104">
        <f t="shared" si="12"/>
        <v>241.98504</v>
      </c>
      <c r="T115" s="110">
        <f t="shared" si="13"/>
        <v>4545600</v>
      </c>
      <c r="U115" s="104">
        <f t="shared" si="14"/>
        <v>3.3526927138331573</v>
      </c>
      <c r="V115" s="104">
        <f t="shared" si="15"/>
        <v>242.232912</v>
      </c>
      <c r="W115" s="104">
        <f t="shared" si="16"/>
        <v>0.371808</v>
      </c>
      <c r="X115" s="104">
        <f t="shared" si="17"/>
        <v>0</v>
      </c>
      <c r="Y115" s="104">
        <f t="shared" si="18"/>
        <v>235.643904</v>
      </c>
      <c r="Z115" s="240">
        <f t="shared" si="19"/>
        <v>6.960815999999994</v>
      </c>
    </row>
    <row r="116" spans="1:28" s="58" customFormat="1" ht="15">
      <c r="A116" s="196" t="s">
        <v>226</v>
      </c>
      <c r="B116" s="165">
        <v>6720000</v>
      </c>
      <c r="C116" s="163">
        <v>154000</v>
      </c>
      <c r="D116" s="171">
        <v>0.02</v>
      </c>
      <c r="E116" s="165">
        <v>652400</v>
      </c>
      <c r="F116" s="113">
        <v>16800</v>
      </c>
      <c r="G116" s="171">
        <v>0.03</v>
      </c>
      <c r="H116" s="165">
        <v>117600</v>
      </c>
      <c r="I116" s="113">
        <v>5600</v>
      </c>
      <c r="J116" s="171">
        <v>0.05</v>
      </c>
      <c r="K116" s="165">
        <v>7490000</v>
      </c>
      <c r="L116" s="113">
        <v>176400</v>
      </c>
      <c r="M116" s="128">
        <v>0.02</v>
      </c>
      <c r="N116" s="174">
        <v>7425600</v>
      </c>
      <c r="O116" s="175">
        <f t="shared" si="10"/>
        <v>0.9914018691588785</v>
      </c>
      <c r="P116" s="109">
        <f>Volume!K116</f>
        <v>229.9</v>
      </c>
      <c r="Q116" s="69">
        <f>Volume!J116</f>
        <v>228.1</v>
      </c>
      <c r="R116" s="240">
        <f t="shared" si="11"/>
        <v>170.8469</v>
      </c>
      <c r="S116" s="104">
        <f t="shared" si="12"/>
        <v>169.377936</v>
      </c>
      <c r="T116" s="110">
        <f t="shared" si="13"/>
        <v>7313600</v>
      </c>
      <c r="U116" s="104">
        <f t="shared" si="14"/>
        <v>2.4119448698315464</v>
      </c>
      <c r="V116" s="104">
        <f t="shared" si="15"/>
        <v>153.2832</v>
      </c>
      <c r="W116" s="104">
        <f t="shared" si="16"/>
        <v>14.881244</v>
      </c>
      <c r="X116" s="104">
        <f t="shared" si="17"/>
        <v>2.682456</v>
      </c>
      <c r="Y116" s="104">
        <f t="shared" si="18"/>
        <v>168.139664</v>
      </c>
      <c r="Z116" s="240">
        <f t="shared" si="19"/>
        <v>2.7072359999999946</v>
      </c>
      <c r="AA116" s="78"/>
      <c r="AB116" s="77"/>
    </row>
    <row r="117" spans="1:26" s="7" customFormat="1" ht="15">
      <c r="A117" s="196" t="s">
        <v>301</v>
      </c>
      <c r="B117" s="165">
        <v>4016100</v>
      </c>
      <c r="C117" s="163">
        <v>89100</v>
      </c>
      <c r="D117" s="171">
        <v>0.02</v>
      </c>
      <c r="E117" s="165">
        <v>38500</v>
      </c>
      <c r="F117" s="113">
        <v>3300</v>
      </c>
      <c r="G117" s="171">
        <v>0.09</v>
      </c>
      <c r="H117" s="165">
        <v>11000</v>
      </c>
      <c r="I117" s="113">
        <v>0</v>
      </c>
      <c r="J117" s="171">
        <v>0</v>
      </c>
      <c r="K117" s="165">
        <v>4065600</v>
      </c>
      <c r="L117" s="113">
        <v>92400</v>
      </c>
      <c r="M117" s="128">
        <v>0.02</v>
      </c>
      <c r="N117" s="174">
        <v>4031500</v>
      </c>
      <c r="O117" s="175">
        <f t="shared" si="10"/>
        <v>0.9916125541125541</v>
      </c>
      <c r="P117" s="109">
        <f>Volume!K117</f>
        <v>354.1</v>
      </c>
      <c r="Q117" s="69">
        <f>Volume!J117</f>
        <v>367.3</v>
      </c>
      <c r="R117" s="240">
        <f t="shared" si="11"/>
        <v>149.329488</v>
      </c>
      <c r="S117" s="104">
        <f t="shared" si="12"/>
        <v>148.076995</v>
      </c>
      <c r="T117" s="110">
        <f t="shared" si="13"/>
        <v>3973200</v>
      </c>
      <c r="U117" s="104">
        <f t="shared" si="14"/>
        <v>2.3255813953488373</v>
      </c>
      <c r="V117" s="104">
        <f t="shared" si="15"/>
        <v>147.511353</v>
      </c>
      <c r="W117" s="104">
        <f t="shared" si="16"/>
        <v>1.414105</v>
      </c>
      <c r="X117" s="104">
        <f t="shared" si="17"/>
        <v>0.40403</v>
      </c>
      <c r="Y117" s="104">
        <f t="shared" si="18"/>
        <v>140.691012</v>
      </c>
      <c r="Z117" s="240">
        <f t="shared" si="19"/>
        <v>8.638475999999997</v>
      </c>
    </row>
    <row r="118" spans="1:28" s="58" customFormat="1" ht="15">
      <c r="A118" s="196" t="s">
        <v>227</v>
      </c>
      <c r="B118" s="165">
        <v>3498900</v>
      </c>
      <c r="C118" s="163">
        <v>42600</v>
      </c>
      <c r="D118" s="171">
        <v>0.01</v>
      </c>
      <c r="E118" s="165">
        <v>6300</v>
      </c>
      <c r="F118" s="113">
        <v>2700</v>
      </c>
      <c r="G118" s="171">
        <v>0.75</v>
      </c>
      <c r="H118" s="165">
        <v>0</v>
      </c>
      <c r="I118" s="113">
        <v>0</v>
      </c>
      <c r="J118" s="171">
        <v>0</v>
      </c>
      <c r="K118" s="165">
        <v>3505200</v>
      </c>
      <c r="L118" s="113">
        <v>45300</v>
      </c>
      <c r="M118" s="128">
        <v>0.01</v>
      </c>
      <c r="N118" s="174">
        <v>3498600</v>
      </c>
      <c r="O118" s="175">
        <f t="shared" si="10"/>
        <v>0.9981170831906881</v>
      </c>
      <c r="P118" s="109">
        <f>Volume!K118</f>
        <v>1031.2</v>
      </c>
      <c r="Q118" s="69">
        <f>Volume!J118</f>
        <v>1042.75</v>
      </c>
      <c r="R118" s="240">
        <f t="shared" si="11"/>
        <v>365.50473</v>
      </c>
      <c r="S118" s="104">
        <f t="shared" si="12"/>
        <v>364.816515</v>
      </c>
      <c r="T118" s="110">
        <f t="shared" si="13"/>
        <v>3459900</v>
      </c>
      <c r="U118" s="104">
        <f t="shared" si="14"/>
        <v>1.3092863955605654</v>
      </c>
      <c r="V118" s="104">
        <f t="shared" si="15"/>
        <v>364.8477975</v>
      </c>
      <c r="W118" s="104">
        <f t="shared" si="16"/>
        <v>0.6569325</v>
      </c>
      <c r="X118" s="104">
        <f t="shared" si="17"/>
        <v>0</v>
      </c>
      <c r="Y118" s="104">
        <f t="shared" si="18"/>
        <v>356.784888</v>
      </c>
      <c r="Z118" s="240">
        <f t="shared" si="19"/>
        <v>8.719841999999971</v>
      </c>
      <c r="AA118" s="78"/>
      <c r="AB118" s="77"/>
    </row>
    <row r="119" spans="1:28" s="58" customFormat="1" ht="15">
      <c r="A119" s="196" t="s">
        <v>228</v>
      </c>
      <c r="B119" s="165">
        <v>5198400</v>
      </c>
      <c r="C119" s="163">
        <v>-168000</v>
      </c>
      <c r="D119" s="171">
        <v>-0.03</v>
      </c>
      <c r="E119" s="165">
        <v>319200</v>
      </c>
      <c r="F119" s="113">
        <v>9600</v>
      </c>
      <c r="G119" s="171">
        <v>0.03</v>
      </c>
      <c r="H119" s="165">
        <v>61600</v>
      </c>
      <c r="I119" s="113">
        <v>-800</v>
      </c>
      <c r="J119" s="171">
        <v>-0.01</v>
      </c>
      <c r="K119" s="165">
        <v>5579200</v>
      </c>
      <c r="L119" s="113">
        <v>-159200</v>
      </c>
      <c r="M119" s="128">
        <v>-0.03</v>
      </c>
      <c r="N119" s="174">
        <v>5544000</v>
      </c>
      <c r="O119" s="175">
        <f t="shared" si="10"/>
        <v>0.9936908517350158</v>
      </c>
      <c r="P119" s="109">
        <f>Volume!K119</f>
        <v>419.3</v>
      </c>
      <c r="Q119" s="69">
        <f>Volume!J119</f>
        <v>420.95</v>
      </c>
      <c r="R119" s="240">
        <f t="shared" si="11"/>
        <v>234.856424</v>
      </c>
      <c r="S119" s="104">
        <f t="shared" si="12"/>
        <v>233.37468</v>
      </c>
      <c r="T119" s="110">
        <f t="shared" si="13"/>
        <v>5738400</v>
      </c>
      <c r="U119" s="104">
        <f t="shared" si="14"/>
        <v>-2.7742924857103026</v>
      </c>
      <c r="V119" s="104">
        <f t="shared" si="15"/>
        <v>218.826648</v>
      </c>
      <c r="W119" s="104">
        <f t="shared" si="16"/>
        <v>13.436724</v>
      </c>
      <c r="X119" s="104">
        <f t="shared" si="17"/>
        <v>2.593052</v>
      </c>
      <c r="Y119" s="104">
        <f t="shared" si="18"/>
        <v>240.611112</v>
      </c>
      <c r="Z119" s="240">
        <f t="shared" si="19"/>
        <v>-5.754687999999987</v>
      </c>
      <c r="AA119" s="78"/>
      <c r="AB119" s="77"/>
    </row>
    <row r="120" spans="1:28" s="58" customFormat="1" ht="15">
      <c r="A120" s="196" t="s">
        <v>235</v>
      </c>
      <c r="B120" s="165">
        <v>17213700</v>
      </c>
      <c r="C120" s="163">
        <v>726600</v>
      </c>
      <c r="D120" s="171">
        <v>0.04</v>
      </c>
      <c r="E120" s="165">
        <v>1780800</v>
      </c>
      <c r="F120" s="113">
        <v>144900</v>
      </c>
      <c r="G120" s="171">
        <v>0.09</v>
      </c>
      <c r="H120" s="165">
        <v>424200</v>
      </c>
      <c r="I120" s="113">
        <v>9800</v>
      </c>
      <c r="J120" s="171">
        <v>0.02</v>
      </c>
      <c r="K120" s="165">
        <v>19418700</v>
      </c>
      <c r="L120" s="113">
        <v>881300</v>
      </c>
      <c r="M120" s="128">
        <v>0.05</v>
      </c>
      <c r="N120" s="174">
        <v>19000100</v>
      </c>
      <c r="O120" s="175">
        <f t="shared" si="10"/>
        <v>0.9784434591399013</v>
      </c>
      <c r="P120" s="109">
        <f>Volume!K120</f>
        <v>485.6</v>
      </c>
      <c r="Q120" s="69">
        <f>Volume!J120</f>
        <v>489.05</v>
      </c>
      <c r="R120" s="240">
        <f t="shared" si="11"/>
        <v>949.6715235</v>
      </c>
      <c r="S120" s="104">
        <f t="shared" si="12"/>
        <v>929.1998905</v>
      </c>
      <c r="T120" s="110">
        <f t="shared" si="13"/>
        <v>18537400</v>
      </c>
      <c r="U120" s="104">
        <f t="shared" si="14"/>
        <v>4.754172645570576</v>
      </c>
      <c r="V120" s="104">
        <f t="shared" si="15"/>
        <v>841.8359985</v>
      </c>
      <c r="W120" s="104">
        <f t="shared" si="16"/>
        <v>87.090024</v>
      </c>
      <c r="X120" s="104">
        <f t="shared" si="17"/>
        <v>20.745501</v>
      </c>
      <c r="Y120" s="104">
        <f t="shared" si="18"/>
        <v>900.176144</v>
      </c>
      <c r="Z120" s="240">
        <f t="shared" si="19"/>
        <v>49.49537950000001</v>
      </c>
      <c r="AA120" s="78"/>
      <c r="AB120" s="77"/>
    </row>
    <row r="121" spans="1:28" s="58" customFormat="1" ht="15">
      <c r="A121" s="196" t="s">
        <v>98</v>
      </c>
      <c r="B121" s="165">
        <v>5916900</v>
      </c>
      <c r="C121" s="163">
        <v>284350</v>
      </c>
      <c r="D121" s="171">
        <v>0.05</v>
      </c>
      <c r="E121" s="165">
        <v>180950</v>
      </c>
      <c r="F121" s="113">
        <v>9350</v>
      </c>
      <c r="G121" s="171">
        <v>0.05</v>
      </c>
      <c r="H121" s="165">
        <v>20350</v>
      </c>
      <c r="I121" s="113">
        <v>2200</v>
      </c>
      <c r="J121" s="171">
        <v>0.12</v>
      </c>
      <c r="K121" s="165">
        <v>6118200</v>
      </c>
      <c r="L121" s="113">
        <v>295900</v>
      </c>
      <c r="M121" s="128">
        <v>0.05</v>
      </c>
      <c r="N121" s="174">
        <v>6095100</v>
      </c>
      <c r="O121" s="175">
        <f t="shared" si="10"/>
        <v>0.9962243797195254</v>
      </c>
      <c r="P121" s="109">
        <f>Volume!K121</f>
        <v>559.55</v>
      </c>
      <c r="Q121" s="69">
        <f>Volume!J121</f>
        <v>565.05</v>
      </c>
      <c r="R121" s="240">
        <f t="shared" si="11"/>
        <v>345.70889099999994</v>
      </c>
      <c r="S121" s="104">
        <f t="shared" si="12"/>
        <v>344.4036255</v>
      </c>
      <c r="T121" s="110">
        <f t="shared" si="13"/>
        <v>5822300</v>
      </c>
      <c r="U121" s="104">
        <f t="shared" si="14"/>
        <v>5.082184016625732</v>
      </c>
      <c r="V121" s="104">
        <f t="shared" si="15"/>
        <v>334.33443449999993</v>
      </c>
      <c r="W121" s="104">
        <f t="shared" si="16"/>
        <v>10.224579749999998</v>
      </c>
      <c r="X121" s="104">
        <f t="shared" si="17"/>
        <v>1.14987675</v>
      </c>
      <c r="Y121" s="104">
        <f t="shared" si="18"/>
        <v>325.7867965</v>
      </c>
      <c r="Z121" s="240">
        <f t="shared" si="19"/>
        <v>19.922094499999957</v>
      </c>
      <c r="AA121" s="78"/>
      <c r="AB121" s="77"/>
    </row>
    <row r="122" spans="1:28" s="58" customFormat="1" ht="15">
      <c r="A122" s="196" t="s">
        <v>149</v>
      </c>
      <c r="B122" s="165">
        <v>4781700</v>
      </c>
      <c r="C122" s="163">
        <v>-469700</v>
      </c>
      <c r="D122" s="171">
        <v>-0.09</v>
      </c>
      <c r="E122" s="165">
        <v>193600</v>
      </c>
      <c r="F122" s="113">
        <v>26950</v>
      </c>
      <c r="G122" s="171">
        <v>0.16</v>
      </c>
      <c r="H122" s="165">
        <v>102850</v>
      </c>
      <c r="I122" s="113">
        <v>9900</v>
      </c>
      <c r="J122" s="171">
        <v>0.11</v>
      </c>
      <c r="K122" s="165">
        <v>5078150</v>
      </c>
      <c r="L122" s="113">
        <v>-432850</v>
      </c>
      <c r="M122" s="128">
        <v>-0.08</v>
      </c>
      <c r="N122" s="174">
        <v>5025350</v>
      </c>
      <c r="O122" s="175">
        <f t="shared" si="10"/>
        <v>0.9896025127260912</v>
      </c>
      <c r="P122" s="109">
        <f>Volume!K122</f>
        <v>717</v>
      </c>
      <c r="Q122" s="69">
        <f>Volume!J122</f>
        <v>723.85</v>
      </c>
      <c r="R122" s="240">
        <f t="shared" si="11"/>
        <v>367.58188775</v>
      </c>
      <c r="S122" s="104">
        <f t="shared" si="12"/>
        <v>363.75995975</v>
      </c>
      <c r="T122" s="110">
        <f t="shared" si="13"/>
        <v>5511000</v>
      </c>
      <c r="U122" s="104">
        <f t="shared" si="14"/>
        <v>-7.854291417165668</v>
      </c>
      <c r="V122" s="104">
        <f t="shared" si="15"/>
        <v>346.1233545</v>
      </c>
      <c r="W122" s="104">
        <f t="shared" si="16"/>
        <v>14.013736</v>
      </c>
      <c r="X122" s="104">
        <f t="shared" si="17"/>
        <v>7.44479725</v>
      </c>
      <c r="Y122" s="104">
        <f t="shared" si="18"/>
        <v>395.1387</v>
      </c>
      <c r="Z122" s="240">
        <f t="shared" si="19"/>
        <v>-27.55681224999995</v>
      </c>
      <c r="AA122" s="78"/>
      <c r="AB122" s="77"/>
    </row>
    <row r="123" spans="1:26" s="7" customFormat="1" ht="15">
      <c r="A123" s="196" t="s">
        <v>203</v>
      </c>
      <c r="B123" s="165">
        <v>11443800</v>
      </c>
      <c r="C123" s="163">
        <v>105600</v>
      </c>
      <c r="D123" s="171">
        <v>0.01</v>
      </c>
      <c r="E123" s="165">
        <v>1653600</v>
      </c>
      <c r="F123" s="113">
        <v>39300</v>
      </c>
      <c r="G123" s="171">
        <v>0.02</v>
      </c>
      <c r="H123" s="165">
        <v>363300</v>
      </c>
      <c r="I123" s="113">
        <v>42900</v>
      </c>
      <c r="J123" s="171">
        <v>0.13</v>
      </c>
      <c r="K123" s="165">
        <v>13460700</v>
      </c>
      <c r="L123" s="113">
        <v>187800</v>
      </c>
      <c r="M123" s="128">
        <v>0.01</v>
      </c>
      <c r="N123" s="174">
        <v>13401300</v>
      </c>
      <c r="O123" s="175">
        <f t="shared" si="10"/>
        <v>0.9955871537141456</v>
      </c>
      <c r="P123" s="109">
        <f>Volume!K123</f>
        <v>1394.9</v>
      </c>
      <c r="Q123" s="69">
        <f>Volume!J123</f>
        <v>1397.05</v>
      </c>
      <c r="R123" s="240">
        <f t="shared" si="11"/>
        <v>1880.5270935</v>
      </c>
      <c r="S123" s="104">
        <f t="shared" si="12"/>
        <v>1872.2286165</v>
      </c>
      <c r="T123" s="110">
        <f t="shared" si="13"/>
        <v>13272900</v>
      </c>
      <c r="U123" s="104">
        <f t="shared" si="14"/>
        <v>1.4149130935967271</v>
      </c>
      <c r="V123" s="104">
        <f t="shared" si="15"/>
        <v>1598.756079</v>
      </c>
      <c r="W123" s="104">
        <f t="shared" si="16"/>
        <v>231.016188</v>
      </c>
      <c r="X123" s="104">
        <f t="shared" si="17"/>
        <v>50.7548265</v>
      </c>
      <c r="Y123" s="104">
        <f t="shared" si="18"/>
        <v>1851.436821</v>
      </c>
      <c r="Z123" s="240">
        <f t="shared" si="19"/>
        <v>29.090272500000083</v>
      </c>
    </row>
    <row r="124" spans="1:26" s="7" customFormat="1" ht="15">
      <c r="A124" s="196" t="s">
        <v>302</v>
      </c>
      <c r="B124" s="165">
        <v>775500</v>
      </c>
      <c r="C124" s="163">
        <v>24500</v>
      </c>
      <c r="D124" s="171">
        <v>0.03</v>
      </c>
      <c r="E124" s="165">
        <v>8000</v>
      </c>
      <c r="F124" s="113">
        <v>1000</v>
      </c>
      <c r="G124" s="171">
        <v>0.14</v>
      </c>
      <c r="H124" s="165">
        <v>0</v>
      </c>
      <c r="I124" s="113">
        <v>0</v>
      </c>
      <c r="J124" s="171">
        <v>0</v>
      </c>
      <c r="K124" s="165">
        <v>783500</v>
      </c>
      <c r="L124" s="113">
        <v>25500</v>
      </c>
      <c r="M124" s="128">
        <v>0.03</v>
      </c>
      <c r="N124" s="174">
        <v>711500</v>
      </c>
      <c r="O124" s="175">
        <f t="shared" si="10"/>
        <v>0.9081046585832802</v>
      </c>
      <c r="P124" s="109">
        <f>Volume!K124</f>
        <v>327.45</v>
      </c>
      <c r="Q124" s="69">
        <f>Volume!J124</f>
        <v>315.15</v>
      </c>
      <c r="R124" s="240">
        <f t="shared" si="11"/>
        <v>24.692002499999997</v>
      </c>
      <c r="S124" s="104">
        <f t="shared" si="12"/>
        <v>22.4229225</v>
      </c>
      <c r="T124" s="110">
        <f t="shared" si="13"/>
        <v>758000</v>
      </c>
      <c r="U124" s="104">
        <f t="shared" si="14"/>
        <v>3.364116094986808</v>
      </c>
      <c r="V124" s="104">
        <f t="shared" si="15"/>
        <v>24.439882499999996</v>
      </c>
      <c r="W124" s="104">
        <f t="shared" si="16"/>
        <v>0.25212</v>
      </c>
      <c r="X124" s="104">
        <f t="shared" si="17"/>
        <v>0</v>
      </c>
      <c r="Y124" s="104">
        <f t="shared" si="18"/>
        <v>24.82071</v>
      </c>
      <c r="Z124" s="240">
        <f t="shared" si="19"/>
        <v>-0.12870750000000086</v>
      </c>
    </row>
    <row r="125" spans="1:28" s="58" customFormat="1" ht="13.5" customHeight="1">
      <c r="A125" s="196" t="s">
        <v>217</v>
      </c>
      <c r="B125" s="165">
        <v>36819850</v>
      </c>
      <c r="C125" s="163">
        <v>113900</v>
      </c>
      <c r="D125" s="171">
        <v>0</v>
      </c>
      <c r="E125" s="165">
        <v>5912750</v>
      </c>
      <c r="F125" s="113">
        <v>-3350</v>
      </c>
      <c r="G125" s="171">
        <v>0</v>
      </c>
      <c r="H125" s="165">
        <v>1085400</v>
      </c>
      <c r="I125" s="113">
        <v>13400</v>
      </c>
      <c r="J125" s="171">
        <v>0.01</v>
      </c>
      <c r="K125" s="165">
        <v>43818000</v>
      </c>
      <c r="L125" s="113">
        <v>123950</v>
      </c>
      <c r="M125" s="128">
        <v>0</v>
      </c>
      <c r="N125" s="174">
        <v>39523300</v>
      </c>
      <c r="O125" s="175">
        <f t="shared" si="10"/>
        <v>0.9019877675840978</v>
      </c>
      <c r="P125" s="109">
        <f>Volume!K125</f>
        <v>68.55</v>
      </c>
      <c r="Q125" s="69">
        <f>Volume!J125</f>
        <v>68.3</v>
      </c>
      <c r="R125" s="240">
        <f t="shared" si="11"/>
        <v>299.27694</v>
      </c>
      <c r="S125" s="104">
        <f t="shared" si="12"/>
        <v>269.944139</v>
      </c>
      <c r="T125" s="110">
        <f t="shared" si="13"/>
        <v>43694050</v>
      </c>
      <c r="U125" s="104">
        <f t="shared" si="14"/>
        <v>0.2836770681591658</v>
      </c>
      <c r="V125" s="104">
        <f t="shared" si="15"/>
        <v>251.4795755</v>
      </c>
      <c r="W125" s="104">
        <f t="shared" si="16"/>
        <v>40.3840825</v>
      </c>
      <c r="X125" s="104">
        <f t="shared" si="17"/>
        <v>7.413282</v>
      </c>
      <c r="Y125" s="104">
        <f t="shared" si="18"/>
        <v>299.52271275</v>
      </c>
      <c r="Z125" s="240">
        <f t="shared" si="19"/>
        <v>-0.2457727499999578</v>
      </c>
      <c r="AA125" s="78"/>
      <c r="AB125" s="77"/>
    </row>
    <row r="126" spans="1:26" s="7" customFormat="1" ht="15">
      <c r="A126" s="196" t="s">
        <v>236</v>
      </c>
      <c r="B126" s="165">
        <v>19237500</v>
      </c>
      <c r="C126" s="163">
        <v>-89100</v>
      </c>
      <c r="D126" s="171">
        <v>0</v>
      </c>
      <c r="E126" s="165">
        <v>4282200</v>
      </c>
      <c r="F126" s="113">
        <v>167400</v>
      </c>
      <c r="G126" s="171">
        <v>0.04</v>
      </c>
      <c r="H126" s="165">
        <v>2646000</v>
      </c>
      <c r="I126" s="113">
        <v>515700</v>
      </c>
      <c r="J126" s="171">
        <v>0.24</v>
      </c>
      <c r="K126" s="165">
        <v>26165700</v>
      </c>
      <c r="L126" s="113">
        <v>594000</v>
      </c>
      <c r="M126" s="128">
        <v>0.02</v>
      </c>
      <c r="N126" s="174">
        <v>25836300</v>
      </c>
      <c r="O126" s="175">
        <f t="shared" si="10"/>
        <v>0.9874109998968115</v>
      </c>
      <c r="P126" s="109">
        <f>Volume!K126</f>
        <v>116.35</v>
      </c>
      <c r="Q126" s="69">
        <f>Volume!J126</f>
        <v>115.3</v>
      </c>
      <c r="R126" s="240">
        <f t="shared" si="11"/>
        <v>301.690521</v>
      </c>
      <c r="S126" s="104">
        <f t="shared" si="12"/>
        <v>297.892539</v>
      </c>
      <c r="T126" s="110">
        <f t="shared" si="13"/>
        <v>25571700</v>
      </c>
      <c r="U126" s="104">
        <f t="shared" si="14"/>
        <v>2.3228803716608595</v>
      </c>
      <c r="V126" s="104">
        <f t="shared" si="15"/>
        <v>221.808375</v>
      </c>
      <c r="W126" s="104">
        <f t="shared" si="16"/>
        <v>49.373766</v>
      </c>
      <c r="X126" s="104">
        <f t="shared" si="17"/>
        <v>30.50838</v>
      </c>
      <c r="Y126" s="104">
        <f t="shared" si="18"/>
        <v>297.5267295</v>
      </c>
      <c r="Z126" s="240">
        <f t="shared" si="19"/>
        <v>4.163791500000002</v>
      </c>
    </row>
    <row r="127" spans="1:26" s="7" customFormat="1" ht="15">
      <c r="A127" s="196" t="s">
        <v>204</v>
      </c>
      <c r="B127" s="165">
        <v>7521000</v>
      </c>
      <c r="C127" s="163">
        <v>483000</v>
      </c>
      <c r="D127" s="171">
        <v>0.07</v>
      </c>
      <c r="E127" s="165">
        <v>1017000</v>
      </c>
      <c r="F127" s="113">
        <v>183600</v>
      </c>
      <c r="G127" s="171">
        <v>0.22</v>
      </c>
      <c r="H127" s="165">
        <v>241200</v>
      </c>
      <c r="I127" s="113">
        <v>48000</v>
      </c>
      <c r="J127" s="171">
        <v>0.25</v>
      </c>
      <c r="K127" s="165">
        <v>8779200</v>
      </c>
      <c r="L127" s="113">
        <v>714600</v>
      </c>
      <c r="M127" s="128">
        <v>0.09</v>
      </c>
      <c r="N127" s="174">
        <v>8677200</v>
      </c>
      <c r="O127" s="175">
        <f t="shared" si="10"/>
        <v>0.9883816293056314</v>
      </c>
      <c r="P127" s="109">
        <f>Volume!K127</f>
        <v>490.15</v>
      </c>
      <c r="Q127" s="69">
        <f>Volume!J127</f>
        <v>485.85</v>
      </c>
      <c r="R127" s="240">
        <f t="shared" si="11"/>
        <v>426.537432</v>
      </c>
      <c r="S127" s="104">
        <f t="shared" si="12"/>
        <v>421.581762</v>
      </c>
      <c r="T127" s="110">
        <f t="shared" si="13"/>
        <v>8064600</v>
      </c>
      <c r="U127" s="104">
        <f t="shared" si="14"/>
        <v>8.8609478461424</v>
      </c>
      <c r="V127" s="104">
        <f t="shared" si="15"/>
        <v>365.407785</v>
      </c>
      <c r="W127" s="104">
        <f t="shared" si="16"/>
        <v>49.410945</v>
      </c>
      <c r="X127" s="104">
        <f t="shared" si="17"/>
        <v>11.718702</v>
      </c>
      <c r="Y127" s="104">
        <f t="shared" si="18"/>
        <v>395.286369</v>
      </c>
      <c r="Z127" s="240">
        <f t="shared" si="19"/>
        <v>31.251063000000045</v>
      </c>
    </row>
    <row r="128" spans="1:26" s="7" customFormat="1" ht="15">
      <c r="A128" s="196" t="s">
        <v>205</v>
      </c>
      <c r="B128" s="165">
        <v>7365500</v>
      </c>
      <c r="C128" s="163">
        <v>178000</v>
      </c>
      <c r="D128" s="171">
        <v>0.02</v>
      </c>
      <c r="E128" s="165">
        <v>935500</v>
      </c>
      <c r="F128" s="113">
        <v>42000</v>
      </c>
      <c r="G128" s="171">
        <v>0.05</v>
      </c>
      <c r="H128" s="165">
        <v>263000</v>
      </c>
      <c r="I128" s="113">
        <v>13000</v>
      </c>
      <c r="J128" s="171">
        <v>0.05</v>
      </c>
      <c r="K128" s="165">
        <v>8564000</v>
      </c>
      <c r="L128" s="113">
        <v>233000</v>
      </c>
      <c r="M128" s="128">
        <v>0.03</v>
      </c>
      <c r="N128" s="174">
        <v>8474500</v>
      </c>
      <c r="O128" s="175">
        <f t="shared" si="10"/>
        <v>0.989549276039234</v>
      </c>
      <c r="P128" s="109">
        <f>Volume!K128</f>
        <v>1195.05</v>
      </c>
      <c r="Q128" s="69">
        <f>Volume!J128</f>
        <v>1205.25</v>
      </c>
      <c r="R128" s="240">
        <f t="shared" si="11"/>
        <v>1032.1761</v>
      </c>
      <c r="S128" s="104">
        <f t="shared" si="12"/>
        <v>1021.3891125</v>
      </c>
      <c r="T128" s="110">
        <f t="shared" si="13"/>
        <v>8331000</v>
      </c>
      <c r="U128" s="104">
        <f t="shared" si="14"/>
        <v>2.796783099267795</v>
      </c>
      <c r="V128" s="104">
        <f t="shared" si="15"/>
        <v>887.7268875</v>
      </c>
      <c r="W128" s="104">
        <f t="shared" si="16"/>
        <v>112.7511375</v>
      </c>
      <c r="X128" s="104">
        <f t="shared" si="17"/>
        <v>31.698075</v>
      </c>
      <c r="Y128" s="104">
        <f t="shared" si="18"/>
        <v>995.596155</v>
      </c>
      <c r="Z128" s="240">
        <f t="shared" si="19"/>
        <v>36.57994499999995</v>
      </c>
    </row>
    <row r="129" spans="1:28" s="58" customFormat="1" ht="14.25" customHeight="1">
      <c r="A129" s="196" t="s">
        <v>37</v>
      </c>
      <c r="B129" s="165">
        <v>1960000</v>
      </c>
      <c r="C129" s="163">
        <v>432000</v>
      </c>
      <c r="D129" s="171">
        <v>0.28</v>
      </c>
      <c r="E129" s="165">
        <v>113600</v>
      </c>
      <c r="F129" s="113">
        <v>27200</v>
      </c>
      <c r="G129" s="171">
        <v>0.31</v>
      </c>
      <c r="H129" s="165">
        <v>8000</v>
      </c>
      <c r="I129" s="113">
        <v>6400</v>
      </c>
      <c r="J129" s="171">
        <v>4</v>
      </c>
      <c r="K129" s="165">
        <v>2081600</v>
      </c>
      <c r="L129" s="113">
        <v>465600</v>
      </c>
      <c r="M129" s="128">
        <v>0.29</v>
      </c>
      <c r="N129" s="174">
        <v>2052800</v>
      </c>
      <c r="O129" s="175">
        <f t="shared" si="10"/>
        <v>0.9861644888547272</v>
      </c>
      <c r="P129" s="109">
        <f>Volume!K129</f>
        <v>179.3</v>
      </c>
      <c r="Q129" s="69">
        <f>Volume!J129</f>
        <v>207.3</v>
      </c>
      <c r="R129" s="240">
        <f t="shared" si="11"/>
        <v>43.151568</v>
      </c>
      <c r="S129" s="104">
        <f t="shared" si="12"/>
        <v>42.554544</v>
      </c>
      <c r="T129" s="110">
        <f t="shared" si="13"/>
        <v>1616000</v>
      </c>
      <c r="U129" s="104">
        <f t="shared" si="14"/>
        <v>28.81188118811881</v>
      </c>
      <c r="V129" s="104">
        <f t="shared" si="15"/>
        <v>40.6308</v>
      </c>
      <c r="W129" s="104">
        <f t="shared" si="16"/>
        <v>2.354928</v>
      </c>
      <c r="X129" s="104">
        <f t="shared" si="17"/>
        <v>0.16584</v>
      </c>
      <c r="Y129" s="104">
        <f t="shared" si="18"/>
        <v>28.97488</v>
      </c>
      <c r="Z129" s="240">
        <f t="shared" si="19"/>
        <v>14.176687999999999</v>
      </c>
      <c r="AA129" s="78"/>
      <c r="AB129" s="77"/>
    </row>
    <row r="130" spans="1:28" s="58" customFormat="1" ht="14.25" customHeight="1">
      <c r="A130" s="196" t="s">
        <v>303</v>
      </c>
      <c r="B130" s="165">
        <v>1512600</v>
      </c>
      <c r="C130" s="163">
        <v>139500</v>
      </c>
      <c r="D130" s="171">
        <v>0.1</v>
      </c>
      <c r="E130" s="165">
        <v>11250</v>
      </c>
      <c r="F130" s="113">
        <v>3000</v>
      </c>
      <c r="G130" s="171">
        <v>0.36</v>
      </c>
      <c r="H130" s="165">
        <v>1200</v>
      </c>
      <c r="I130" s="113">
        <v>750</v>
      </c>
      <c r="J130" s="171">
        <v>1.67</v>
      </c>
      <c r="K130" s="165">
        <v>1525050</v>
      </c>
      <c r="L130" s="113">
        <v>143250</v>
      </c>
      <c r="M130" s="128">
        <v>0.1</v>
      </c>
      <c r="N130" s="174">
        <v>1508400</v>
      </c>
      <c r="O130" s="175">
        <f t="shared" si="10"/>
        <v>0.9890823251696665</v>
      </c>
      <c r="P130" s="109">
        <f>Volume!K130</f>
        <v>1883.15</v>
      </c>
      <c r="Q130" s="69">
        <f>Volume!J130</f>
        <v>1876.55</v>
      </c>
      <c r="R130" s="240">
        <f t="shared" si="11"/>
        <v>286.18325775</v>
      </c>
      <c r="S130" s="104">
        <f t="shared" si="12"/>
        <v>283.058802</v>
      </c>
      <c r="T130" s="110">
        <f t="shared" si="13"/>
        <v>1381800</v>
      </c>
      <c r="U130" s="104">
        <f t="shared" si="14"/>
        <v>10.366912722535822</v>
      </c>
      <c r="V130" s="104">
        <f t="shared" si="15"/>
        <v>283.846953</v>
      </c>
      <c r="W130" s="104">
        <f t="shared" si="16"/>
        <v>2.11111875</v>
      </c>
      <c r="X130" s="104">
        <f t="shared" si="17"/>
        <v>0.225186</v>
      </c>
      <c r="Y130" s="104">
        <f t="shared" si="18"/>
        <v>260.213667</v>
      </c>
      <c r="Z130" s="240">
        <f t="shared" si="19"/>
        <v>25.96959075000001</v>
      </c>
      <c r="AA130" s="78"/>
      <c r="AB130" s="77"/>
    </row>
    <row r="131" spans="1:28" s="58" customFormat="1" ht="14.25" customHeight="1">
      <c r="A131" s="196" t="s">
        <v>229</v>
      </c>
      <c r="B131" s="165">
        <v>4465875</v>
      </c>
      <c r="C131" s="163">
        <v>79125</v>
      </c>
      <c r="D131" s="171">
        <v>0.02</v>
      </c>
      <c r="E131" s="165">
        <v>70875</v>
      </c>
      <c r="F131" s="113">
        <v>7875</v>
      </c>
      <c r="G131" s="171">
        <v>0.13</v>
      </c>
      <c r="H131" s="165">
        <v>2250</v>
      </c>
      <c r="I131" s="113">
        <v>-750</v>
      </c>
      <c r="J131" s="171">
        <v>-0.25</v>
      </c>
      <c r="K131" s="165">
        <v>4539000</v>
      </c>
      <c r="L131" s="113">
        <v>86250</v>
      </c>
      <c r="M131" s="128">
        <v>0.02</v>
      </c>
      <c r="N131" s="174">
        <v>4519125</v>
      </c>
      <c r="O131" s="175">
        <f t="shared" si="10"/>
        <v>0.9956212822207535</v>
      </c>
      <c r="P131" s="109">
        <f>Volume!K131</f>
        <v>1207</v>
      </c>
      <c r="Q131" s="69">
        <f>Volume!J131</f>
        <v>1201.75</v>
      </c>
      <c r="R131" s="240">
        <f t="shared" si="11"/>
        <v>545.474325</v>
      </c>
      <c r="S131" s="104">
        <f t="shared" si="12"/>
        <v>543.085846875</v>
      </c>
      <c r="T131" s="110">
        <f t="shared" si="13"/>
        <v>4452750</v>
      </c>
      <c r="U131" s="104">
        <f t="shared" si="14"/>
        <v>1.9370052214923363</v>
      </c>
      <c r="V131" s="104">
        <f t="shared" si="15"/>
        <v>536.686528125</v>
      </c>
      <c r="W131" s="104">
        <f t="shared" si="16"/>
        <v>8.517403125</v>
      </c>
      <c r="X131" s="104">
        <f t="shared" si="17"/>
        <v>0.27039375</v>
      </c>
      <c r="Y131" s="104">
        <f t="shared" si="18"/>
        <v>537.446925</v>
      </c>
      <c r="Z131" s="240">
        <f t="shared" si="19"/>
        <v>8.027400000000057</v>
      </c>
      <c r="AA131" s="78"/>
      <c r="AB131" s="77"/>
    </row>
    <row r="132" spans="1:28" s="58" customFormat="1" ht="14.25" customHeight="1">
      <c r="A132" s="196" t="s">
        <v>278</v>
      </c>
      <c r="B132" s="165">
        <v>1477700</v>
      </c>
      <c r="C132" s="163">
        <v>-103950</v>
      </c>
      <c r="D132" s="171">
        <v>-0.07</v>
      </c>
      <c r="E132" s="165">
        <v>3850</v>
      </c>
      <c r="F132" s="113">
        <v>350</v>
      </c>
      <c r="G132" s="171">
        <v>0.1</v>
      </c>
      <c r="H132" s="165">
        <v>700</v>
      </c>
      <c r="I132" s="113">
        <v>0</v>
      </c>
      <c r="J132" s="171">
        <v>0</v>
      </c>
      <c r="K132" s="165">
        <v>1482250</v>
      </c>
      <c r="L132" s="113">
        <v>-103600</v>
      </c>
      <c r="M132" s="128">
        <v>-0.07</v>
      </c>
      <c r="N132" s="174">
        <v>1474550</v>
      </c>
      <c r="O132" s="175">
        <f t="shared" si="10"/>
        <v>0.9948051948051948</v>
      </c>
      <c r="P132" s="109">
        <f>Volume!K132</f>
        <v>973.45</v>
      </c>
      <c r="Q132" s="69">
        <f>Volume!J132</f>
        <v>970.3</v>
      </c>
      <c r="R132" s="240">
        <f t="shared" si="11"/>
        <v>143.8227175</v>
      </c>
      <c r="S132" s="104">
        <f t="shared" si="12"/>
        <v>143.0755865</v>
      </c>
      <c r="T132" s="110">
        <f t="shared" si="13"/>
        <v>1585850</v>
      </c>
      <c r="U132" s="104">
        <f t="shared" si="14"/>
        <v>-6.532774222026043</v>
      </c>
      <c r="V132" s="104">
        <f t="shared" si="15"/>
        <v>143.381231</v>
      </c>
      <c r="W132" s="104">
        <f t="shared" si="16"/>
        <v>0.3735655</v>
      </c>
      <c r="X132" s="104">
        <f t="shared" si="17"/>
        <v>0.067921</v>
      </c>
      <c r="Y132" s="104">
        <f t="shared" si="18"/>
        <v>154.37456825</v>
      </c>
      <c r="Z132" s="240">
        <f t="shared" si="19"/>
        <v>-10.55185075</v>
      </c>
      <c r="AA132" s="78"/>
      <c r="AB132" s="77"/>
    </row>
    <row r="133" spans="1:28" s="58" customFormat="1" ht="14.25" customHeight="1">
      <c r="A133" s="196" t="s">
        <v>180</v>
      </c>
      <c r="B133" s="165">
        <v>6997500</v>
      </c>
      <c r="C133" s="163">
        <v>-280500</v>
      </c>
      <c r="D133" s="171">
        <v>-0.04</v>
      </c>
      <c r="E133" s="165">
        <v>249000</v>
      </c>
      <c r="F133" s="113">
        <v>-1500</v>
      </c>
      <c r="G133" s="171">
        <v>-0.01</v>
      </c>
      <c r="H133" s="165">
        <v>25500</v>
      </c>
      <c r="I133" s="113">
        <v>1500</v>
      </c>
      <c r="J133" s="171">
        <v>0.06</v>
      </c>
      <c r="K133" s="165">
        <v>7272000</v>
      </c>
      <c r="L133" s="113">
        <v>-280500</v>
      </c>
      <c r="M133" s="128">
        <v>-0.04</v>
      </c>
      <c r="N133" s="174">
        <v>7147500</v>
      </c>
      <c r="O133" s="175">
        <f aca="true" t="shared" si="20" ref="O133:O158">N133/K133</f>
        <v>0.9828795379537953</v>
      </c>
      <c r="P133" s="109">
        <f>Volume!K133</f>
        <v>194.1</v>
      </c>
      <c r="Q133" s="69">
        <f>Volume!J133</f>
        <v>189.8</v>
      </c>
      <c r="R133" s="240">
        <f aca="true" t="shared" si="21" ref="R133:R158">Q133*K133/10000000</f>
        <v>138.02256</v>
      </c>
      <c r="S133" s="104">
        <f aca="true" t="shared" si="22" ref="S133:S158">Q133*N133/10000000</f>
        <v>135.65955</v>
      </c>
      <c r="T133" s="110">
        <f aca="true" t="shared" si="23" ref="T133:T158">K133-L133</f>
        <v>7552500</v>
      </c>
      <c r="U133" s="104">
        <f aca="true" t="shared" si="24" ref="U133:U158">L133/T133*100</f>
        <v>-3.7140019860973186</v>
      </c>
      <c r="V133" s="104">
        <f aca="true" t="shared" si="25" ref="V133:V158">Q133*B133/10000000</f>
        <v>132.81255</v>
      </c>
      <c r="W133" s="104">
        <f aca="true" t="shared" si="26" ref="W133:W158">Q133*E133/10000000</f>
        <v>4.72602</v>
      </c>
      <c r="X133" s="104">
        <f aca="true" t="shared" si="27" ref="X133:X158">Q133*H133/10000000</f>
        <v>0.48399</v>
      </c>
      <c r="Y133" s="104">
        <f aca="true" t="shared" si="28" ref="Y133:Y158">(T133*P133)/10000000</f>
        <v>146.594025</v>
      </c>
      <c r="Z133" s="240">
        <f aca="true" t="shared" si="29" ref="Z133:Z158">R133-Y133</f>
        <v>-8.57146499999999</v>
      </c>
      <c r="AA133" s="78"/>
      <c r="AB133" s="77"/>
    </row>
    <row r="134" spans="1:28" s="58" customFormat="1" ht="14.25" customHeight="1">
      <c r="A134" s="196" t="s">
        <v>181</v>
      </c>
      <c r="B134" s="165">
        <v>330650</v>
      </c>
      <c r="C134" s="163">
        <v>18700</v>
      </c>
      <c r="D134" s="171">
        <v>0.06</v>
      </c>
      <c r="E134" s="165">
        <v>0</v>
      </c>
      <c r="F134" s="113">
        <v>0</v>
      </c>
      <c r="G134" s="171">
        <v>0</v>
      </c>
      <c r="H134" s="165">
        <v>0</v>
      </c>
      <c r="I134" s="113">
        <v>0</v>
      </c>
      <c r="J134" s="171">
        <v>0</v>
      </c>
      <c r="K134" s="165">
        <v>330650</v>
      </c>
      <c r="L134" s="113">
        <v>18700</v>
      </c>
      <c r="M134" s="128">
        <v>0.06</v>
      </c>
      <c r="N134" s="174">
        <v>329800</v>
      </c>
      <c r="O134" s="175">
        <f t="shared" si="20"/>
        <v>0.9974293059125964</v>
      </c>
      <c r="P134" s="109">
        <f>Volume!K134</f>
        <v>375.1</v>
      </c>
      <c r="Q134" s="69">
        <f>Volume!J134</f>
        <v>369.2</v>
      </c>
      <c r="R134" s="240">
        <f t="shared" si="21"/>
        <v>12.207598</v>
      </c>
      <c r="S134" s="104">
        <f t="shared" si="22"/>
        <v>12.176216</v>
      </c>
      <c r="T134" s="110">
        <f t="shared" si="23"/>
        <v>311950</v>
      </c>
      <c r="U134" s="104">
        <f t="shared" si="24"/>
        <v>5.994550408719346</v>
      </c>
      <c r="V134" s="104">
        <f t="shared" si="25"/>
        <v>12.207598</v>
      </c>
      <c r="W134" s="104">
        <f t="shared" si="26"/>
        <v>0</v>
      </c>
      <c r="X134" s="104">
        <f t="shared" si="27"/>
        <v>0</v>
      </c>
      <c r="Y134" s="104">
        <f t="shared" si="28"/>
        <v>11.7012445</v>
      </c>
      <c r="Z134" s="240">
        <f t="shared" si="29"/>
        <v>0.5063535000000012</v>
      </c>
      <c r="AA134" s="78"/>
      <c r="AB134" s="77"/>
    </row>
    <row r="135" spans="1:28" s="58" customFormat="1" ht="14.25" customHeight="1">
      <c r="A135" s="196" t="s">
        <v>150</v>
      </c>
      <c r="B135" s="165">
        <v>12537875</v>
      </c>
      <c r="C135" s="163">
        <v>136500</v>
      </c>
      <c r="D135" s="171">
        <v>0.01</v>
      </c>
      <c r="E135" s="165">
        <v>189875</v>
      </c>
      <c r="F135" s="113">
        <v>10500</v>
      </c>
      <c r="G135" s="171">
        <v>0.06</v>
      </c>
      <c r="H135" s="165">
        <v>26250</v>
      </c>
      <c r="I135" s="113">
        <v>1750</v>
      </c>
      <c r="J135" s="171">
        <v>0.07</v>
      </c>
      <c r="K135" s="165">
        <v>12754000</v>
      </c>
      <c r="L135" s="113">
        <v>148750</v>
      </c>
      <c r="M135" s="128">
        <v>0.01</v>
      </c>
      <c r="N135" s="174">
        <v>12603500</v>
      </c>
      <c r="O135" s="175">
        <f t="shared" si="20"/>
        <v>0.9881997804610319</v>
      </c>
      <c r="P135" s="109">
        <f>Volume!K135</f>
        <v>489.35</v>
      </c>
      <c r="Q135" s="69">
        <f>Volume!J135</f>
        <v>479.15</v>
      </c>
      <c r="R135" s="240">
        <f t="shared" si="21"/>
        <v>611.10791</v>
      </c>
      <c r="S135" s="104">
        <f t="shared" si="22"/>
        <v>603.8967025</v>
      </c>
      <c r="T135" s="110">
        <f t="shared" si="23"/>
        <v>12605250</v>
      </c>
      <c r="U135" s="104">
        <f t="shared" si="24"/>
        <v>1.1800638622796056</v>
      </c>
      <c r="V135" s="104">
        <f t="shared" si="25"/>
        <v>600.752280625</v>
      </c>
      <c r="W135" s="104">
        <f t="shared" si="26"/>
        <v>9.097860625</v>
      </c>
      <c r="X135" s="104">
        <f t="shared" si="27"/>
        <v>1.25776875</v>
      </c>
      <c r="Y135" s="104">
        <f t="shared" si="28"/>
        <v>616.83790875</v>
      </c>
      <c r="Z135" s="240">
        <f t="shared" si="29"/>
        <v>-5.72999875000005</v>
      </c>
      <c r="AA135" s="78"/>
      <c r="AB135" s="77"/>
    </row>
    <row r="136" spans="1:28" s="58" customFormat="1" ht="14.25" customHeight="1">
      <c r="A136" s="196" t="s">
        <v>151</v>
      </c>
      <c r="B136" s="165">
        <v>2582100</v>
      </c>
      <c r="C136" s="163">
        <v>-94950</v>
      </c>
      <c r="D136" s="171">
        <v>-0.04</v>
      </c>
      <c r="E136" s="165">
        <v>0</v>
      </c>
      <c r="F136" s="113">
        <v>0</v>
      </c>
      <c r="G136" s="171">
        <v>0</v>
      </c>
      <c r="H136" s="165">
        <v>0</v>
      </c>
      <c r="I136" s="113">
        <v>0</v>
      </c>
      <c r="J136" s="171">
        <v>0</v>
      </c>
      <c r="K136" s="165">
        <v>2582100</v>
      </c>
      <c r="L136" s="113">
        <v>-94950</v>
      </c>
      <c r="M136" s="128">
        <v>-0.04</v>
      </c>
      <c r="N136" s="174">
        <v>2551950</v>
      </c>
      <c r="O136" s="175">
        <f t="shared" si="20"/>
        <v>0.9883234576507494</v>
      </c>
      <c r="P136" s="109">
        <f>Volume!K136</f>
        <v>1048.4</v>
      </c>
      <c r="Q136" s="69">
        <f>Volume!J136</f>
        <v>1047.4</v>
      </c>
      <c r="R136" s="240">
        <f t="shared" si="21"/>
        <v>270.449154</v>
      </c>
      <c r="S136" s="104">
        <f t="shared" si="22"/>
        <v>267.291243</v>
      </c>
      <c r="T136" s="110">
        <f t="shared" si="23"/>
        <v>2677050</v>
      </c>
      <c r="U136" s="104">
        <f t="shared" si="24"/>
        <v>-3.5468145906875104</v>
      </c>
      <c r="V136" s="104">
        <f t="shared" si="25"/>
        <v>270.449154</v>
      </c>
      <c r="W136" s="104">
        <f t="shared" si="26"/>
        <v>0</v>
      </c>
      <c r="X136" s="104">
        <f t="shared" si="27"/>
        <v>0</v>
      </c>
      <c r="Y136" s="104">
        <f t="shared" si="28"/>
        <v>280.66192200000006</v>
      </c>
      <c r="Z136" s="240">
        <f t="shared" si="29"/>
        <v>-10.21276800000004</v>
      </c>
      <c r="AA136" s="78"/>
      <c r="AB136" s="77"/>
    </row>
    <row r="137" spans="1:28" s="58" customFormat="1" ht="14.25" customHeight="1">
      <c r="A137" s="196" t="s">
        <v>215</v>
      </c>
      <c r="B137" s="165">
        <v>829500</v>
      </c>
      <c r="C137" s="163">
        <v>35500</v>
      </c>
      <c r="D137" s="171">
        <v>0.04</v>
      </c>
      <c r="E137" s="165">
        <v>500</v>
      </c>
      <c r="F137" s="113">
        <v>0</v>
      </c>
      <c r="G137" s="171">
        <v>0</v>
      </c>
      <c r="H137" s="165">
        <v>0</v>
      </c>
      <c r="I137" s="113">
        <v>0</v>
      </c>
      <c r="J137" s="171">
        <v>0</v>
      </c>
      <c r="K137" s="165">
        <v>830000</v>
      </c>
      <c r="L137" s="113">
        <v>35500</v>
      </c>
      <c r="M137" s="128">
        <v>0.04</v>
      </c>
      <c r="N137" s="174">
        <v>826500</v>
      </c>
      <c r="O137" s="175">
        <f t="shared" si="20"/>
        <v>0.9957831325301205</v>
      </c>
      <c r="P137" s="109">
        <f>Volume!K137</f>
        <v>1804.8</v>
      </c>
      <c r="Q137" s="69">
        <f>Volume!J137</f>
        <v>1825</v>
      </c>
      <c r="R137" s="240">
        <f t="shared" si="21"/>
        <v>151.475</v>
      </c>
      <c r="S137" s="104">
        <f t="shared" si="22"/>
        <v>150.83625</v>
      </c>
      <c r="T137" s="110">
        <f t="shared" si="23"/>
        <v>794500</v>
      </c>
      <c r="U137" s="104">
        <f t="shared" si="24"/>
        <v>4.46821900566394</v>
      </c>
      <c r="V137" s="104">
        <f t="shared" si="25"/>
        <v>151.38375</v>
      </c>
      <c r="W137" s="104">
        <f t="shared" si="26"/>
        <v>0.09125</v>
      </c>
      <c r="X137" s="104">
        <f t="shared" si="27"/>
        <v>0</v>
      </c>
      <c r="Y137" s="104">
        <f t="shared" si="28"/>
        <v>143.39136</v>
      </c>
      <c r="Z137" s="240">
        <f t="shared" si="29"/>
        <v>8.083640000000003</v>
      </c>
      <c r="AA137" s="78"/>
      <c r="AB137" s="77"/>
    </row>
    <row r="138" spans="1:28" s="58" customFormat="1" ht="14.25" customHeight="1">
      <c r="A138" s="196" t="s">
        <v>230</v>
      </c>
      <c r="B138" s="165">
        <v>1717000</v>
      </c>
      <c r="C138" s="163">
        <v>-7200</v>
      </c>
      <c r="D138" s="171">
        <v>0</v>
      </c>
      <c r="E138" s="165">
        <v>31400</v>
      </c>
      <c r="F138" s="113">
        <v>1000</v>
      </c>
      <c r="G138" s="171">
        <v>0.03</v>
      </c>
      <c r="H138" s="165">
        <v>4200</v>
      </c>
      <c r="I138" s="113">
        <v>0</v>
      </c>
      <c r="J138" s="171">
        <v>0</v>
      </c>
      <c r="K138" s="165">
        <v>1752600</v>
      </c>
      <c r="L138" s="113">
        <v>-6200</v>
      </c>
      <c r="M138" s="128">
        <v>0</v>
      </c>
      <c r="N138" s="174">
        <v>1734200</v>
      </c>
      <c r="O138" s="175">
        <f t="shared" si="20"/>
        <v>0.989501312335958</v>
      </c>
      <c r="P138" s="109">
        <f>Volume!K138</f>
        <v>1265.2</v>
      </c>
      <c r="Q138" s="69">
        <f>Volume!J138</f>
        <v>1252.1</v>
      </c>
      <c r="R138" s="240">
        <f t="shared" si="21"/>
        <v>219.443046</v>
      </c>
      <c r="S138" s="104">
        <f t="shared" si="22"/>
        <v>217.139182</v>
      </c>
      <c r="T138" s="110">
        <f t="shared" si="23"/>
        <v>1758800</v>
      </c>
      <c r="U138" s="104">
        <f t="shared" si="24"/>
        <v>-0.3525130770980214</v>
      </c>
      <c r="V138" s="104">
        <f t="shared" si="25"/>
        <v>214.98557</v>
      </c>
      <c r="W138" s="104">
        <f t="shared" si="26"/>
        <v>3.931594</v>
      </c>
      <c r="X138" s="104">
        <f t="shared" si="27"/>
        <v>0.525882</v>
      </c>
      <c r="Y138" s="104">
        <f t="shared" si="28"/>
        <v>222.523376</v>
      </c>
      <c r="Z138" s="240">
        <f t="shared" si="29"/>
        <v>-3.0803300000000036</v>
      </c>
      <c r="AA138" s="78"/>
      <c r="AB138" s="77"/>
    </row>
    <row r="139" spans="1:28" s="58" customFormat="1" ht="14.25" customHeight="1">
      <c r="A139" s="196" t="s">
        <v>91</v>
      </c>
      <c r="B139" s="165">
        <v>11225200</v>
      </c>
      <c r="C139" s="163">
        <v>-577600</v>
      </c>
      <c r="D139" s="171">
        <v>-0.05</v>
      </c>
      <c r="E139" s="165">
        <v>2006400</v>
      </c>
      <c r="F139" s="113">
        <v>60800</v>
      </c>
      <c r="G139" s="171">
        <v>0.03</v>
      </c>
      <c r="H139" s="165">
        <v>174800</v>
      </c>
      <c r="I139" s="113">
        <v>30400</v>
      </c>
      <c r="J139" s="171">
        <v>0.21</v>
      </c>
      <c r="K139" s="165">
        <v>13406400</v>
      </c>
      <c r="L139" s="113">
        <v>-486400</v>
      </c>
      <c r="M139" s="128">
        <v>-0.04</v>
      </c>
      <c r="N139" s="174">
        <v>13277200</v>
      </c>
      <c r="O139" s="175">
        <f t="shared" si="20"/>
        <v>0.9903628117913832</v>
      </c>
      <c r="P139" s="109">
        <f>Volume!K139</f>
        <v>78.45</v>
      </c>
      <c r="Q139" s="69">
        <f>Volume!J139</f>
        <v>79.3</v>
      </c>
      <c r="R139" s="240">
        <f t="shared" si="21"/>
        <v>106.312752</v>
      </c>
      <c r="S139" s="104">
        <f t="shared" si="22"/>
        <v>105.288196</v>
      </c>
      <c r="T139" s="110">
        <f t="shared" si="23"/>
        <v>13892800</v>
      </c>
      <c r="U139" s="104">
        <f t="shared" si="24"/>
        <v>-3.50109409190372</v>
      </c>
      <c r="V139" s="104">
        <f t="shared" si="25"/>
        <v>89.015836</v>
      </c>
      <c r="W139" s="104">
        <f t="shared" si="26"/>
        <v>15.910752</v>
      </c>
      <c r="X139" s="104">
        <f t="shared" si="27"/>
        <v>1.386164</v>
      </c>
      <c r="Y139" s="104">
        <f t="shared" si="28"/>
        <v>108.989016</v>
      </c>
      <c r="Z139" s="240">
        <f t="shared" si="29"/>
        <v>-2.6762640000000033</v>
      </c>
      <c r="AA139" s="78"/>
      <c r="AB139" s="77"/>
    </row>
    <row r="140" spans="1:28" s="58" customFormat="1" ht="14.25" customHeight="1">
      <c r="A140" s="196" t="s">
        <v>152</v>
      </c>
      <c r="B140" s="165">
        <v>1825200</v>
      </c>
      <c r="C140" s="163">
        <v>0</v>
      </c>
      <c r="D140" s="171">
        <v>0</v>
      </c>
      <c r="E140" s="165">
        <v>99900</v>
      </c>
      <c r="F140" s="113">
        <v>1350</v>
      </c>
      <c r="G140" s="171">
        <v>0.01</v>
      </c>
      <c r="H140" s="165">
        <v>18900</v>
      </c>
      <c r="I140" s="113">
        <v>2700</v>
      </c>
      <c r="J140" s="171">
        <v>0.17</v>
      </c>
      <c r="K140" s="165">
        <v>1944000</v>
      </c>
      <c r="L140" s="113">
        <v>4050</v>
      </c>
      <c r="M140" s="128">
        <v>0</v>
      </c>
      <c r="N140" s="174">
        <v>1896750</v>
      </c>
      <c r="O140" s="175">
        <f t="shared" si="20"/>
        <v>0.9756944444444444</v>
      </c>
      <c r="P140" s="109">
        <f>Volume!K140</f>
        <v>242.1</v>
      </c>
      <c r="Q140" s="69">
        <f>Volume!J140</f>
        <v>240.65</v>
      </c>
      <c r="R140" s="240">
        <f t="shared" si="21"/>
        <v>46.78236</v>
      </c>
      <c r="S140" s="104">
        <f t="shared" si="22"/>
        <v>45.64528875</v>
      </c>
      <c r="T140" s="110">
        <f t="shared" si="23"/>
        <v>1939950</v>
      </c>
      <c r="U140" s="104">
        <f t="shared" si="24"/>
        <v>0.20876826722338201</v>
      </c>
      <c r="V140" s="104">
        <f t="shared" si="25"/>
        <v>43.923438</v>
      </c>
      <c r="W140" s="104">
        <f t="shared" si="26"/>
        <v>2.4040935</v>
      </c>
      <c r="X140" s="104">
        <f t="shared" si="27"/>
        <v>0.4548285</v>
      </c>
      <c r="Y140" s="104">
        <f t="shared" si="28"/>
        <v>46.9661895</v>
      </c>
      <c r="Z140" s="240">
        <f t="shared" si="29"/>
        <v>-0.18382950000000164</v>
      </c>
      <c r="AA140" s="78"/>
      <c r="AB140" s="77"/>
    </row>
    <row r="141" spans="1:28" s="58" customFormat="1" ht="14.25" customHeight="1">
      <c r="A141" s="196" t="s">
        <v>208</v>
      </c>
      <c r="B141" s="165">
        <v>4445480</v>
      </c>
      <c r="C141" s="163">
        <v>333308</v>
      </c>
      <c r="D141" s="171">
        <v>0.08</v>
      </c>
      <c r="E141" s="165">
        <v>124424</v>
      </c>
      <c r="F141" s="113">
        <v>6180</v>
      </c>
      <c r="G141" s="171">
        <v>0.05</v>
      </c>
      <c r="H141" s="165">
        <v>25544</v>
      </c>
      <c r="I141" s="113">
        <v>1648</v>
      </c>
      <c r="J141" s="171">
        <v>0.07</v>
      </c>
      <c r="K141" s="165">
        <v>4595448</v>
      </c>
      <c r="L141" s="113">
        <v>341136</v>
      </c>
      <c r="M141" s="128">
        <v>0.08</v>
      </c>
      <c r="N141" s="174">
        <v>4571140</v>
      </c>
      <c r="O141" s="175">
        <f t="shared" si="20"/>
        <v>0.9947104177873408</v>
      </c>
      <c r="P141" s="109">
        <f>Volume!K141</f>
        <v>902.3</v>
      </c>
      <c r="Q141" s="69">
        <f>Volume!J141</f>
        <v>896.8</v>
      </c>
      <c r="R141" s="240">
        <f t="shared" si="21"/>
        <v>412.11977663999994</v>
      </c>
      <c r="S141" s="104">
        <f t="shared" si="22"/>
        <v>409.9398352</v>
      </c>
      <c r="T141" s="110">
        <f t="shared" si="23"/>
        <v>4254312</v>
      </c>
      <c r="U141" s="104">
        <f t="shared" si="24"/>
        <v>8.018593840790238</v>
      </c>
      <c r="V141" s="104">
        <f t="shared" si="25"/>
        <v>398.6706464</v>
      </c>
      <c r="W141" s="104">
        <f t="shared" si="26"/>
        <v>11.15834432</v>
      </c>
      <c r="X141" s="104">
        <f t="shared" si="27"/>
        <v>2.29078592</v>
      </c>
      <c r="Y141" s="104">
        <f t="shared" si="28"/>
        <v>383.86657176</v>
      </c>
      <c r="Z141" s="240">
        <f t="shared" si="29"/>
        <v>28.25320487999994</v>
      </c>
      <c r="AA141" s="78"/>
      <c r="AB141" s="77"/>
    </row>
    <row r="142" spans="1:28" s="58" customFormat="1" ht="14.25" customHeight="1">
      <c r="A142" s="196" t="s">
        <v>231</v>
      </c>
      <c r="B142" s="165">
        <v>1191200</v>
      </c>
      <c r="C142" s="163">
        <v>51200</v>
      </c>
      <c r="D142" s="171">
        <v>0.04</v>
      </c>
      <c r="E142" s="165">
        <v>17600</v>
      </c>
      <c r="F142" s="113">
        <v>0</v>
      </c>
      <c r="G142" s="171">
        <v>0</v>
      </c>
      <c r="H142" s="165">
        <v>0</v>
      </c>
      <c r="I142" s="113">
        <v>0</v>
      </c>
      <c r="J142" s="171">
        <v>0</v>
      </c>
      <c r="K142" s="165">
        <v>1208800</v>
      </c>
      <c r="L142" s="113">
        <v>51200</v>
      </c>
      <c r="M142" s="128">
        <v>0.04</v>
      </c>
      <c r="N142" s="174">
        <v>1171200</v>
      </c>
      <c r="O142" s="175">
        <f t="shared" si="20"/>
        <v>0.9688947716743879</v>
      </c>
      <c r="P142" s="109">
        <f>Volume!K142</f>
        <v>602.4</v>
      </c>
      <c r="Q142" s="69">
        <f>Volume!J142</f>
        <v>607.05</v>
      </c>
      <c r="R142" s="240">
        <f t="shared" si="21"/>
        <v>73.380204</v>
      </c>
      <c r="S142" s="104">
        <f t="shared" si="22"/>
        <v>71.097696</v>
      </c>
      <c r="T142" s="110">
        <f t="shared" si="23"/>
        <v>1157600</v>
      </c>
      <c r="U142" s="104">
        <f t="shared" si="24"/>
        <v>4.42294402211472</v>
      </c>
      <c r="V142" s="104">
        <f t="shared" si="25"/>
        <v>72.311796</v>
      </c>
      <c r="W142" s="104">
        <f t="shared" si="26"/>
        <v>1.068408</v>
      </c>
      <c r="X142" s="104">
        <f t="shared" si="27"/>
        <v>0</v>
      </c>
      <c r="Y142" s="104">
        <f t="shared" si="28"/>
        <v>69.733824</v>
      </c>
      <c r="Z142" s="240">
        <f t="shared" si="29"/>
        <v>3.6463800000000077</v>
      </c>
      <c r="AA142" s="78"/>
      <c r="AB142" s="77"/>
    </row>
    <row r="143" spans="1:28" s="58" customFormat="1" ht="14.25" customHeight="1">
      <c r="A143" s="196" t="s">
        <v>185</v>
      </c>
      <c r="B143" s="165">
        <v>27706050</v>
      </c>
      <c r="C143" s="163">
        <v>34425</v>
      </c>
      <c r="D143" s="171">
        <v>0</v>
      </c>
      <c r="E143" s="165">
        <v>6036525</v>
      </c>
      <c r="F143" s="113">
        <v>89775</v>
      </c>
      <c r="G143" s="171">
        <v>0.02</v>
      </c>
      <c r="H143" s="165">
        <v>1366200</v>
      </c>
      <c r="I143" s="113">
        <v>43875</v>
      </c>
      <c r="J143" s="171">
        <v>0.03</v>
      </c>
      <c r="K143" s="165">
        <v>35108775</v>
      </c>
      <c r="L143" s="113">
        <v>168075</v>
      </c>
      <c r="M143" s="128">
        <v>0</v>
      </c>
      <c r="N143" s="174">
        <v>34602525</v>
      </c>
      <c r="O143" s="175">
        <f t="shared" si="20"/>
        <v>0.9855805279449369</v>
      </c>
      <c r="P143" s="109">
        <f>Volume!K143</f>
        <v>464.55</v>
      </c>
      <c r="Q143" s="69">
        <f>Volume!J143</f>
        <v>462.65</v>
      </c>
      <c r="R143" s="240">
        <f t="shared" si="21"/>
        <v>1624.307475375</v>
      </c>
      <c r="S143" s="104">
        <f t="shared" si="22"/>
        <v>1600.885819125</v>
      </c>
      <c r="T143" s="110">
        <f t="shared" si="23"/>
        <v>34940700</v>
      </c>
      <c r="U143" s="104">
        <f t="shared" si="24"/>
        <v>0.4810292867630013</v>
      </c>
      <c r="V143" s="104">
        <f t="shared" si="25"/>
        <v>1281.82040325</v>
      </c>
      <c r="W143" s="104">
        <f t="shared" si="26"/>
        <v>279.279829125</v>
      </c>
      <c r="X143" s="104">
        <f t="shared" si="27"/>
        <v>63.207243</v>
      </c>
      <c r="Y143" s="104">
        <f t="shared" si="28"/>
        <v>1623.1702185</v>
      </c>
      <c r="Z143" s="240">
        <f t="shared" si="29"/>
        <v>1.1372568750000482</v>
      </c>
      <c r="AA143" s="78"/>
      <c r="AB143" s="77"/>
    </row>
    <row r="144" spans="1:28" s="58" customFormat="1" ht="14.25" customHeight="1">
      <c r="A144" s="196" t="s">
        <v>206</v>
      </c>
      <c r="B144" s="165">
        <v>1224575</v>
      </c>
      <c r="C144" s="163">
        <v>-550</v>
      </c>
      <c r="D144" s="171">
        <v>0</v>
      </c>
      <c r="E144" s="165">
        <v>17600</v>
      </c>
      <c r="F144" s="113">
        <v>2750</v>
      </c>
      <c r="G144" s="171">
        <v>0.19</v>
      </c>
      <c r="H144" s="165">
        <v>550</v>
      </c>
      <c r="I144" s="113">
        <v>0</v>
      </c>
      <c r="J144" s="171">
        <v>0</v>
      </c>
      <c r="K144" s="165">
        <v>1242725</v>
      </c>
      <c r="L144" s="113">
        <v>2200</v>
      </c>
      <c r="M144" s="128">
        <v>0</v>
      </c>
      <c r="N144" s="174">
        <v>1211925</v>
      </c>
      <c r="O144" s="175">
        <f t="shared" si="20"/>
        <v>0.9752157556981633</v>
      </c>
      <c r="P144" s="109">
        <f>Volume!K144</f>
        <v>705.1</v>
      </c>
      <c r="Q144" s="69">
        <f>Volume!J144</f>
        <v>695.1</v>
      </c>
      <c r="R144" s="240">
        <f t="shared" si="21"/>
        <v>86.38181475</v>
      </c>
      <c r="S144" s="104">
        <f t="shared" si="22"/>
        <v>84.24090675</v>
      </c>
      <c r="T144" s="110">
        <f t="shared" si="23"/>
        <v>1240525</v>
      </c>
      <c r="U144" s="104">
        <f t="shared" si="24"/>
        <v>0.17734426956328972</v>
      </c>
      <c r="V144" s="104">
        <f t="shared" si="25"/>
        <v>85.12020825</v>
      </c>
      <c r="W144" s="104">
        <f t="shared" si="26"/>
        <v>1.223376</v>
      </c>
      <c r="X144" s="104">
        <f t="shared" si="27"/>
        <v>0.0382305</v>
      </c>
      <c r="Y144" s="104">
        <f t="shared" si="28"/>
        <v>87.46941775</v>
      </c>
      <c r="Z144" s="240">
        <f t="shared" si="29"/>
        <v>-1.0876030000000014</v>
      </c>
      <c r="AA144" s="78"/>
      <c r="AB144" s="77"/>
    </row>
    <row r="145" spans="1:28" s="58" customFormat="1" ht="14.25" customHeight="1">
      <c r="A145" s="196" t="s">
        <v>118</v>
      </c>
      <c r="B145" s="165">
        <v>3397500</v>
      </c>
      <c r="C145" s="163">
        <v>232000</v>
      </c>
      <c r="D145" s="171">
        <v>0.07</v>
      </c>
      <c r="E145" s="165">
        <v>161250</v>
      </c>
      <c r="F145" s="113">
        <v>23500</v>
      </c>
      <c r="G145" s="171">
        <v>0.17</v>
      </c>
      <c r="H145" s="165">
        <v>10750</v>
      </c>
      <c r="I145" s="113">
        <v>2000</v>
      </c>
      <c r="J145" s="171">
        <v>0.23</v>
      </c>
      <c r="K145" s="165">
        <v>3569500</v>
      </c>
      <c r="L145" s="113">
        <v>257500</v>
      </c>
      <c r="M145" s="128">
        <v>0.08</v>
      </c>
      <c r="N145" s="174">
        <v>3505500</v>
      </c>
      <c r="O145" s="175">
        <f t="shared" si="20"/>
        <v>0.9820703179717047</v>
      </c>
      <c r="P145" s="109">
        <f>Volume!K145</f>
        <v>1306.3</v>
      </c>
      <c r="Q145" s="69">
        <f>Volume!J145</f>
        <v>1304.5</v>
      </c>
      <c r="R145" s="240">
        <f t="shared" si="21"/>
        <v>465.641275</v>
      </c>
      <c r="S145" s="104">
        <f t="shared" si="22"/>
        <v>457.292475</v>
      </c>
      <c r="T145" s="110">
        <f t="shared" si="23"/>
        <v>3312000</v>
      </c>
      <c r="U145" s="104">
        <f t="shared" si="24"/>
        <v>7.77475845410628</v>
      </c>
      <c r="V145" s="104">
        <f t="shared" si="25"/>
        <v>443.203875</v>
      </c>
      <c r="W145" s="104">
        <f t="shared" si="26"/>
        <v>21.0350625</v>
      </c>
      <c r="X145" s="104">
        <f t="shared" si="27"/>
        <v>1.4023375</v>
      </c>
      <c r="Y145" s="104">
        <f t="shared" si="28"/>
        <v>432.64656</v>
      </c>
      <c r="Z145" s="240">
        <f t="shared" si="29"/>
        <v>32.994714999999985</v>
      </c>
      <c r="AA145" s="78"/>
      <c r="AB145" s="77"/>
    </row>
    <row r="146" spans="1:28" s="58" customFormat="1" ht="14.25" customHeight="1">
      <c r="A146" s="196" t="s">
        <v>232</v>
      </c>
      <c r="B146" s="165">
        <v>1889367</v>
      </c>
      <c r="C146" s="163">
        <v>-64938</v>
      </c>
      <c r="D146" s="171">
        <v>-0.03</v>
      </c>
      <c r="E146" s="165">
        <v>16029</v>
      </c>
      <c r="F146" s="113">
        <v>0</v>
      </c>
      <c r="G146" s="171">
        <v>0</v>
      </c>
      <c r="H146" s="165">
        <v>411</v>
      </c>
      <c r="I146" s="113">
        <v>0</v>
      </c>
      <c r="J146" s="171">
        <v>0</v>
      </c>
      <c r="K146" s="165">
        <v>1905807</v>
      </c>
      <c r="L146" s="113">
        <v>-64938</v>
      </c>
      <c r="M146" s="128">
        <v>-0.03</v>
      </c>
      <c r="N146" s="174">
        <v>1884024</v>
      </c>
      <c r="O146" s="175">
        <f t="shared" si="20"/>
        <v>0.9885701962475738</v>
      </c>
      <c r="P146" s="109">
        <f>Volume!K146</f>
        <v>1040.65</v>
      </c>
      <c r="Q146" s="69">
        <f>Volume!J146</f>
        <v>1027.75</v>
      </c>
      <c r="R146" s="240">
        <f t="shared" si="21"/>
        <v>195.869314425</v>
      </c>
      <c r="S146" s="104">
        <f t="shared" si="22"/>
        <v>193.6305666</v>
      </c>
      <c r="T146" s="110">
        <f t="shared" si="23"/>
        <v>1970745</v>
      </c>
      <c r="U146" s="104">
        <f t="shared" si="24"/>
        <v>-3.295099061522419</v>
      </c>
      <c r="V146" s="104">
        <f t="shared" si="25"/>
        <v>194.179693425</v>
      </c>
      <c r="W146" s="104">
        <f t="shared" si="26"/>
        <v>1.647380475</v>
      </c>
      <c r="X146" s="104">
        <f t="shared" si="27"/>
        <v>0.042240525</v>
      </c>
      <c r="Y146" s="104">
        <f t="shared" si="28"/>
        <v>205.08557842500002</v>
      </c>
      <c r="Z146" s="240">
        <f t="shared" si="29"/>
        <v>-9.216264000000024</v>
      </c>
      <c r="AA146" s="78"/>
      <c r="AB146" s="77"/>
    </row>
    <row r="147" spans="1:28" s="58" customFormat="1" ht="14.25" customHeight="1">
      <c r="A147" s="196" t="s">
        <v>304</v>
      </c>
      <c r="B147" s="165">
        <v>4612300</v>
      </c>
      <c r="C147" s="163">
        <v>26950</v>
      </c>
      <c r="D147" s="171">
        <v>0.01</v>
      </c>
      <c r="E147" s="165">
        <v>165550</v>
      </c>
      <c r="F147" s="113">
        <v>0</v>
      </c>
      <c r="G147" s="171">
        <v>0</v>
      </c>
      <c r="H147" s="165">
        <v>7700</v>
      </c>
      <c r="I147" s="113">
        <v>7700</v>
      </c>
      <c r="J147" s="171">
        <v>0</v>
      </c>
      <c r="K147" s="165">
        <v>4785550</v>
      </c>
      <c r="L147" s="113">
        <v>34650</v>
      </c>
      <c r="M147" s="128">
        <v>0.01</v>
      </c>
      <c r="N147" s="174">
        <v>4627700</v>
      </c>
      <c r="O147" s="175">
        <f t="shared" si="20"/>
        <v>0.9670152855993563</v>
      </c>
      <c r="P147" s="109">
        <f>Volume!K147</f>
        <v>46.35</v>
      </c>
      <c r="Q147" s="69">
        <f>Volume!J147</f>
        <v>45.45</v>
      </c>
      <c r="R147" s="240">
        <f t="shared" si="21"/>
        <v>21.75032475</v>
      </c>
      <c r="S147" s="104">
        <f t="shared" si="22"/>
        <v>21.0328965</v>
      </c>
      <c r="T147" s="110">
        <f t="shared" si="23"/>
        <v>4750900</v>
      </c>
      <c r="U147" s="104">
        <f t="shared" si="24"/>
        <v>0.7293354943273906</v>
      </c>
      <c r="V147" s="104">
        <f t="shared" si="25"/>
        <v>20.9629035</v>
      </c>
      <c r="W147" s="104">
        <f t="shared" si="26"/>
        <v>0.7524247500000001</v>
      </c>
      <c r="X147" s="104">
        <f t="shared" si="27"/>
        <v>0.0349965</v>
      </c>
      <c r="Y147" s="104">
        <f t="shared" si="28"/>
        <v>22.0204215</v>
      </c>
      <c r="Z147" s="240">
        <f t="shared" si="29"/>
        <v>-0.27009675000000044</v>
      </c>
      <c r="AA147" s="78"/>
      <c r="AB147" s="77"/>
    </row>
    <row r="148" spans="1:28" s="58" customFormat="1" ht="14.25" customHeight="1">
      <c r="A148" s="196" t="s">
        <v>305</v>
      </c>
      <c r="B148" s="165">
        <v>40859500</v>
      </c>
      <c r="C148" s="163">
        <v>1557050</v>
      </c>
      <c r="D148" s="171">
        <v>0.04</v>
      </c>
      <c r="E148" s="165">
        <v>10105150</v>
      </c>
      <c r="F148" s="113">
        <v>606100</v>
      </c>
      <c r="G148" s="171">
        <v>0.06</v>
      </c>
      <c r="H148" s="165">
        <v>2413950</v>
      </c>
      <c r="I148" s="113">
        <v>94050</v>
      </c>
      <c r="J148" s="171">
        <v>0.04</v>
      </c>
      <c r="K148" s="165">
        <v>53378600</v>
      </c>
      <c r="L148" s="113">
        <v>2257200</v>
      </c>
      <c r="M148" s="128">
        <v>0.04</v>
      </c>
      <c r="N148" s="174">
        <v>51163200</v>
      </c>
      <c r="O148" s="175">
        <f t="shared" si="20"/>
        <v>0.9584964761158966</v>
      </c>
      <c r="P148" s="109">
        <f>Volume!K148</f>
        <v>26.95</v>
      </c>
      <c r="Q148" s="69">
        <f>Volume!J148</f>
        <v>26.85</v>
      </c>
      <c r="R148" s="240">
        <f t="shared" si="21"/>
        <v>143.321541</v>
      </c>
      <c r="S148" s="104">
        <f t="shared" si="22"/>
        <v>137.373192</v>
      </c>
      <c r="T148" s="110">
        <f t="shared" si="23"/>
        <v>51121400</v>
      </c>
      <c r="U148" s="104">
        <f t="shared" si="24"/>
        <v>4.415372035977105</v>
      </c>
      <c r="V148" s="104">
        <f t="shared" si="25"/>
        <v>109.7077575</v>
      </c>
      <c r="W148" s="104">
        <f t="shared" si="26"/>
        <v>27.13232775</v>
      </c>
      <c r="X148" s="104">
        <f t="shared" si="27"/>
        <v>6.48145575</v>
      </c>
      <c r="Y148" s="104">
        <f t="shared" si="28"/>
        <v>137.772173</v>
      </c>
      <c r="Z148" s="240">
        <f t="shared" si="29"/>
        <v>5.549367999999987</v>
      </c>
      <c r="AA148" s="78"/>
      <c r="AB148" s="77"/>
    </row>
    <row r="149" spans="1:28" s="58" customFormat="1" ht="14.25" customHeight="1">
      <c r="A149" s="196" t="s">
        <v>173</v>
      </c>
      <c r="B149" s="165">
        <v>13499200</v>
      </c>
      <c r="C149" s="163">
        <v>-256650</v>
      </c>
      <c r="D149" s="171">
        <v>-0.02</v>
      </c>
      <c r="E149" s="165">
        <v>964650</v>
      </c>
      <c r="F149" s="113">
        <v>32450</v>
      </c>
      <c r="G149" s="171">
        <v>0.03</v>
      </c>
      <c r="H149" s="165">
        <v>85550</v>
      </c>
      <c r="I149" s="113">
        <v>2950</v>
      </c>
      <c r="J149" s="171">
        <v>0.04</v>
      </c>
      <c r="K149" s="165">
        <v>14549400</v>
      </c>
      <c r="L149" s="113">
        <v>-221250</v>
      </c>
      <c r="M149" s="128">
        <v>-0.01</v>
      </c>
      <c r="N149" s="174">
        <v>14189500</v>
      </c>
      <c r="O149" s="175">
        <f t="shared" si="20"/>
        <v>0.9752635847526359</v>
      </c>
      <c r="P149" s="109">
        <f>Volume!K149</f>
        <v>76.15</v>
      </c>
      <c r="Q149" s="69">
        <f>Volume!J149</f>
        <v>76.8</v>
      </c>
      <c r="R149" s="240">
        <f t="shared" si="21"/>
        <v>111.739392</v>
      </c>
      <c r="S149" s="104">
        <f t="shared" si="22"/>
        <v>108.97536</v>
      </c>
      <c r="T149" s="110">
        <f t="shared" si="23"/>
        <v>14770650</v>
      </c>
      <c r="U149" s="104">
        <f t="shared" si="24"/>
        <v>-1.4979029358897544</v>
      </c>
      <c r="V149" s="104">
        <f t="shared" si="25"/>
        <v>103.673856</v>
      </c>
      <c r="W149" s="104">
        <f t="shared" si="26"/>
        <v>7.408512</v>
      </c>
      <c r="X149" s="104">
        <f t="shared" si="27"/>
        <v>0.657024</v>
      </c>
      <c r="Y149" s="104">
        <f t="shared" si="28"/>
        <v>112.47849975</v>
      </c>
      <c r="Z149" s="240">
        <f t="shared" si="29"/>
        <v>-0.7391077500000023</v>
      </c>
      <c r="AA149" s="78"/>
      <c r="AB149" s="77"/>
    </row>
    <row r="150" spans="1:28" s="58" customFormat="1" ht="14.25" customHeight="1">
      <c r="A150" s="196" t="s">
        <v>306</v>
      </c>
      <c r="B150" s="165">
        <v>225000</v>
      </c>
      <c r="C150" s="163">
        <v>9600</v>
      </c>
      <c r="D150" s="171">
        <v>0.04</v>
      </c>
      <c r="E150" s="165">
        <v>0</v>
      </c>
      <c r="F150" s="113">
        <v>0</v>
      </c>
      <c r="G150" s="171">
        <v>0</v>
      </c>
      <c r="H150" s="165">
        <v>0</v>
      </c>
      <c r="I150" s="113">
        <v>0</v>
      </c>
      <c r="J150" s="171">
        <v>0</v>
      </c>
      <c r="K150" s="165">
        <v>225000</v>
      </c>
      <c r="L150" s="113">
        <v>9600</v>
      </c>
      <c r="M150" s="128">
        <v>0.04</v>
      </c>
      <c r="N150" s="174">
        <v>224600</v>
      </c>
      <c r="O150" s="175">
        <f t="shared" si="20"/>
        <v>0.9982222222222222</v>
      </c>
      <c r="P150" s="109">
        <f>Volume!K150</f>
        <v>1126.35</v>
      </c>
      <c r="Q150" s="69">
        <f>Volume!J150</f>
        <v>1118.05</v>
      </c>
      <c r="R150" s="240">
        <f t="shared" si="21"/>
        <v>25.156125</v>
      </c>
      <c r="S150" s="104">
        <f t="shared" si="22"/>
        <v>25.111403</v>
      </c>
      <c r="T150" s="110">
        <f t="shared" si="23"/>
        <v>215400</v>
      </c>
      <c r="U150" s="104">
        <f t="shared" si="24"/>
        <v>4.456824512534819</v>
      </c>
      <c r="V150" s="104">
        <f t="shared" si="25"/>
        <v>25.156125</v>
      </c>
      <c r="W150" s="104">
        <f t="shared" si="26"/>
        <v>0</v>
      </c>
      <c r="X150" s="104">
        <f t="shared" si="27"/>
        <v>0</v>
      </c>
      <c r="Y150" s="104">
        <f t="shared" si="28"/>
        <v>24.261578999999998</v>
      </c>
      <c r="Z150" s="240">
        <f t="shared" si="29"/>
        <v>0.8945460000000018</v>
      </c>
      <c r="AA150" s="78"/>
      <c r="AB150" s="77"/>
    </row>
    <row r="151" spans="1:28" s="58" customFormat="1" ht="14.25" customHeight="1">
      <c r="A151" s="196" t="s">
        <v>82</v>
      </c>
      <c r="B151" s="165">
        <v>7362600</v>
      </c>
      <c r="C151" s="163">
        <v>604800</v>
      </c>
      <c r="D151" s="171">
        <v>0.09</v>
      </c>
      <c r="E151" s="165">
        <v>180600</v>
      </c>
      <c r="F151" s="113">
        <v>16800</v>
      </c>
      <c r="G151" s="171">
        <v>0.1</v>
      </c>
      <c r="H151" s="165">
        <v>25200</v>
      </c>
      <c r="I151" s="113">
        <v>0</v>
      </c>
      <c r="J151" s="171">
        <v>0</v>
      </c>
      <c r="K151" s="165">
        <v>7568400</v>
      </c>
      <c r="L151" s="113">
        <v>621600</v>
      </c>
      <c r="M151" s="128">
        <v>0.09</v>
      </c>
      <c r="N151" s="174">
        <v>7421400</v>
      </c>
      <c r="O151" s="175">
        <f t="shared" si="20"/>
        <v>0.9805771365149833</v>
      </c>
      <c r="P151" s="109">
        <f>Volume!K151</f>
        <v>111.7</v>
      </c>
      <c r="Q151" s="69">
        <f>Volume!J151</f>
        <v>110.5</v>
      </c>
      <c r="R151" s="240">
        <f t="shared" si="21"/>
        <v>83.63082</v>
      </c>
      <c r="S151" s="104">
        <f t="shared" si="22"/>
        <v>82.00647</v>
      </c>
      <c r="T151" s="110">
        <f t="shared" si="23"/>
        <v>6946800</v>
      </c>
      <c r="U151" s="104">
        <f t="shared" si="24"/>
        <v>8.94800483675937</v>
      </c>
      <c r="V151" s="104">
        <f t="shared" si="25"/>
        <v>81.35673</v>
      </c>
      <c r="W151" s="104">
        <f t="shared" si="26"/>
        <v>1.99563</v>
      </c>
      <c r="X151" s="104">
        <f t="shared" si="27"/>
        <v>0.27846</v>
      </c>
      <c r="Y151" s="104">
        <f t="shared" si="28"/>
        <v>77.595756</v>
      </c>
      <c r="Z151" s="240">
        <f t="shared" si="29"/>
        <v>6.0350640000000055</v>
      </c>
      <c r="AA151" s="78"/>
      <c r="AB151" s="77"/>
    </row>
    <row r="152" spans="1:28" s="58" customFormat="1" ht="14.25" customHeight="1">
      <c r="A152" s="196" t="s">
        <v>153</v>
      </c>
      <c r="B152" s="165">
        <v>1163700</v>
      </c>
      <c r="C152" s="163">
        <v>-108000</v>
      </c>
      <c r="D152" s="171">
        <v>-0.08</v>
      </c>
      <c r="E152" s="165">
        <v>10800</v>
      </c>
      <c r="F152" s="113">
        <v>900</v>
      </c>
      <c r="G152" s="171">
        <v>0.09</v>
      </c>
      <c r="H152" s="165">
        <v>900</v>
      </c>
      <c r="I152" s="113">
        <v>0</v>
      </c>
      <c r="J152" s="171">
        <v>0</v>
      </c>
      <c r="K152" s="165">
        <v>1175400</v>
      </c>
      <c r="L152" s="113">
        <v>-107100</v>
      </c>
      <c r="M152" s="128">
        <v>-0.08</v>
      </c>
      <c r="N152" s="174">
        <v>1144800</v>
      </c>
      <c r="O152" s="175">
        <f t="shared" si="20"/>
        <v>0.9739663093415007</v>
      </c>
      <c r="P152" s="109">
        <f>Volume!K152</f>
        <v>552.85</v>
      </c>
      <c r="Q152" s="69">
        <f>Volume!J152</f>
        <v>564.1</v>
      </c>
      <c r="R152" s="240">
        <f t="shared" si="21"/>
        <v>66.304314</v>
      </c>
      <c r="S152" s="104">
        <f t="shared" si="22"/>
        <v>64.578168</v>
      </c>
      <c r="T152" s="110">
        <f t="shared" si="23"/>
        <v>1282500</v>
      </c>
      <c r="U152" s="104">
        <f t="shared" si="24"/>
        <v>-8.350877192982455</v>
      </c>
      <c r="V152" s="104">
        <f t="shared" si="25"/>
        <v>65.644317</v>
      </c>
      <c r="W152" s="104">
        <f t="shared" si="26"/>
        <v>0.609228</v>
      </c>
      <c r="X152" s="104">
        <f t="shared" si="27"/>
        <v>0.050769</v>
      </c>
      <c r="Y152" s="104">
        <f t="shared" si="28"/>
        <v>70.9030125</v>
      </c>
      <c r="Z152" s="240">
        <f t="shared" si="29"/>
        <v>-4.598698499999998</v>
      </c>
      <c r="AA152" s="78"/>
      <c r="AB152" s="77"/>
    </row>
    <row r="153" spans="1:28" s="58" customFormat="1" ht="14.25" customHeight="1">
      <c r="A153" s="196" t="s">
        <v>154</v>
      </c>
      <c r="B153" s="165">
        <v>9315000</v>
      </c>
      <c r="C153" s="163">
        <v>1304100</v>
      </c>
      <c r="D153" s="171">
        <v>0.16</v>
      </c>
      <c r="E153" s="165">
        <v>407100</v>
      </c>
      <c r="F153" s="113">
        <v>96600</v>
      </c>
      <c r="G153" s="171">
        <v>0.31</v>
      </c>
      <c r="H153" s="165">
        <v>20700</v>
      </c>
      <c r="I153" s="113">
        <v>6900</v>
      </c>
      <c r="J153" s="171">
        <v>0.5</v>
      </c>
      <c r="K153" s="165">
        <v>9742800</v>
      </c>
      <c r="L153" s="113">
        <v>1407600</v>
      </c>
      <c r="M153" s="128">
        <v>0.17</v>
      </c>
      <c r="N153" s="174">
        <v>9639300</v>
      </c>
      <c r="O153" s="175">
        <f t="shared" si="20"/>
        <v>0.9893767705382436</v>
      </c>
      <c r="P153" s="109">
        <f>Volume!K153</f>
        <v>49.75</v>
      </c>
      <c r="Q153" s="69">
        <f>Volume!J153</f>
        <v>52.35</v>
      </c>
      <c r="R153" s="240">
        <f t="shared" si="21"/>
        <v>51.003558</v>
      </c>
      <c r="S153" s="104">
        <f t="shared" si="22"/>
        <v>50.4617355</v>
      </c>
      <c r="T153" s="110">
        <f t="shared" si="23"/>
        <v>8335200</v>
      </c>
      <c r="U153" s="104">
        <f t="shared" si="24"/>
        <v>16.887417218543046</v>
      </c>
      <c r="V153" s="104">
        <f t="shared" si="25"/>
        <v>48.764025</v>
      </c>
      <c r="W153" s="104">
        <f t="shared" si="26"/>
        <v>2.1311685</v>
      </c>
      <c r="X153" s="104">
        <f t="shared" si="27"/>
        <v>0.1083645</v>
      </c>
      <c r="Y153" s="104">
        <f t="shared" si="28"/>
        <v>41.46762</v>
      </c>
      <c r="Z153" s="240">
        <f t="shared" si="29"/>
        <v>9.535938000000002</v>
      </c>
      <c r="AA153" s="78"/>
      <c r="AB153" s="77"/>
    </row>
    <row r="154" spans="1:28" s="58" customFormat="1" ht="14.25" customHeight="1">
      <c r="A154" s="196" t="s">
        <v>307</v>
      </c>
      <c r="B154" s="165">
        <v>3155400</v>
      </c>
      <c r="C154" s="163">
        <v>37800</v>
      </c>
      <c r="D154" s="171">
        <v>0.01</v>
      </c>
      <c r="E154" s="165">
        <v>115200</v>
      </c>
      <c r="F154" s="113">
        <v>12600</v>
      </c>
      <c r="G154" s="171">
        <v>0.12</v>
      </c>
      <c r="H154" s="165">
        <v>73800</v>
      </c>
      <c r="I154" s="113">
        <v>5400</v>
      </c>
      <c r="J154" s="171">
        <v>0.08</v>
      </c>
      <c r="K154" s="165">
        <v>3344400</v>
      </c>
      <c r="L154" s="113">
        <v>55800</v>
      </c>
      <c r="M154" s="128">
        <v>0.02</v>
      </c>
      <c r="N154" s="174">
        <v>3295800</v>
      </c>
      <c r="O154" s="175">
        <f t="shared" si="20"/>
        <v>0.9854682454251884</v>
      </c>
      <c r="P154" s="109">
        <f>Volume!K154</f>
        <v>102.2</v>
      </c>
      <c r="Q154" s="69">
        <f>Volume!J154</f>
        <v>101.8</v>
      </c>
      <c r="R154" s="240">
        <f t="shared" si="21"/>
        <v>34.045992</v>
      </c>
      <c r="S154" s="104">
        <f t="shared" si="22"/>
        <v>33.551244</v>
      </c>
      <c r="T154" s="110">
        <f t="shared" si="23"/>
        <v>3288600</v>
      </c>
      <c r="U154" s="104">
        <f t="shared" si="24"/>
        <v>1.6967706622879035</v>
      </c>
      <c r="V154" s="104">
        <f t="shared" si="25"/>
        <v>32.121972</v>
      </c>
      <c r="W154" s="104">
        <f t="shared" si="26"/>
        <v>1.172736</v>
      </c>
      <c r="X154" s="104">
        <f t="shared" si="27"/>
        <v>0.751284</v>
      </c>
      <c r="Y154" s="104">
        <f t="shared" si="28"/>
        <v>33.609492</v>
      </c>
      <c r="Z154" s="240">
        <f t="shared" si="29"/>
        <v>0.4364999999999952</v>
      </c>
      <c r="AA154" s="78"/>
      <c r="AB154" s="77"/>
    </row>
    <row r="155" spans="1:28" s="58" customFormat="1" ht="14.25" customHeight="1">
      <c r="A155" s="196" t="s">
        <v>155</v>
      </c>
      <c r="B155" s="165">
        <v>3684975</v>
      </c>
      <c r="C155" s="163">
        <v>67725</v>
      </c>
      <c r="D155" s="171">
        <v>0.02</v>
      </c>
      <c r="E155" s="165">
        <v>158550</v>
      </c>
      <c r="F155" s="113">
        <v>33600</v>
      </c>
      <c r="G155" s="171">
        <v>0.27</v>
      </c>
      <c r="H155" s="165">
        <v>11550</v>
      </c>
      <c r="I155" s="113">
        <v>525</v>
      </c>
      <c r="J155" s="171">
        <v>0.05</v>
      </c>
      <c r="K155" s="165">
        <v>3855075</v>
      </c>
      <c r="L155" s="113">
        <v>101850</v>
      </c>
      <c r="M155" s="128">
        <v>0.03</v>
      </c>
      <c r="N155" s="174">
        <v>3819900</v>
      </c>
      <c r="O155" s="175">
        <f t="shared" si="20"/>
        <v>0.9908756638975895</v>
      </c>
      <c r="P155" s="109">
        <f>Volume!K155</f>
        <v>502.5</v>
      </c>
      <c r="Q155" s="69">
        <f>Volume!J155</f>
        <v>500.6</v>
      </c>
      <c r="R155" s="240">
        <f t="shared" si="21"/>
        <v>192.9850545</v>
      </c>
      <c r="S155" s="104">
        <f t="shared" si="22"/>
        <v>191.224194</v>
      </c>
      <c r="T155" s="110">
        <f t="shared" si="23"/>
        <v>3753225</v>
      </c>
      <c r="U155" s="104">
        <f t="shared" si="24"/>
        <v>2.7136662470275565</v>
      </c>
      <c r="V155" s="104">
        <f t="shared" si="25"/>
        <v>184.4698485</v>
      </c>
      <c r="W155" s="104">
        <f t="shared" si="26"/>
        <v>7.937013</v>
      </c>
      <c r="X155" s="104">
        <f t="shared" si="27"/>
        <v>0.578193</v>
      </c>
      <c r="Y155" s="104">
        <f t="shared" si="28"/>
        <v>188.59955625</v>
      </c>
      <c r="Z155" s="240">
        <f t="shared" si="29"/>
        <v>4.3854982499999835</v>
      </c>
      <c r="AA155" s="78"/>
      <c r="AB155" s="77"/>
    </row>
    <row r="156" spans="1:28" s="58" customFormat="1" ht="14.25" customHeight="1">
      <c r="A156" s="196" t="s">
        <v>38</v>
      </c>
      <c r="B156" s="165">
        <v>4704000</v>
      </c>
      <c r="C156" s="163">
        <v>183600</v>
      </c>
      <c r="D156" s="171">
        <v>0.04</v>
      </c>
      <c r="E156" s="165">
        <v>37800</v>
      </c>
      <c r="F156" s="113">
        <v>2400</v>
      </c>
      <c r="G156" s="171">
        <v>0.07</v>
      </c>
      <c r="H156" s="165">
        <v>2400</v>
      </c>
      <c r="I156" s="113">
        <v>0</v>
      </c>
      <c r="J156" s="171">
        <v>0</v>
      </c>
      <c r="K156" s="165">
        <v>4744200</v>
      </c>
      <c r="L156" s="113">
        <v>186000</v>
      </c>
      <c r="M156" s="128">
        <v>0.04</v>
      </c>
      <c r="N156" s="174">
        <v>4635600</v>
      </c>
      <c r="O156" s="175">
        <f t="shared" si="20"/>
        <v>0.9771088908562033</v>
      </c>
      <c r="P156" s="109">
        <f>Volume!K156</f>
        <v>642.8</v>
      </c>
      <c r="Q156" s="69">
        <f>Volume!J156</f>
        <v>635.45</v>
      </c>
      <c r="R156" s="240">
        <f t="shared" si="21"/>
        <v>301.470189</v>
      </c>
      <c r="S156" s="104">
        <f t="shared" si="22"/>
        <v>294.569202</v>
      </c>
      <c r="T156" s="110">
        <f t="shared" si="23"/>
        <v>4558200</v>
      </c>
      <c r="U156" s="104">
        <f t="shared" si="24"/>
        <v>4.080558115045413</v>
      </c>
      <c r="V156" s="104">
        <f t="shared" si="25"/>
        <v>298.91568</v>
      </c>
      <c r="W156" s="104">
        <f t="shared" si="26"/>
        <v>2.402001</v>
      </c>
      <c r="X156" s="104">
        <f t="shared" si="27"/>
        <v>0.152508</v>
      </c>
      <c r="Y156" s="104">
        <f t="shared" si="28"/>
        <v>293.001096</v>
      </c>
      <c r="Z156" s="240">
        <f t="shared" si="29"/>
        <v>8.469092999999987</v>
      </c>
      <c r="AA156" s="78"/>
      <c r="AB156" s="77"/>
    </row>
    <row r="157" spans="1:28" s="58" customFormat="1" ht="14.25" customHeight="1">
      <c r="A157" s="196" t="s">
        <v>156</v>
      </c>
      <c r="B157" s="165">
        <v>1373400</v>
      </c>
      <c r="C157" s="163">
        <v>27600</v>
      </c>
      <c r="D157" s="171">
        <v>0.02</v>
      </c>
      <c r="E157" s="165">
        <v>3000</v>
      </c>
      <c r="F157" s="113">
        <v>0</v>
      </c>
      <c r="G157" s="171">
        <v>0</v>
      </c>
      <c r="H157" s="165">
        <v>0</v>
      </c>
      <c r="I157" s="113">
        <v>0</v>
      </c>
      <c r="J157" s="171">
        <v>0</v>
      </c>
      <c r="K157" s="165">
        <v>1376400</v>
      </c>
      <c r="L157" s="113">
        <v>27600</v>
      </c>
      <c r="M157" s="128">
        <v>0.02</v>
      </c>
      <c r="N157" s="174">
        <v>1366800</v>
      </c>
      <c r="O157" s="175">
        <f t="shared" si="20"/>
        <v>0.993025283347864</v>
      </c>
      <c r="P157" s="109">
        <f>Volume!K157</f>
        <v>350.1</v>
      </c>
      <c r="Q157" s="69">
        <f>Volume!J157</f>
        <v>348.55</v>
      </c>
      <c r="R157" s="240">
        <f t="shared" si="21"/>
        <v>47.974422</v>
      </c>
      <c r="S157" s="104">
        <f t="shared" si="22"/>
        <v>47.639814</v>
      </c>
      <c r="T157" s="110">
        <f t="shared" si="23"/>
        <v>1348800</v>
      </c>
      <c r="U157" s="104">
        <f t="shared" si="24"/>
        <v>2.0462633451957295</v>
      </c>
      <c r="V157" s="104">
        <f t="shared" si="25"/>
        <v>47.869857</v>
      </c>
      <c r="W157" s="104">
        <f t="shared" si="26"/>
        <v>0.104565</v>
      </c>
      <c r="X157" s="104">
        <f t="shared" si="27"/>
        <v>0</v>
      </c>
      <c r="Y157" s="104">
        <f t="shared" si="28"/>
        <v>47.22148800000001</v>
      </c>
      <c r="Z157" s="240">
        <f t="shared" si="29"/>
        <v>0.7529339999999891</v>
      </c>
      <c r="AA157" s="78"/>
      <c r="AB157" s="77"/>
    </row>
    <row r="158" spans="1:28" s="58" customFormat="1" ht="14.25" customHeight="1">
      <c r="A158" s="196" t="s">
        <v>211</v>
      </c>
      <c r="B158" s="165">
        <v>2965200</v>
      </c>
      <c r="C158" s="163">
        <v>-64400</v>
      </c>
      <c r="D158" s="171">
        <v>-0.02</v>
      </c>
      <c r="E158" s="165">
        <v>341600</v>
      </c>
      <c r="F158" s="113">
        <v>92400</v>
      </c>
      <c r="G158" s="171">
        <v>0.37</v>
      </c>
      <c r="H158" s="165">
        <v>144900</v>
      </c>
      <c r="I158" s="113">
        <v>35000</v>
      </c>
      <c r="J158" s="171">
        <v>0.32</v>
      </c>
      <c r="K158" s="165">
        <v>3451700</v>
      </c>
      <c r="L158" s="113">
        <v>63000</v>
      </c>
      <c r="M158" s="128">
        <v>0.02</v>
      </c>
      <c r="N158" s="174">
        <v>3336200</v>
      </c>
      <c r="O158" s="175">
        <f t="shared" si="20"/>
        <v>0.9665382275400527</v>
      </c>
      <c r="P158" s="109">
        <f>Volume!K158</f>
        <v>340.85</v>
      </c>
      <c r="Q158" s="69">
        <f>Volume!J158</f>
        <v>342.6</v>
      </c>
      <c r="R158" s="240">
        <f t="shared" si="21"/>
        <v>118.255242</v>
      </c>
      <c r="S158" s="104">
        <f t="shared" si="22"/>
        <v>114.298212</v>
      </c>
      <c r="T158" s="110">
        <f t="shared" si="23"/>
        <v>3388700</v>
      </c>
      <c r="U158" s="104">
        <f t="shared" si="24"/>
        <v>1.8591200165255113</v>
      </c>
      <c r="V158" s="104">
        <f t="shared" si="25"/>
        <v>101.58775200000001</v>
      </c>
      <c r="W158" s="104">
        <f t="shared" si="26"/>
        <v>11.703216000000001</v>
      </c>
      <c r="X158" s="104">
        <f t="shared" si="27"/>
        <v>4.964274</v>
      </c>
      <c r="Y158" s="104">
        <f t="shared" si="28"/>
        <v>115.5038395</v>
      </c>
      <c r="Z158" s="240">
        <f t="shared" si="29"/>
        <v>2.7514024999999975</v>
      </c>
      <c r="AA158" s="78"/>
      <c r="AB158" s="77"/>
    </row>
    <row r="159" spans="1:27" s="2" customFormat="1" ht="15" customHeight="1" hidden="1" thickBot="1">
      <c r="A159" s="72"/>
      <c r="B159" s="163">
        <f>SUM(B4:B158)</f>
        <v>1203619802</v>
      </c>
      <c r="C159" s="163">
        <f>SUM(C4:C158)</f>
        <v>9692170</v>
      </c>
      <c r="D159" s="341">
        <f>C159/B159</f>
        <v>0.008052517899668122</v>
      </c>
      <c r="E159" s="163">
        <f>SUM(E4:E158)</f>
        <v>150473965</v>
      </c>
      <c r="F159" s="163">
        <f>SUM(F4:F158)</f>
        <v>6948486</v>
      </c>
      <c r="G159" s="341">
        <f>F159/E159</f>
        <v>0.04617733041061289</v>
      </c>
      <c r="H159" s="163">
        <f>SUM(H4:H158)</f>
        <v>48863054</v>
      </c>
      <c r="I159" s="163">
        <f>SUM(I4:I158)</f>
        <v>2402003</v>
      </c>
      <c r="J159" s="341">
        <f>I159/H159</f>
        <v>0.04915785656786823</v>
      </c>
      <c r="K159" s="163">
        <f>SUM(K4:K158)</f>
        <v>1402956821</v>
      </c>
      <c r="L159" s="163">
        <f>SUM(L4:L158)</f>
        <v>19042659</v>
      </c>
      <c r="M159" s="341">
        <f>L159/K159</f>
        <v>0.013573232415254781</v>
      </c>
      <c r="N159" s="288">
        <f>SUM(N4:N158)</f>
        <v>1358671302</v>
      </c>
      <c r="O159" s="352"/>
      <c r="P159" s="170"/>
      <c r="Q159" s="14"/>
      <c r="R159" s="241">
        <f>SUM(R4:R158)</f>
        <v>61299.407577239974</v>
      </c>
      <c r="S159" s="104">
        <f>SUM(S4:S158)</f>
        <v>56191.35005720003</v>
      </c>
      <c r="T159" s="110">
        <f>SUM(T4:T158)</f>
        <v>1383914162</v>
      </c>
      <c r="U159" s="290"/>
      <c r="V159" s="104">
        <f>SUM(V4:V158)</f>
        <v>44899.39041094999</v>
      </c>
      <c r="W159" s="104">
        <f>SUM(W4:W158)</f>
        <v>7146.6263458950025</v>
      </c>
      <c r="X159" s="104">
        <f>SUM(X4:X158)</f>
        <v>9253.390820394989</v>
      </c>
      <c r="Y159" s="104">
        <f>SUM(Y4:Y158)</f>
        <v>59791.41158898503</v>
      </c>
      <c r="Z159" s="104">
        <f>SUM(Z4:Z158)</f>
        <v>1507.9959882550008</v>
      </c>
      <c r="AA159" s="75"/>
    </row>
    <row r="160" spans="2:27" s="2" customFormat="1" ht="15" customHeight="1" hidden="1">
      <c r="B160" s="5"/>
      <c r="C160" s="5"/>
      <c r="D160" s="128"/>
      <c r="E160" s="1">
        <f>H159/E159</f>
        <v>0.3247276297929678</v>
      </c>
      <c r="F160" s="5"/>
      <c r="G160" s="62"/>
      <c r="H160" s="5"/>
      <c r="I160" s="5"/>
      <c r="J160" s="62"/>
      <c r="K160" s="5"/>
      <c r="L160" s="5"/>
      <c r="M160" s="62"/>
      <c r="O160" s="3"/>
      <c r="P160" s="109"/>
      <c r="Q160" s="69"/>
      <c r="R160" s="104"/>
      <c r="S160" s="104"/>
      <c r="T160" s="110"/>
      <c r="U160" s="104"/>
      <c r="V160" s="104"/>
      <c r="W160" s="104"/>
      <c r="X160" s="104"/>
      <c r="Y160" s="104"/>
      <c r="Z160" s="104"/>
      <c r="AA160" s="75"/>
    </row>
    <row r="161" spans="2:27" s="2" customFormat="1" ht="15" customHeight="1">
      <c r="B161" s="5"/>
      <c r="C161" s="5"/>
      <c r="D161" s="128"/>
      <c r="E161" s="1"/>
      <c r="F161" s="5"/>
      <c r="G161" s="62"/>
      <c r="H161" s="5"/>
      <c r="I161" s="5"/>
      <c r="J161" s="62"/>
      <c r="K161" s="5"/>
      <c r="L161" s="5"/>
      <c r="M161" s="62"/>
      <c r="O161" s="108"/>
      <c r="P161" s="109"/>
      <c r="Q161" s="69"/>
      <c r="R161" s="104"/>
      <c r="S161" s="104"/>
      <c r="T161" s="110"/>
      <c r="U161" s="104"/>
      <c r="V161" s="104"/>
      <c r="W161" s="104"/>
      <c r="X161" s="104"/>
      <c r="Y161" s="104"/>
      <c r="Z161" s="104"/>
      <c r="AA161" s="1"/>
    </row>
    <row r="162" spans="1:25" ht="14.25">
      <c r="A162" s="2"/>
      <c r="B162" s="5"/>
      <c r="C162" s="5"/>
      <c r="D162" s="128"/>
      <c r="E162" s="5"/>
      <c r="F162" s="5"/>
      <c r="G162" s="62"/>
      <c r="H162" s="5"/>
      <c r="I162" s="5"/>
      <c r="J162" s="62"/>
      <c r="K162" s="5"/>
      <c r="L162" s="5"/>
      <c r="M162" s="62"/>
      <c r="N162" s="2"/>
      <c r="O162" s="108"/>
      <c r="P162" s="2"/>
      <c r="Q162" s="2"/>
      <c r="R162" s="1"/>
      <c r="S162" s="1"/>
      <c r="T162" s="79"/>
      <c r="U162" s="2"/>
      <c r="V162" s="2"/>
      <c r="W162" s="2"/>
      <c r="X162" s="2"/>
      <c r="Y162" s="2"/>
    </row>
    <row r="163" spans="1:6" ht="13.5" thickBot="1">
      <c r="A163" s="63" t="s">
        <v>109</v>
      </c>
      <c r="B163" s="122"/>
      <c r="C163" s="125"/>
      <c r="D163" s="129"/>
      <c r="F163" s="120"/>
    </row>
    <row r="164" spans="1:8" ht="13.5" thickBot="1">
      <c r="A164" s="202" t="s">
        <v>108</v>
      </c>
      <c r="B164" s="346" t="s">
        <v>106</v>
      </c>
      <c r="C164" s="347" t="s">
        <v>70</v>
      </c>
      <c r="D164" s="348" t="s">
        <v>107</v>
      </c>
      <c r="F164" s="126"/>
      <c r="G164" s="62"/>
      <c r="H164" s="5"/>
    </row>
    <row r="165" spans="1:8" ht="12.75">
      <c r="A165" s="342" t="s">
        <v>10</v>
      </c>
      <c r="B165" s="349">
        <f>B159/10000000</f>
        <v>120.3619802</v>
      </c>
      <c r="C165" s="350">
        <f>C159/10000000</f>
        <v>0.969217</v>
      </c>
      <c r="D165" s="351">
        <f>D159</f>
        <v>0.008052517899668122</v>
      </c>
      <c r="F165" s="126"/>
      <c r="H165" s="5"/>
    </row>
    <row r="166" spans="1:7" ht="12.75">
      <c r="A166" s="343" t="s">
        <v>87</v>
      </c>
      <c r="B166" s="199">
        <f>E159/10000000</f>
        <v>15.0473965</v>
      </c>
      <c r="C166" s="198">
        <f>F159/10000000</f>
        <v>0.6948486</v>
      </c>
      <c r="D166" s="259">
        <f>G159</f>
        <v>0.04617733041061289</v>
      </c>
      <c r="F166" s="126"/>
      <c r="G166" s="62"/>
    </row>
    <row r="167" spans="1:6" ht="12.75">
      <c r="A167" s="344" t="s">
        <v>85</v>
      </c>
      <c r="B167" s="199">
        <f>H159/10000000</f>
        <v>4.8863054</v>
      </c>
      <c r="C167" s="198">
        <f>I159/10000000</f>
        <v>0.2402003</v>
      </c>
      <c r="D167" s="259">
        <f>J159</f>
        <v>0.04915785656786823</v>
      </c>
      <c r="F167" s="126"/>
    </row>
    <row r="168" spans="1:6" ht="13.5" thickBot="1">
      <c r="A168" s="345" t="s">
        <v>86</v>
      </c>
      <c r="B168" s="200">
        <f>K159/10000000</f>
        <v>140.2956821</v>
      </c>
      <c r="C168" s="201">
        <f>L159/10000000</f>
        <v>1.9042659</v>
      </c>
      <c r="D168" s="260">
        <f>M159</f>
        <v>0.013573232415254781</v>
      </c>
      <c r="F168" s="127"/>
    </row>
    <row r="202" ht="12.75">
      <c r="B202" s="375"/>
    </row>
  </sheetData>
  <mergeCells count="8">
    <mergeCell ref="Z2:Z3"/>
    <mergeCell ref="A1:D1"/>
    <mergeCell ref="R2:S2"/>
    <mergeCell ref="N2:O2"/>
    <mergeCell ref="B2:D2"/>
    <mergeCell ref="E2:G2"/>
    <mergeCell ref="H2:J2"/>
    <mergeCell ref="K2:M2"/>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R161"/>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B263" sqref="B263"/>
    </sheetView>
  </sheetViews>
  <sheetFormatPr defaultColWidth="9.140625" defaultRowHeight="12.75"/>
  <cols>
    <col min="1" max="1" width="14.421875" style="313" customWidth="1"/>
    <col min="2" max="2" width="11.421875" style="317" customWidth="1"/>
    <col min="3" max="3" width="11.00390625" style="26" customWidth="1"/>
    <col min="4" max="4" width="11.00390625" style="317" customWidth="1"/>
    <col min="5" max="5" width="9.140625" style="26" customWidth="1"/>
    <col min="6" max="6" width="11.7109375" style="317" customWidth="1"/>
    <col min="7" max="7" width="9.28125" style="26" customWidth="1"/>
    <col min="8" max="8" width="12.00390625" style="317" customWidth="1"/>
    <col min="9" max="9" width="9.140625" style="26" customWidth="1"/>
    <col min="10" max="10" width="8.57421875" style="25" customWidth="1"/>
    <col min="11" max="11" width="9.140625" style="25" customWidth="1"/>
    <col min="12" max="12" width="8.7109375" style="25" customWidth="1"/>
    <col min="13" max="13" width="7.7109375" style="26" customWidth="1"/>
    <col min="14" max="15" width="9.57421875" style="25" hidden="1" customWidth="1"/>
    <col min="16" max="16" width="9.140625" style="25" hidden="1" customWidth="1"/>
    <col min="17" max="17" width="9.140625" style="25" customWidth="1"/>
    <col min="18" max="18" width="9.140625" style="69" customWidth="1"/>
    <col min="19" max="16384" width="9.140625" style="25" customWidth="1"/>
  </cols>
  <sheetData>
    <row r="1" spans="1:13" s="301" customFormat="1" ht="22.5" customHeight="1" thickBot="1">
      <c r="A1" s="293" t="s">
        <v>112</v>
      </c>
      <c r="B1" s="294"/>
      <c r="C1" s="295"/>
      <c r="D1" s="296"/>
      <c r="E1" s="297"/>
      <c r="F1" s="296"/>
      <c r="G1" s="297"/>
      <c r="H1" s="296"/>
      <c r="I1" s="297"/>
      <c r="J1" s="298"/>
      <c r="K1" s="298"/>
      <c r="L1" s="299"/>
      <c r="M1" s="300"/>
    </row>
    <row r="2" spans="1:13" s="303" customFormat="1" ht="15.75" customHeight="1" thickBot="1">
      <c r="A2" s="302"/>
      <c r="B2" s="409" t="s">
        <v>117</v>
      </c>
      <c r="C2" s="410"/>
      <c r="D2" s="411"/>
      <c r="E2" s="411"/>
      <c r="F2" s="411"/>
      <c r="G2" s="411"/>
      <c r="H2" s="411"/>
      <c r="I2" s="411"/>
      <c r="J2" s="412" t="s">
        <v>110</v>
      </c>
      <c r="K2" s="413"/>
      <c r="L2" s="413"/>
      <c r="M2" s="414"/>
    </row>
    <row r="3" spans="1:16" s="303" customFormat="1" ht="14.25" thickBot="1">
      <c r="A3" s="304"/>
      <c r="B3" s="318" t="s">
        <v>10</v>
      </c>
      <c r="C3" s="305" t="s">
        <v>46</v>
      </c>
      <c r="D3" s="318" t="s">
        <v>21</v>
      </c>
      <c r="E3" s="305" t="s">
        <v>46</v>
      </c>
      <c r="F3" s="318" t="s">
        <v>22</v>
      </c>
      <c r="G3" s="305" t="s">
        <v>46</v>
      </c>
      <c r="H3" s="318" t="s">
        <v>11</v>
      </c>
      <c r="I3" s="305" t="s">
        <v>46</v>
      </c>
      <c r="J3" s="263" t="s">
        <v>13</v>
      </c>
      <c r="K3" s="264" t="s">
        <v>14</v>
      </c>
      <c r="L3" s="264" t="s">
        <v>111</v>
      </c>
      <c r="M3" s="305" t="s">
        <v>107</v>
      </c>
      <c r="N3" s="306" t="s">
        <v>121</v>
      </c>
      <c r="O3" s="33" t="s">
        <v>21</v>
      </c>
      <c r="P3" s="33" t="s">
        <v>22</v>
      </c>
    </row>
    <row r="4" spans="1:16" ht="13.5">
      <c r="A4" s="327" t="s">
        <v>182</v>
      </c>
      <c r="B4" s="319">
        <v>1354</v>
      </c>
      <c r="C4" s="320">
        <v>0.29</v>
      </c>
      <c r="D4" s="319">
        <v>0</v>
      </c>
      <c r="E4" s="320">
        <v>0</v>
      </c>
      <c r="F4" s="319">
        <v>0</v>
      </c>
      <c r="G4" s="320">
        <v>0</v>
      </c>
      <c r="H4" s="319">
        <v>1354</v>
      </c>
      <c r="I4" s="322">
        <v>0.29</v>
      </c>
      <c r="J4" s="266">
        <v>6208.7</v>
      </c>
      <c r="K4" s="261">
        <v>6157.15</v>
      </c>
      <c r="L4" s="309">
        <f>J4-K4</f>
        <v>51.55000000000018</v>
      </c>
      <c r="M4" s="310">
        <f>L4/K4*100</f>
        <v>0.8372380078445414</v>
      </c>
      <c r="N4" s="78">
        <f>Margins!B4</f>
        <v>100</v>
      </c>
      <c r="O4" s="25">
        <f>D4*N4</f>
        <v>0</v>
      </c>
      <c r="P4" s="25">
        <f>F4*N4</f>
        <v>0</v>
      </c>
    </row>
    <row r="5" spans="1:18" ht="14.25" thickBot="1">
      <c r="A5" s="328" t="s">
        <v>74</v>
      </c>
      <c r="B5" s="173">
        <v>64</v>
      </c>
      <c r="C5" s="307">
        <v>-0.31</v>
      </c>
      <c r="D5" s="173">
        <v>0</v>
      </c>
      <c r="E5" s="307">
        <v>0</v>
      </c>
      <c r="F5" s="173">
        <v>0</v>
      </c>
      <c r="G5" s="307">
        <v>0</v>
      </c>
      <c r="H5" s="173">
        <v>64</v>
      </c>
      <c r="I5" s="308">
        <v>-0.31</v>
      </c>
      <c r="J5" s="267">
        <v>5736.3</v>
      </c>
      <c r="K5" s="69">
        <v>5740.85</v>
      </c>
      <c r="L5" s="136">
        <f aca="true" t="shared" si="0" ref="L5:L68">J5-K5</f>
        <v>-4.550000000000182</v>
      </c>
      <c r="M5" s="311">
        <f aca="true" t="shared" si="1" ref="M5:M68">L5/K5*100</f>
        <v>-0.07925655608490348</v>
      </c>
      <c r="N5" s="78">
        <f>Margins!B5</f>
        <v>50</v>
      </c>
      <c r="O5" s="25">
        <f aca="true" t="shared" si="2" ref="O5:O68">D5*N5</f>
        <v>0</v>
      </c>
      <c r="P5" s="25">
        <f aca="true" t="shared" si="3" ref="P5:P68">F5*N5</f>
        <v>0</v>
      </c>
      <c r="R5" s="25"/>
    </row>
    <row r="6" spans="1:16" ht="13.5">
      <c r="A6" s="328" t="s">
        <v>9</v>
      </c>
      <c r="B6" s="173">
        <v>178908</v>
      </c>
      <c r="C6" s="307">
        <v>0.14</v>
      </c>
      <c r="D6" s="173">
        <v>22045</v>
      </c>
      <c r="E6" s="307">
        <v>-0.07</v>
      </c>
      <c r="F6" s="173">
        <v>36809</v>
      </c>
      <c r="G6" s="307">
        <v>0.1</v>
      </c>
      <c r="H6" s="173">
        <v>237762</v>
      </c>
      <c r="I6" s="308">
        <v>0.11</v>
      </c>
      <c r="J6" s="266">
        <v>4223.4</v>
      </c>
      <c r="K6" s="69">
        <v>4224.25</v>
      </c>
      <c r="L6" s="136">
        <f t="shared" si="0"/>
        <v>-0.8500000000003638</v>
      </c>
      <c r="M6" s="311">
        <f t="shared" si="1"/>
        <v>-0.020121915132872432</v>
      </c>
      <c r="N6" s="78">
        <f>Margins!B6</f>
        <v>100</v>
      </c>
      <c r="O6" s="25">
        <f t="shared" si="2"/>
        <v>2204500</v>
      </c>
      <c r="P6" s="25">
        <f t="shared" si="3"/>
        <v>3680900</v>
      </c>
    </row>
    <row r="7" spans="1:16" ht="13.5">
      <c r="A7" s="196" t="s">
        <v>282</v>
      </c>
      <c r="B7" s="173">
        <v>2309</v>
      </c>
      <c r="C7" s="307">
        <v>-0.04</v>
      </c>
      <c r="D7" s="173">
        <v>6</v>
      </c>
      <c r="E7" s="307">
        <v>0</v>
      </c>
      <c r="F7" s="173">
        <v>0</v>
      </c>
      <c r="G7" s="307">
        <v>0</v>
      </c>
      <c r="H7" s="173">
        <v>2315</v>
      </c>
      <c r="I7" s="308">
        <v>-0.04</v>
      </c>
      <c r="J7" s="267">
        <v>1842.65</v>
      </c>
      <c r="K7" s="69">
        <v>1774.25</v>
      </c>
      <c r="L7" s="136">
        <f t="shared" si="0"/>
        <v>68.40000000000009</v>
      </c>
      <c r="M7" s="311">
        <f t="shared" si="1"/>
        <v>3.8551500634070783</v>
      </c>
      <c r="N7" s="78">
        <f>Margins!B7</f>
        <v>200</v>
      </c>
      <c r="O7" s="25">
        <f t="shared" si="2"/>
        <v>1200</v>
      </c>
      <c r="P7" s="25">
        <f t="shared" si="3"/>
        <v>0</v>
      </c>
    </row>
    <row r="8" spans="1:18" ht="13.5">
      <c r="A8" s="196" t="s">
        <v>134</v>
      </c>
      <c r="B8" s="173">
        <v>9184</v>
      </c>
      <c r="C8" s="307">
        <v>3.09</v>
      </c>
      <c r="D8" s="173">
        <v>1</v>
      </c>
      <c r="E8" s="307">
        <v>0</v>
      </c>
      <c r="F8" s="173">
        <v>0</v>
      </c>
      <c r="G8" s="307">
        <v>0</v>
      </c>
      <c r="H8" s="173">
        <v>9185</v>
      </c>
      <c r="I8" s="308">
        <v>3.09</v>
      </c>
      <c r="J8" s="267">
        <v>3835.3</v>
      </c>
      <c r="K8" s="69">
        <v>3805.15</v>
      </c>
      <c r="L8" s="136">
        <f t="shared" si="0"/>
        <v>30.15000000000009</v>
      </c>
      <c r="M8" s="311">
        <f t="shared" si="1"/>
        <v>0.7923472136446681</v>
      </c>
      <c r="N8" s="78">
        <f>Margins!B8</f>
        <v>100</v>
      </c>
      <c r="O8" s="25">
        <f t="shared" si="2"/>
        <v>100</v>
      </c>
      <c r="P8" s="25">
        <f t="shared" si="3"/>
        <v>0</v>
      </c>
      <c r="R8" s="312"/>
    </row>
    <row r="9" spans="1:18" ht="13.5">
      <c r="A9" s="196" t="s">
        <v>0</v>
      </c>
      <c r="B9" s="173">
        <v>5202</v>
      </c>
      <c r="C9" s="307">
        <v>-0.22</v>
      </c>
      <c r="D9" s="173">
        <v>89</v>
      </c>
      <c r="E9" s="307">
        <v>-0.2</v>
      </c>
      <c r="F9" s="173">
        <v>0</v>
      </c>
      <c r="G9" s="307">
        <v>0</v>
      </c>
      <c r="H9" s="173">
        <v>5291</v>
      </c>
      <c r="I9" s="308">
        <v>-0.22</v>
      </c>
      <c r="J9" s="267">
        <v>1066.55</v>
      </c>
      <c r="K9" s="69">
        <v>1062.3</v>
      </c>
      <c r="L9" s="136">
        <f t="shared" si="0"/>
        <v>4.25</v>
      </c>
      <c r="M9" s="311">
        <f t="shared" si="1"/>
        <v>0.4000753082933258</v>
      </c>
      <c r="N9" s="78">
        <f>Margins!B9</f>
        <v>375</v>
      </c>
      <c r="O9" s="25">
        <f t="shared" si="2"/>
        <v>33375</v>
      </c>
      <c r="P9" s="25">
        <f t="shared" si="3"/>
        <v>0</v>
      </c>
      <c r="R9" s="312"/>
    </row>
    <row r="10" spans="1:18" ht="13.5">
      <c r="A10" s="196" t="s">
        <v>135</v>
      </c>
      <c r="B10" s="321">
        <v>88</v>
      </c>
      <c r="C10" s="330">
        <v>-0.45</v>
      </c>
      <c r="D10" s="173">
        <v>1</v>
      </c>
      <c r="E10" s="307">
        <v>-0.9</v>
      </c>
      <c r="F10" s="173">
        <v>0</v>
      </c>
      <c r="G10" s="307">
        <v>0</v>
      </c>
      <c r="H10" s="173">
        <v>89</v>
      </c>
      <c r="I10" s="308">
        <v>-0.48</v>
      </c>
      <c r="J10" s="267">
        <v>88.5</v>
      </c>
      <c r="K10" s="69">
        <v>88.95</v>
      </c>
      <c r="L10" s="136">
        <f t="shared" si="0"/>
        <v>-0.45000000000000284</v>
      </c>
      <c r="M10" s="311">
        <f t="shared" si="1"/>
        <v>-0.5059021922428363</v>
      </c>
      <c r="N10" s="78">
        <f>Margins!B10</f>
        <v>4900</v>
      </c>
      <c r="O10" s="25">
        <f t="shared" si="2"/>
        <v>4900</v>
      </c>
      <c r="P10" s="25">
        <f t="shared" si="3"/>
        <v>0</v>
      </c>
      <c r="R10" s="25"/>
    </row>
    <row r="11" spans="1:18" ht="13.5">
      <c r="A11" s="196" t="s">
        <v>174</v>
      </c>
      <c r="B11" s="173">
        <v>251</v>
      </c>
      <c r="C11" s="307">
        <v>-0.41</v>
      </c>
      <c r="D11" s="173">
        <v>22</v>
      </c>
      <c r="E11" s="307">
        <v>-0.39</v>
      </c>
      <c r="F11" s="173">
        <v>0</v>
      </c>
      <c r="G11" s="307">
        <v>-1</v>
      </c>
      <c r="H11" s="173">
        <v>273</v>
      </c>
      <c r="I11" s="308">
        <v>-0.41</v>
      </c>
      <c r="J11" s="267">
        <v>71.75</v>
      </c>
      <c r="K11" s="69">
        <v>71.45</v>
      </c>
      <c r="L11" s="136">
        <f t="shared" si="0"/>
        <v>0.29999999999999716</v>
      </c>
      <c r="M11" s="311">
        <f t="shared" si="1"/>
        <v>0.4198740377886594</v>
      </c>
      <c r="N11" s="78">
        <f>Margins!B11</f>
        <v>6700</v>
      </c>
      <c r="O11" s="25">
        <f t="shared" si="2"/>
        <v>147400</v>
      </c>
      <c r="P11" s="25">
        <f t="shared" si="3"/>
        <v>0</v>
      </c>
      <c r="R11" s="312"/>
    </row>
    <row r="12" spans="1:16" ht="13.5">
      <c r="A12" s="196" t="s">
        <v>283</v>
      </c>
      <c r="B12" s="173">
        <v>823</v>
      </c>
      <c r="C12" s="307">
        <v>-0.64</v>
      </c>
      <c r="D12" s="173">
        <v>2</v>
      </c>
      <c r="E12" s="307">
        <v>0</v>
      </c>
      <c r="F12" s="173">
        <v>0</v>
      </c>
      <c r="G12" s="307">
        <v>0</v>
      </c>
      <c r="H12" s="173">
        <v>825</v>
      </c>
      <c r="I12" s="308">
        <v>-0.64</v>
      </c>
      <c r="J12" s="267">
        <v>395.95</v>
      </c>
      <c r="K12" s="69">
        <v>405.2</v>
      </c>
      <c r="L12" s="136">
        <f t="shared" si="0"/>
        <v>-9.25</v>
      </c>
      <c r="M12" s="311">
        <f t="shared" si="1"/>
        <v>-2.282823297137216</v>
      </c>
      <c r="N12" s="78">
        <f>Margins!B12</f>
        <v>600</v>
      </c>
      <c r="O12" s="25">
        <f t="shared" si="2"/>
        <v>1200</v>
      </c>
      <c r="P12" s="25">
        <f t="shared" si="3"/>
        <v>0</v>
      </c>
    </row>
    <row r="13" spans="1:16" ht="13.5">
      <c r="A13" s="196" t="s">
        <v>75</v>
      </c>
      <c r="B13" s="173">
        <v>233</v>
      </c>
      <c r="C13" s="307">
        <v>0.25</v>
      </c>
      <c r="D13" s="173">
        <v>7</v>
      </c>
      <c r="E13" s="307">
        <v>0.17</v>
      </c>
      <c r="F13" s="173">
        <v>0</v>
      </c>
      <c r="G13" s="307">
        <v>-1</v>
      </c>
      <c r="H13" s="173">
        <v>240</v>
      </c>
      <c r="I13" s="308">
        <v>0.24</v>
      </c>
      <c r="J13" s="267">
        <v>86.75</v>
      </c>
      <c r="K13" s="69">
        <v>88</v>
      </c>
      <c r="L13" s="136">
        <f t="shared" si="0"/>
        <v>-1.25</v>
      </c>
      <c r="M13" s="311">
        <f t="shared" si="1"/>
        <v>-1.4204545454545454</v>
      </c>
      <c r="N13" s="78">
        <f>Margins!B13</f>
        <v>4600</v>
      </c>
      <c r="O13" s="25">
        <f t="shared" si="2"/>
        <v>32200</v>
      </c>
      <c r="P13" s="25">
        <f t="shared" si="3"/>
        <v>0</v>
      </c>
    </row>
    <row r="14" spans="1:18" ht="13.5">
      <c r="A14" s="196" t="s">
        <v>88</v>
      </c>
      <c r="B14" s="321">
        <v>986</v>
      </c>
      <c r="C14" s="330">
        <v>0.19</v>
      </c>
      <c r="D14" s="173">
        <v>84</v>
      </c>
      <c r="E14" s="307">
        <v>-0.31</v>
      </c>
      <c r="F14" s="173">
        <v>8</v>
      </c>
      <c r="G14" s="307">
        <v>-0.2</v>
      </c>
      <c r="H14" s="173">
        <v>1078</v>
      </c>
      <c r="I14" s="308">
        <v>0.12</v>
      </c>
      <c r="J14" s="267">
        <v>59.05</v>
      </c>
      <c r="K14" s="69">
        <v>60.7</v>
      </c>
      <c r="L14" s="136">
        <f t="shared" si="0"/>
        <v>-1.6500000000000057</v>
      </c>
      <c r="M14" s="311">
        <f t="shared" si="1"/>
        <v>-2.7182866556836998</v>
      </c>
      <c r="N14" s="78">
        <f>Margins!B14</f>
        <v>4300</v>
      </c>
      <c r="O14" s="25">
        <f t="shared" si="2"/>
        <v>361200</v>
      </c>
      <c r="P14" s="25">
        <f t="shared" si="3"/>
        <v>34400</v>
      </c>
      <c r="R14" s="25"/>
    </row>
    <row r="15" spans="1:16" ht="13.5">
      <c r="A15" s="196" t="s">
        <v>136</v>
      </c>
      <c r="B15" s="173">
        <v>1407</v>
      </c>
      <c r="C15" s="307">
        <v>-0.45</v>
      </c>
      <c r="D15" s="173">
        <v>278</v>
      </c>
      <c r="E15" s="307">
        <v>-0.17</v>
      </c>
      <c r="F15" s="173">
        <v>19</v>
      </c>
      <c r="G15" s="307">
        <v>-0.53</v>
      </c>
      <c r="H15" s="173">
        <v>1704</v>
      </c>
      <c r="I15" s="308">
        <v>-0.42</v>
      </c>
      <c r="J15" s="267">
        <v>48.7</v>
      </c>
      <c r="K15" s="69">
        <v>49.2</v>
      </c>
      <c r="L15" s="136">
        <f t="shared" si="0"/>
        <v>-0.5</v>
      </c>
      <c r="M15" s="311">
        <f t="shared" si="1"/>
        <v>-1.0162601626016259</v>
      </c>
      <c r="N15" s="78">
        <f>Margins!B15</f>
        <v>9550</v>
      </c>
      <c r="O15" s="25">
        <f t="shared" si="2"/>
        <v>2654900</v>
      </c>
      <c r="P15" s="25">
        <f t="shared" si="3"/>
        <v>181450</v>
      </c>
    </row>
    <row r="16" spans="1:16" ht="13.5">
      <c r="A16" s="196" t="s">
        <v>157</v>
      </c>
      <c r="B16" s="173">
        <v>1002</v>
      </c>
      <c r="C16" s="307">
        <v>0.04</v>
      </c>
      <c r="D16" s="173">
        <v>0</v>
      </c>
      <c r="E16" s="307">
        <v>0</v>
      </c>
      <c r="F16" s="173">
        <v>0</v>
      </c>
      <c r="G16" s="307">
        <v>0</v>
      </c>
      <c r="H16" s="173">
        <v>1002</v>
      </c>
      <c r="I16" s="308">
        <v>0.04</v>
      </c>
      <c r="J16" s="267">
        <v>752.2</v>
      </c>
      <c r="K16" s="69">
        <v>740</v>
      </c>
      <c r="L16" s="136">
        <f t="shared" si="0"/>
        <v>12.200000000000045</v>
      </c>
      <c r="M16" s="311">
        <f t="shared" si="1"/>
        <v>1.6486486486486547</v>
      </c>
      <c r="N16" s="78">
        <f>Margins!B16</f>
        <v>350</v>
      </c>
      <c r="O16" s="25">
        <f t="shared" si="2"/>
        <v>0</v>
      </c>
      <c r="P16" s="25">
        <f t="shared" si="3"/>
        <v>0</v>
      </c>
    </row>
    <row r="17" spans="1:16" ht="13.5">
      <c r="A17" s="196" t="s">
        <v>193</v>
      </c>
      <c r="B17" s="173">
        <v>5510</v>
      </c>
      <c r="C17" s="307">
        <v>-0.75</v>
      </c>
      <c r="D17" s="173">
        <v>181</v>
      </c>
      <c r="E17" s="307">
        <v>0.27</v>
      </c>
      <c r="F17" s="173">
        <v>9</v>
      </c>
      <c r="G17" s="307">
        <v>-0.65</v>
      </c>
      <c r="H17" s="173">
        <v>5700</v>
      </c>
      <c r="I17" s="308">
        <v>-0.75</v>
      </c>
      <c r="J17" s="267">
        <v>3009.75</v>
      </c>
      <c r="K17" s="69">
        <v>3078.45</v>
      </c>
      <c r="L17" s="136">
        <f t="shared" si="0"/>
        <v>-68.69999999999982</v>
      </c>
      <c r="M17" s="311">
        <f t="shared" si="1"/>
        <v>-2.231642547385854</v>
      </c>
      <c r="N17" s="78">
        <f>Margins!B17</f>
        <v>100</v>
      </c>
      <c r="O17" s="25">
        <f t="shared" si="2"/>
        <v>18100</v>
      </c>
      <c r="P17" s="25">
        <f t="shared" si="3"/>
        <v>900</v>
      </c>
    </row>
    <row r="18" spans="1:16" ht="13.5">
      <c r="A18" s="196" t="s">
        <v>284</v>
      </c>
      <c r="B18" s="173">
        <v>2100</v>
      </c>
      <c r="C18" s="307">
        <v>-0.1</v>
      </c>
      <c r="D18" s="173">
        <v>87</v>
      </c>
      <c r="E18" s="307">
        <v>0.1</v>
      </c>
      <c r="F18" s="173">
        <v>1</v>
      </c>
      <c r="G18" s="307">
        <v>-0.83</v>
      </c>
      <c r="H18" s="173">
        <v>2188</v>
      </c>
      <c r="I18" s="308">
        <v>-0.1</v>
      </c>
      <c r="J18" s="267">
        <v>152.85</v>
      </c>
      <c r="K18" s="69">
        <v>158.8</v>
      </c>
      <c r="L18" s="136">
        <f t="shared" si="0"/>
        <v>-5.950000000000017</v>
      </c>
      <c r="M18" s="311">
        <f t="shared" si="1"/>
        <v>-3.7468513853904386</v>
      </c>
      <c r="N18" s="78">
        <f>Margins!B18</f>
        <v>950</v>
      </c>
      <c r="O18" s="25">
        <f t="shared" si="2"/>
        <v>82650</v>
      </c>
      <c r="P18" s="25">
        <f t="shared" si="3"/>
        <v>950</v>
      </c>
    </row>
    <row r="19" spans="1:18" s="301" customFormat="1" ht="13.5">
      <c r="A19" s="196" t="s">
        <v>285</v>
      </c>
      <c r="B19" s="173">
        <v>2024</v>
      </c>
      <c r="C19" s="307">
        <v>1.29</v>
      </c>
      <c r="D19" s="173">
        <v>139</v>
      </c>
      <c r="E19" s="307">
        <v>1.24</v>
      </c>
      <c r="F19" s="173">
        <v>30</v>
      </c>
      <c r="G19" s="307">
        <v>5</v>
      </c>
      <c r="H19" s="173">
        <v>2193</v>
      </c>
      <c r="I19" s="308">
        <v>1.31</v>
      </c>
      <c r="J19" s="267">
        <v>64.2</v>
      </c>
      <c r="K19" s="69">
        <v>66.55</v>
      </c>
      <c r="L19" s="136">
        <f t="shared" si="0"/>
        <v>-2.3499999999999943</v>
      </c>
      <c r="M19" s="311">
        <f t="shared" si="1"/>
        <v>-3.531179564237407</v>
      </c>
      <c r="N19" s="78">
        <f>Margins!B19</f>
        <v>2400</v>
      </c>
      <c r="O19" s="25">
        <f t="shared" si="2"/>
        <v>333600</v>
      </c>
      <c r="P19" s="25">
        <f t="shared" si="3"/>
        <v>72000</v>
      </c>
      <c r="R19" s="14"/>
    </row>
    <row r="20" spans="1:18" s="301" customFormat="1" ht="13.5">
      <c r="A20" s="196" t="s">
        <v>76</v>
      </c>
      <c r="B20" s="173">
        <v>1234</v>
      </c>
      <c r="C20" s="307">
        <v>0.5</v>
      </c>
      <c r="D20" s="173">
        <v>36</v>
      </c>
      <c r="E20" s="307">
        <v>1.25</v>
      </c>
      <c r="F20" s="173">
        <v>0</v>
      </c>
      <c r="G20" s="307">
        <v>0</v>
      </c>
      <c r="H20" s="173">
        <v>1270</v>
      </c>
      <c r="I20" s="308">
        <v>0.52</v>
      </c>
      <c r="J20" s="267">
        <v>241.5</v>
      </c>
      <c r="K20" s="69">
        <v>247.8</v>
      </c>
      <c r="L20" s="136">
        <f t="shared" si="0"/>
        <v>-6.300000000000011</v>
      </c>
      <c r="M20" s="311">
        <f t="shared" si="1"/>
        <v>-2.5423728813559365</v>
      </c>
      <c r="N20" s="78">
        <f>Margins!B20</f>
        <v>1400</v>
      </c>
      <c r="O20" s="25">
        <f t="shared" si="2"/>
        <v>50400</v>
      </c>
      <c r="P20" s="25">
        <f t="shared" si="3"/>
        <v>0</v>
      </c>
      <c r="R20" s="14"/>
    </row>
    <row r="21" spans="1:16" ht="13.5">
      <c r="A21" s="196" t="s">
        <v>77</v>
      </c>
      <c r="B21" s="173">
        <v>858</v>
      </c>
      <c r="C21" s="307">
        <v>0.02</v>
      </c>
      <c r="D21" s="173">
        <v>5</v>
      </c>
      <c r="E21" s="307">
        <v>-0.75</v>
      </c>
      <c r="F21" s="173">
        <v>1</v>
      </c>
      <c r="G21" s="307">
        <v>-0.8</v>
      </c>
      <c r="H21" s="173">
        <v>864</v>
      </c>
      <c r="I21" s="308">
        <v>0</v>
      </c>
      <c r="J21" s="267">
        <v>192.3</v>
      </c>
      <c r="K21" s="69">
        <v>192.4</v>
      </c>
      <c r="L21" s="136">
        <f t="shared" si="0"/>
        <v>-0.09999999999999432</v>
      </c>
      <c r="M21" s="311">
        <f t="shared" si="1"/>
        <v>-0.051975051975049015</v>
      </c>
      <c r="N21" s="78">
        <f>Margins!B21</f>
        <v>3800</v>
      </c>
      <c r="O21" s="25">
        <f t="shared" si="2"/>
        <v>19000</v>
      </c>
      <c r="P21" s="25">
        <f t="shared" si="3"/>
        <v>3800</v>
      </c>
    </row>
    <row r="22" spans="1:18" ht="13.5">
      <c r="A22" s="196" t="s">
        <v>286</v>
      </c>
      <c r="B22" s="321">
        <v>844</v>
      </c>
      <c r="C22" s="330">
        <v>-0.71</v>
      </c>
      <c r="D22" s="173">
        <v>7</v>
      </c>
      <c r="E22" s="307">
        <v>0</v>
      </c>
      <c r="F22" s="173">
        <v>0</v>
      </c>
      <c r="G22" s="307">
        <v>0</v>
      </c>
      <c r="H22" s="173">
        <v>851</v>
      </c>
      <c r="I22" s="308">
        <v>-0.71</v>
      </c>
      <c r="J22" s="267">
        <v>218.5</v>
      </c>
      <c r="K22" s="69">
        <v>225.15</v>
      </c>
      <c r="L22" s="136">
        <f t="shared" si="0"/>
        <v>-6.650000000000006</v>
      </c>
      <c r="M22" s="311">
        <f t="shared" si="1"/>
        <v>-2.953586497890298</v>
      </c>
      <c r="N22" s="78">
        <f>Margins!B22</f>
        <v>1050</v>
      </c>
      <c r="O22" s="25">
        <f t="shared" si="2"/>
        <v>7350</v>
      </c>
      <c r="P22" s="25">
        <f t="shared" si="3"/>
        <v>0</v>
      </c>
      <c r="R22" s="25"/>
    </row>
    <row r="23" spans="1:18" ht="13.5">
      <c r="A23" s="196" t="s">
        <v>34</v>
      </c>
      <c r="B23" s="321">
        <v>7680</v>
      </c>
      <c r="C23" s="330">
        <v>-0.34</v>
      </c>
      <c r="D23" s="173">
        <v>0</v>
      </c>
      <c r="E23" s="307">
        <v>-1</v>
      </c>
      <c r="F23" s="173">
        <v>0</v>
      </c>
      <c r="G23" s="307">
        <v>0</v>
      </c>
      <c r="H23" s="173">
        <v>7680</v>
      </c>
      <c r="I23" s="308">
        <v>-0.34</v>
      </c>
      <c r="J23" s="267">
        <v>1676.6</v>
      </c>
      <c r="K23" s="69">
        <v>1664.3</v>
      </c>
      <c r="L23" s="136">
        <f t="shared" si="0"/>
        <v>12.299999999999955</v>
      </c>
      <c r="M23" s="311">
        <f t="shared" si="1"/>
        <v>0.7390494502193088</v>
      </c>
      <c r="N23" s="78">
        <f>Margins!B23</f>
        <v>275</v>
      </c>
      <c r="O23" s="25">
        <f t="shared" si="2"/>
        <v>0</v>
      </c>
      <c r="P23" s="25">
        <f t="shared" si="3"/>
        <v>0</v>
      </c>
      <c r="R23" s="25"/>
    </row>
    <row r="24" spans="1:16" ht="13.5">
      <c r="A24" s="196" t="s">
        <v>287</v>
      </c>
      <c r="B24" s="173">
        <v>8704</v>
      </c>
      <c r="C24" s="307">
        <v>1.05</v>
      </c>
      <c r="D24" s="173">
        <v>14</v>
      </c>
      <c r="E24" s="307">
        <v>13</v>
      </c>
      <c r="F24" s="173">
        <v>0</v>
      </c>
      <c r="G24" s="307">
        <v>0</v>
      </c>
      <c r="H24" s="173">
        <v>8718</v>
      </c>
      <c r="I24" s="308">
        <v>1.05</v>
      </c>
      <c r="J24" s="267">
        <v>1218.05</v>
      </c>
      <c r="K24" s="69">
        <v>1181.9</v>
      </c>
      <c r="L24" s="136">
        <f t="shared" si="0"/>
        <v>36.149999999999864</v>
      </c>
      <c r="M24" s="311">
        <f t="shared" si="1"/>
        <v>3.0586344022336798</v>
      </c>
      <c r="N24" s="78">
        <f>Margins!B24</f>
        <v>250</v>
      </c>
      <c r="O24" s="25">
        <f t="shared" si="2"/>
        <v>3500</v>
      </c>
      <c r="P24" s="25">
        <f t="shared" si="3"/>
        <v>0</v>
      </c>
    </row>
    <row r="25" spans="1:16" ht="13.5">
      <c r="A25" s="196" t="s">
        <v>137</v>
      </c>
      <c r="B25" s="173">
        <v>2504</v>
      </c>
      <c r="C25" s="307">
        <v>1.1</v>
      </c>
      <c r="D25" s="173">
        <v>3</v>
      </c>
      <c r="E25" s="307">
        <v>0.5</v>
      </c>
      <c r="F25" s="173">
        <v>1</v>
      </c>
      <c r="G25" s="307">
        <v>0</v>
      </c>
      <c r="H25" s="173">
        <v>2508</v>
      </c>
      <c r="I25" s="308">
        <v>1.1</v>
      </c>
      <c r="J25" s="267">
        <v>362</v>
      </c>
      <c r="K25" s="69">
        <v>353.95</v>
      </c>
      <c r="L25" s="136">
        <f t="shared" si="0"/>
        <v>8.050000000000011</v>
      </c>
      <c r="M25" s="311">
        <f t="shared" si="1"/>
        <v>2.274332532843625</v>
      </c>
      <c r="N25" s="78">
        <f>Margins!B25</f>
        <v>1000</v>
      </c>
      <c r="O25" s="25">
        <f t="shared" si="2"/>
        <v>3000</v>
      </c>
      <c r="P25" s="25">
        <f t="shared" si="3"/>
        <v>1000</v>
      </c>
    </row>
    <row r="26" spans="1:16" ht="13.5">
      <c r="A26" s="196" t="s">
        <v>233</v>
      </c>
      <c r="B26" s="173">
        <v>4619</v>
      </c>
      <c r="C26" s="307">
        <v>0.03</v>
      </c>
      <c r="D26" s="173">
        <v>63</v>
      </c>
      <c r="E26" s="307">
        <v>-0.31</v>
      </c>
      <c r="F26" s="173">
        <v>5</v>
      </c>
      <c r="G26" s="307">
        <v>-0.5</v>
      </c>
      <c r="H26" s="173">
        <v>4687</v>
      </c>
      <c r="I26" s="308">
        <v>0.02</v>
      </c>
      <c r="J26" s="267">
        <v>766.65</v>
      </c>
      <c r="K26" s="69">
        <v>772.95</v>
      </c>
      <c r="L26" s="136">
        <f t="shared" si="0"/>
        <v>-6.300000000000068</v>
      </c>
      <c r="M26" s="311">
        <f t="shared" si="1"/>
        <v>-0.8150591888220543</v>
      </c>
      <c r="N26" s="78">
        <f>Margins!B26</f>
        <v>1000</v>
      </c>
      <c r="O26" s="25">
        <f t="shared" si="2"/>
        <v>63000</v>
      </c>
      <c r="P26" s="25">
        <f t="shared" si="3"/>
        <v>5000</v>
      </c>
    </row>
    <row r="27" spans="1:18" ht="13.5">
      <c r="A27" s="196" t="s">
        <v>1</v>
      </c>
      <c r="B27" s="321">
        <v>13182</v>
      </c>
      <c r="C27" s="330">
        <v>3.29</v>
      </c>
      <c r="D27" s="173">
        <v>163</v>
      </c>
      <c r="E27" s="307">
        <v>2.47</v>
      </c>
      <c r="F27" s="173">
        <v>3</v>
      </c>
      <c r="G27" s="307">
        <v>0</v>
      </c>
      <c r="H27" s="173">
        <v>13348</v>
      </c>
      <c r="I27" s="308">
        <v>3.27</v>
      </c>
      <c r="J27" s="267">
        <v>2509.55</v>
      </c>
      <c r="K27" s="69">
        <v>2495.2</v>
      </c>
      <c r="L27" s="136">
        <f t="shared" si="0"/>
        <v>14.350000000000364</v>
      </c>
      <c r="M27" s="311">
        <f t="shared" si="1"/>
        <v>0.5751042000641378</v>
      </c>
      <c r="N27" s="78">
        <f>Margins!B27</f>
        <v>150</v>
      </c>
      <c r="O27" s="25">
        <f t="shared" si="2"/>
        <v>24450</v>
      </c>
      <c r="P27" s="25">
        <f t="shared" si="3"/>
        <v>450</v>
      </c>
      <c r="R27" s="25"/>
    </row>
    <row r="28" spans="1:18" ht="13.5">
      <c r="A28" s="196" t="s">
        <v>158</v>
      </c>
      <c r="B28" s="321">
        <v>254</v>
      </c>
      <c r="C28" s="330">
        <v>0.87</v>
      </c>
      <c r="D28" s="173">
        <v>7</v>
      </c>
      <c r="E28" s="307">
        <v>-0.65</v>
      </c>
      <c r="F28" s="173">
        <v>3</v>
      </c>
      <c r="G28" s="307">
        <v>0</v>
      </c>
      <c r="H28" s="173">
        <v>264</v>
      </c>
      <c r="I28" s="308">
        <v>0.69</v>
      </c>
      <c r="J28" s="267">
        <v>121.45</v>
      </c>
      <c r="K28" s="69">
        <v>123.45</v>
      </c>
      <c r="L28" s="136">
        <f t="shared" si="0"/>
        <v>-2</v>
      </c>
      <c r="M28" s="311">
        <f t="shared" si="1"/>
        <v>-1.6200891049007695</v>
      </c>
      <c r="N28" s="78">
        <f>Margins!B28</f>
        <v>1900</v>
      </c>
      <c r="O28" s="25">
        <f t="shared" si="2"/>
        <v>13300</v>
      </c>
      <c r="P28" s="25">
        <f t="shared" si="3"/>
        <v>5700</v>
      </c>
      <c r="R28" s="25"/>
    </row>
    <row r="29" spans="1:16" ht="13.5">
      <c r="A29" s="196" t="s">
        <v>288</v>
      </c>
      <c r="B29" s="173">
        <v>965</v>
      </c>
      <c r="C29" s="307">
        <v>0.37</v>
      </c>
      <c r="D29" s="173">
        <v>0</v>
      </c>
      <c r="E29" s="307">
        <v>0</v>
      </c>
      <c r="F29" s="173">
        <v>0</v>
      </c>
      <c r="G29" s="307">
        <v>0</v>
      </c>
      <c r="H29" s="173">
        <v>965</v>
      </c>
      <c r="I29" s="308">
        <v>0.37</v>
      </c>
      <c r="J29" s="267">
        <v>653.05</v>
      </c>
      <c r="K29" s="69">
        <v>677.95</v>
      </c>
      <c r="L29" s="136">
        <f t="shared" si="0"/>
        <v>-24.90000000000009</v>
      </c>
      <c r="M29" s="311">
        <f t="shared" si="1"/>
        <v>-3.672837229884223</v>
      </c>
      <c r="N29" s="78">
        <f>Margins!B29</f>
        <v>300</v>
      </c>
      <c r="O29" s="25">
        <f t="shared" si="2"/>
        <v>0</v>
      </c>
      <c r="P29" s="25">
        <f t="shared" si="3"/>
        <v>0</v>
      </c>
    </row>
    <row r="30" spans="1:16" ht="13.5">
      <c r="A30" s="196" t="s">
        <v>159</v>
      </c>
      <c r="B30" s="173">
        <v>33</v>
      </c>
      <c r="C30" s="307">
        <v>0.27</v>
      </c>
      <c r="D30" s="173">
        <v>4</v>
      </c>
      <c r="E30" s="307">
        <v>1</v>
      </c>
      <c r="F30" s="173">
        <v>0</v>
      </c>
      <c r="G30" s="307">
        <v>0</v>
      </c>
      <c r="H30" s="173">
        <v>37</v>
      </c>
      <c r="I30" s="308">
        <v>0.32</v>
      </c>
      <c r="J30" s="267">
        <v>48.35</v>
      </c>
      <c r="K30" s="69">
        <v>48.15</v>
      </c>
      <c r="L30" s="136">
        <f t="shared" si="0"/>
        <v>0.20000000000000284</v>
      </c>
      <c r="M30" s="311">
        <f t="shared" si="1"/>
        <v>0.415368639667711</v>
      </c>
      <c r="N30" s="78">
        <f>Margins!B30</f>
        <v>4500</v>
      </c>
      <c r="O30" s="25">
        <f t="shared" si="2"/>
        <v>18000</v>
      </c>
      <c r="P30" s="25">
        <f t="shared" si="3"/>
        <v>0</v>
      </c>
    </row>
    <row r="31" spans="1:18" ht="13.5">
      <c r="A31" s="196" t="s">
        <v>2</v>
      </c>
      <c r="B31" s="321">
        <v>301</v>
      </c>
      <c r="C31" s="330">
        <v>-0.1</v>
      </c>
      <c r="D31" s="173">
        <v>8</v>
      </c>
      <c r="E31" s="307">
        <v>7</v>
      </c>
      <c r="F31" s="173">
        <v>0</v>
      </c>
      <c r="G31" s="307">
        <v>0</v>
      </c>
      <c r="H31" s="173">
        <v>309</v>
      </c>
      <c r="I31" s="308">
        <v>-0.07</v>
      </c>
      <c r="J31" s="267">
        <v>349.6</v>
      </c>
      <c r="K31" s="69">
        <v>345.8</v>
      </c>
      <c r="L31" s="136">
        <f t="shared" si="0"/>
        <v>3.8000000000000114</v>
      </c>
      <c r="M31" s="311">
        <f t="shared" si="1"/>
        <v>1.098901098901102</v>
      </c>
      <c r="N31" s="78">
        <f>Margins!B31</f>
        <v>1100</v>
      </c>
      <c r="O31" s="25">
        <f t="shared" si="2"/>
        <v>8800</v>
      </c>
      <c r="P31" s="25">
        <f t="shared" si="3"/>
        <v>0</v>
      </c>
      <c r="R31" s="25"/>
    </row>
    <row r="32" spans="1:18" ht="13.5">
      <c r="A32" s="196" t="s">
        <v>395</v>
      </c>
      <c r="B32" s="321">
        <v>976</v>
      </c>
      <c r="C32" s="330">
        <v>0.44</v>
      </c>
      <c r="D32" s="173">
        <v>71</v>
      </c>
      <c r="E32" s="307">
        <v>0.25</v>
      </c>
      <c r="F32" s="173">
        <v>11</v>
      </c>
      <c r="G32" s="307">
        <v>10</v>
      </c>
      <c r="H32" s="173">
        <v>1058</v>
      </c>
      <c r="I32" s="308">
        <v>0.44</v>
      </c>
      <c r="J32" s="267">
        <v>143.15</v>
      </c>
      <c r="K32" s="69">
        <v>145.75</v>
      </c>
      <c r="L32" s="136">
        <f t="shared" si="0"/>
        <v>-2.5999999999999943</v>
      </c>
      <c r="M32" s="311">
        <f t="shared" si="1"/>
        <v>-1.7838765008576292</v>
      </c>
      <c r="N32" s="78">
        <f>Margins!B32</f>
        <v>1250</v>
      </c>
      <c r="O32" s="25">
        <f t="shared" si="2"/>
        <v>88750</v>
      </c>
      <c r="P32" s="25">
        <f t="shared" si="3"/>
        <v>13750</v>
      </c>
      <c r="R32" s="25"/>
    </row>
    <row r="33" spans="1:16" ht="13.5">
      <c r="A33" s="196" t="s">
        <v>78</v>
      </c>
      <c r="B33" s="173">
        <v>702</v>
      </c>
      <c r="C33" s="307">
        <v>-0.21</v>
      </c>
      <c r="D33" s="173">
        <v>0</v>
      </c>
      <c r="E33" s="307">
        <v>-1</v>
      </c>
      <c r="F33" s="173">
        <v>0</v>
      </c>
      <c r="G33" s="307">
        <v>0</v>
      </c>
      <c r="H33" s="173">
        <v>702</v>
      </c>
      <c r="I33" s="308">
        <v>-0.21</v>
      </c>
      <c r="J33" s="267">
        <v>239.05</v>
      </c>
      <c r="K33" s="69">
        <v>241.55</v>
      </c>
      <c r="L33" s="136">
        <f t="shared" si="0"/>
        <v>-2.5</v>
      </c>
      <c r="M33" s="311">
        <f t="shared" si="1"/>
        <v>-1.03498240529911</v>
      </c>
      <c r="N33" s="78">
        <f>Margins!B33</f>
        <v>1600</v>
      </c>
      <c r="O33" s="25">
        <f t="shared" si="2"/>
        <v>0</v>
      </c>
      <c r="P33" s="25">
        <f t="shared" si="3"/>
        <v>0</v>
      </c>
    </row>
    <row r="34" spans="1:16" ht="13.5">
      <c r="A34" s="196" t="s">
        <v>138</v>
      </c>
      <c r="B34" s="173">
        <v>2485</v>
      </c>
      <c r="C34" s="307">
        <v>-0.08</v>
      </c>
      <c r="D34" s="173">
        <v>13</v>
      </c>
      <c r="E34" s="307">
        <v>-0.32</v>
      </c>
      <c r="F34" s="173">
        <v>2</v>
      </c>
      <c r="G34" s="307">
        <v>0</v>
      </c>
      <c r="H34" s="173">
        <v>2500</v>
      </c>
      <c r="I34" s="308">
        <v>-0.08</v>
      </c>
      <c r="J34" s="267">
        <v>670.7</v>
      </c>
      <c r="K34" s="69">
        <v>682.9</v>
      </c>
      <c r="L34" s="136">
        <f t="shared" si="0"/>
        <v>-12.199999999999932</v>
      </c>
      <c r="M34" s="311">
        <f t="shared" si="1"/>
        <v>-1.7864987553082343</v>
      </c>
      <c r="N34" s="78">
        <f>Margins!B34</f>
        <v>850</v>
      </c>
      <c r="O34" s="25">
        <f t="shared" si="2"/>
        <v>11050</v>
      </c>
      <c r="P34" s="25">
        <f t="shared" si="3"/>
        <v>1700</v>
      </c>
    </row>
    <row r="35" spans="1:18" ht="13.5">
      <c r="A35" s="196" t="s">
        <v>160</v>
      </c>
      <c r="B35" s="321">
        <v>258</v>
      </c>
      <c r="C35" s="330">
        <v>-0.29</v>
      </c>
      <c r="D35" s="173">
        <v>0</v>
      </c>
      <c r="E35" s="307">
        <v>0</v>
      </c>
      <c r="F35" s="173">
        <v>0</v>
      </c>
      <c r="G35" s="307">
        <v>0</v>
      </c>
      <c r="H35" s="173">
        <v>258</v>
      </c>
      <c r="I35" s="308">
        <v>-0.29</v>
      </c>
      <c r="J35" s="267">
        <v>367.55</v>
      </c>
      <c r="K35" s="69">
        <v>369.75</v>
      </c>
      <c r="L35" s="136">
        <f t="shared" si="0"/>
        <v>-2.1999999999999886</v>
      </c>
      <c r="M35" s="311">
        <f t="shared" si="1"/>
        <v>-0.5949966193373871</v>
      </c>
      <c r="N35" s="78">
        <f>Margins!B35</f>
        <v>1100</v>
      </c>
      <c r="O35" s="25">
        <f t="shared" si="2"/>
        <v>0</v>
      </c>
      <c r="P35" s="25">
        <f t="shared" si="3"/>
        <v>0</v>
      </c>
      <c r="R35" s="25"/>
    </row>
    <row r="36" spans="1:16" ht="13.5">
      <c r="A36" s="196" t="s">
        <v>161</v>
      </c>
      <c r="B36" s="173">
        <v>174</v>
      </c>
      <c r="C36" s="307">
        <v>0.26</v>
      </c>
      <c r="D36" s="173">
        <v>33</v>
      </c>
      <c r="E36" s="307">
        <v>0.83</v>
      </c>
      <c r="F36" s="173">
        <v>1</v>
      </c>
      <c r="G36" s="307">
        <v>-0.5</v>
      </c>
      <c r="H36" s="173">
        <v>208</v>
      </c>
      <c r="I36" s="308">
        <v>0.32</v>
      </c>
      <c r="J36" s="267">
        <v>37.2</v>
      </c>
      <c r="K36" s="69">
        <v>38.1</v>
      </c>
      <c r="L36" s="136">
        <f t="shared" si="0"/>
        <v>-0.8999999999999986</v>
      </c>
      <c r="M36" s="311">
        <f t="shared" si="1"/>
        <v>-2.362204724409445</v>
      </c>
      <c r="N36" s="78">
        <f>Margins!B36</f>
        <v>6950</v>
      </c>
      <c r="O36" s="25">
        <f t="shared" si="2"/>
        <v>229350</v>
      </c>
      <c r="P36" s="25">
        <f t="shared" si="3"/>
        <v>6950</v>
      </c>
    </row>
    <row r="37" spans="1:16" ht="13.5">
      <c r="A37" s="196" t="s">
        <v>401</v>
      </c>
      <c r="B37" s="173">
        <v>4</v>
      </c>
      <c r="C37" s="307">
        <v>-0.81</v>
      </c>
      <c r="D37" s="173">
        <v>0</v>
      </c>
      <c r="E37" s="307">
        <v>0</v>
      </c>
      <c r="F37" s="173">
        <v>0</v>
      </c>
      <c r="G37" s="307">
        <v>0</v>
      </c>
      <c r="H37" s="173">
        <v>4</v>
      </c>
      <c r="I37" s="308">
        <v>-0.81</v>
      </c>
      <c r="J37" s="267">
        <v>210</v>
      </c>
      <c r="K37" s="69">
        <v>207.7</v>
      </c>
      <c r="L37" s="136">
        <f t="shared" si="0"/>
        <v>2.3000000000000114</v>
      </c>
      <c r="M37" s="311">
        <f t="shared" si="1"/>
        <v>1.1073663938372709</v>
      </c>
      <c r="N37" s="78">
        <f>Margins!B37</f>
        <v>900</v>
      </c>
      <c r="O37" s="25">
        <f t="shared" si="2"/>
        <v>0</v>
      </c>
      <c r="P37" s="25">
        <f t="shared" si="3"/>
        <v>0</v>
      </c>
    </row>
    <row r="38" spans="1:18" ht="13.5">
      <c r="A38" s="196" t="s">
        <v>3</v>
      </c>
      <c r="B38" s="321">
        <v>985</v>
      </c>
      <c r="C38" s="330">
        <v>-0.47</v>
      </c>
      <c r="D38" s="173">
        <v>27</v>
      </c>
      <c r="E38" s="307">
        <v>-0.53</v>
      </c>
      <c r="F38" s="173">
        <v>5</v>
      </c>
      <c r="G38" s="307">
        <v>0</v>
      </c>
      <c r="H38" s="173">
        <v>1017</v>
      </c>
      <c r="I38" s="308">
        <v>-0.47</v>
      </c>
      <c r="J38" s="267">
        <v>257.1</v>
      </c>
      <c r="K38" s="69">
        <v>257.5</v>
      </c>
      <c r="L38" s="136">
        <f t="shared" si="0"/>
        <v>-0.39999999999997726</v>
      </c>
      <c r="M38" s="311">
        <f t="shared" si="1"/>
        <v>-0.15533980582523388</v>
      </c>
      <c r="N38" s="78">
        <f>Margins!B38</f>
        <v>1250</v>
      </c>
      <c r="O38" s="25">
        <f t="shared" si="2"/>
        <v>33750</v>
      </c>
      <c r="P38" s="25">
        <f t="shared" si="3"/>
        <v>6250</v>
      </c>
      <c r="R38" s="25"/>
    </row>
    <row r="39" spans="1:18" ht="13.5">
      <c r="A39" s="196" t="s">
        <v>219</v>
      </c>
      <c r="B39" s="321">
        <v>819</v>
      </c>
      <c r="C39" s="330">
        <v>1.05</v>
      </c>
      <c r="D39" s="173">
        <v>23</v>
      </c>
      <c r="E39" s="307">
        <v>0</v>
      </c>
      <c r="F39" s="173">
        <v>1</v>
      </c>
      <c r="G39" s="307">
        <v>0</v>
      </c>
      <c r="H39" s="173">
        <v>843</v>
      </c>
      <c r="I39" s="308">
        <v>1.11</v>
      </c>
      <c r="J39" s="267">
        <v>342.3</v>
      </c>
      <c r="K39" s="69">
        <v>341.5</v>
      </c>
      <c r="L39" s="136">
        <f t="shared" si="0"/>
        <v>0.8000000000000114</v>
      </c>
      <c r="M39" s="311">
        <f t="shared" si="1"/>
        <v>0.23426061493411754</v>
      </c>
      <c r="N39" s="78">
        <f>Margins!B39</f>
        <v>525</v>
      </c>
      <c r="O39" s="25">
        <f t="shared" si="2"/>
        <v>12075</v>
      </c>
      <c r="P39" s="25">
        <f t="shared" si="3"/>
        <v>525</v>
      </c>
      <c r="R39" s="25"/>
    </row>
    <row r="40" spans="1:18" ht="13.5">
      <c r="A40" s="196" t="s">
        <v>162</v>
      </c>
      <c r="B40" s="321">
        <v>139</v>
      </c>
      <c r="C40" s="330">
        <v>-0.02</v>
      </c>
      <c r="D40" s="173">
        <v>0</v>
      </c>
      <c r="E40" s="307">
        <v>0</v>
      </c>
      <c r="F40" s="173">
        <v>0</v>
      </c>
      <c r="G40" s="307">
        <v>0</v>
      </c>
      <c r="H40" s="173">
        <v>139</v>
      </c>
      <c r="I40" s="308">
        <v>-0.02</v>
      </c>
      <c r="J40" s="267">
        <v>306.55</v>
      </c>
      <c r="K40" s="69">
        <v>306.65</v>
      </c>
      <c r="L40" s="136">
        <f t="shared" si="0"/>
        <v>-0.0999999999999659</v>
      </c>
      <c r="M40" s="311">
        <f t="shared" si="1"/>
        <v>-0.032610467960204115</v>
      </c>
      <c r="N40" s="78">
        <f>Margins!B40</f>
        <v>1200</v>
      </c>
      <c r="O40" s="25">
        <f t="shared" si="2"/>
        <v>0</v>
      </c>
      <c r="P40" s="25">
        <f t="shared" si="3"/>
        <v>0</v>
      </c>
      <c r="R40" s="25"/>
    </row>
    <row r="41" spans="1:16" ht="13.5">
      <c r="A41" s="196" t="s">
        <v>289</v>
      </c>
      <c r="B41" s="173">
        <v>718</v>
      </c>
      <c r="C41" s="307">
        <v>-0.14</v>
      </c>
      <c r="D41" s="173">
        <v>0</v>
      </c>
      <c r="E41" s="307">
        <v>-1</v>
      </c>
      <c r="F41" s="173">
        <v>0</v>
      </c>
      <c r="G41" s="307">
        <v>0</v>
      </c>
      <c r="H41" s="173">
        <v>718</v>
      </c>
      <c r="I41" s="308">
        <v>-0.14</v>
      </c>
      <c r="J41" s="267">
        <v>203.6</v>
      </c>
      <c r="K41" s="69">
        <v>203.65</v>
      </c>
      <c r="L41" s="136">
        <f t="shared" si="0"/>
        <v>-0.05000000000001137</v>
      </c>
      <c r="M41" s="311">
        <f t="shared" si="1"/>
        <v>-0.0245519273263007</v>
      </c>
      <c r="N41" s="78">
        <f>Margins!B41</f>
        <v>1000</v>
      </c>
      <c r="O41" s="25">
        <f t="shared" si="2"/>
        <v>0</v>
      </c>
      <c r="P41" s="25">
        <f t="shared" si="3"/>
        <v>0</v>
      </c>
    </row>
    <row r="42" spans="1:16" ht="13.5">
      <c r="A42" s="196" t="s">
        <v>183</v>
      </c>
      <c r="B42" s="173">
        <v>8777</v>
      </c>
      <c r="C42" s="307">
        <v>3.04</v>
      </c>
      <c r="D42" s="173">
        <v>79</v>
      </c>
      <c r="E42" s="307">
        <v>8.88</v>
      </c>
      <c r="F42" s="173">
        <v>2</v>
      </c>
      <c r="G42" s="307">
        <v>0</v>
      </c>
      <c r="H42" s="173">
        <v>8858</v>
      </c>
      <c r="I42" s="308">
        <v>3.06</v>
      </c>
      <c r="J42" s="267">
        <v>300.6</v>
      </c>
      <c r="K42" s="69">
        <v>280.9</v>
      </c>
      <c r="L42" s="136">
        <f t="shared" si="0"/>
        <v>19.700000000000045</v>
      </c>
      <c r="M42" s="311">
        <f t="shared" si="1"/>
        <v>7.013171947312228</v>
      </c>
      <c r="N42" s="78">
        <f>Margins!B42</f>
        <v>1900</v>
      </c>
      <c r="O42" s="25">
        <f t="shared" si="2"/>
        <v>150100</v>
      </c>
      <c r="P42" s="25">
        <f t="shared" si="3"/>
        <v>3800</v>
      </c>
    </row>
    <row r="43" spans="1:16" ht="13.5">
      <c r="A43" s="196" t="s">
        <v>220</v>
      </c>
      <c r="B43" s="173">
        <v>459</v>
      </c>
      <c r="C43" s="307">
        <v>-0.53</v>
      </c>
      <c r="D43" s="173">
        <v>22</v>
      </c>
      <c r="E43" s="307">
        <v>-0.27</v>
      </c>
      <c r="F43" s="173">
        <v>12</v>
      </c>
      <c r="G43" s="307">
        <v>0</v>
      </c>
      <c r="H43" s="173">
        <v>493</v>
      </c>
      <c r="I43" s="308">
        <v>-0.51</v>
      </c>
      <c r="J43" s="267">
        <v>104.7</v>
      </c>
      <c r="K43" s="69">
        <v>106.35</v>
      </c>
      <c r="L43" s="136">
        <f t="shared" si="0"/>
        <v>-1.6499999999999915</v>
      </c>
      <c r="M43" s="311">
        <f t="shared" si="1"/>
        <v>-1.5514809590973122</v>
      </c>
      <c r="N43" s="78">
        <f>Margins!B43</f>
        <v>2700</v>
      </c>
      <c r="O43" s="25">
        <f t="shared" si="2"/>
        <v>59400</v>
      </c>
      <c r="P43" s="25">
        <f t="shared" si="3"/>
        <v>32400</v>
      </c>
    </row>
    <row r="44" spans="1:16" ht="13.5">
      <c r="A44" s="196" t="s">
        <v>163</v>
      </c>
      <c r="B44" s="173">
        <v>1882</v>
      </c>
      <c r="C44" s="307">
        <v>-0.33</v>
      </c>
      <c r="D44" s="173">
        <v>2</v>
      </c>
      <c r="E44" s="307">
        <v>-0.33</v>
      </c>
      <c r="F44" s="173">
        <v>0</v>
      </c>
      <c r="G44" s="307">
        <v>0</v>
      </c>
      <c r="H44" s="173">
        <v>1884</v>
      </c>
      <c r="I44" s="308">
        <v>-0.33</v>
      </c>
      <c r="J44" s="267">
        <v>3450.35</v>
      </c>
      <c r="K44" s="69">
        <v>3471.9</v>
      </c>
      <c r="L44" s="136">
        <f t="shared" si="0"/>
        <v>-21.550000000000182</v>
      </c>
      <c r="M44" s="311">
        <f t="shared" si="1"/>
        <v>-0.6206976007373536</v>
      </c>
      <c r="N44" s="78">
        <f>Margins!B44</f>
        <v>250</v>
      </c>
      <c r="O44" s="25">
        <f t="shared" si="2"/>
        <v>500</v>
      </c>
      <c r="P44" s="25">
        <f t="shared" si="3"/>
        <v>0</v>
      </c>
    </row>
    <row r="45" spans="1:18" ht="13.5">
      <c r="A45" s="196" t="s">
        <v>194</v>
      </c>
      <c r="B45" s="173">
        <v>1346</v>
      </c>
      <c r="C45" s="307">
        <v>0.27</v>
      </c>
      <c r="D45" s="173">
        <v>18</v>
      </c>
      <c r="E45" s="307">
        <v>1.25</v>
      </c>
      <c r="F45" s="173">
        <v>1</v>
      </c>
      <c r="G45" s="307">
        <v>0</v>
      </c>
      <c r="H45" s="173">
        <v>1365</v>
      </c>
      <c r="I45" s="308">
        <v>0.28</v>
      </c>
      <c r="J45" s="267">
        <v>741.55</v>
      </c>
      <c r="K45" s="69">
        <v>745.95</v>
      </c>
      <c r="L45" s="136">
        <f t="shared" si="0"/>
        <v>-4.400000000000091</v>
      </c>
      <c r="M45" s="311">
        <f t="shared" si="1"/>
        <v>-0.5898518667471131</v>
      </c>
      <c r="N45" s="78">
        <f>Margins!B45</f>
        <v>400</v>
      </c>
      <c r="O45" s="25">
        <f t="shared" si="2"/>
        <v>7200</v>
      </c>
      <c r="P45" s="25">
        <f t="shared" si="3"/>
        <v>400</v>
      </c>
      <c r="R45" s="25"/>
    </row>
    <row r="46" spans="1:16" ht="13.5">
      <c r="A46" s="196" t="s">
        <v>221</v>
      </c>
      <c r="B46" s="173">
        <v>1786</v>
      </c>
      <c r="C46" s="307">
        <v>-0.65</v>
      </c>
      <c r="D46" s="173">
        <v>20</v>
      </c>
      <c r="E46" s="307">
        <v>-0.93</v>
      </c>
      <c r="F46" s="173">
        <v>2</v>
      </c>
      <c r="G46" s="307">
        <v>-0.95</v>
      </c>
      <c r="H46" s="173">
        <v>1808</v>
      </c>
      <c r="I46" s="308">
        <v>-0.66</v>
      </c>
      <c r="J46" s="267">
        <v>149.45</v>
      </c>
      <c r="K46" s="69">
        <v>148.1</v>
      </c>
      <c r="L46" s="136">
        <f t="shared" si="0"/>
        <v>1.3499999999999943</v>
      </c>
      <c r="M46" s="311">
        <f t="shared" si="1"/>
        <v>0.9115462525320691</v>
      </c>
      <c r="N46" s="78">
        <f>Margins!B46</f>
        <v>4800</v>
      </c>
      <c r="O46" s="25">
        <f t="shared" si="2"/>
        <v>96000</v>
      </c>
      <c r="P46" s="25">
        <f t="shared" si="3"/>
        <v>9600</v>
      </c>
    </row>
    <row r="47" spans="1:18" ht="13.5">
      <c r="A47" s="196" t="s">
        <v>164</v>
      </c>
      <c r="B47" s="173">
        <v>71</v>
      </c>
      <c r="C47" s="307">
        <v>-0.83</v>
      </c>
      <c r="D47" s="173">
        <v>8</v>
      </c>
      <c r="E47" s="307">
        <v>-0.6</v>
      </c>
      <c r="F47" s="173">
        <v>0</v>
      </c>
      <c r="G47" s="307">
        <v>0</v>
      </c>
      <c r="H47" s="173">
        <v>79</v>
      </c>
      <c r="I47" s="308">
        <v>-0.82</v>
      </c>
      <c r="J47" s="267">
        <v>58.9</v>
      </c>
      <c r="K47" s="69">
        <v>61.15</v>
      </c>
      <c r="L47" s="136">
        <f t="shared" si="0"/>
        <v>-2.25</v>
      </c>
      <c r="M47" s="311">
        <f t="shared" si="1"/>
        <v>-3.679476696647588</v>
      </c>
      <c r="N47" s="78">
        <f>Margins!B47</f>
        <v>5650</v>
      </c>
      <c r="O47" s="25">
        <f t="shared" si="2"/>
        <v>45200</v>
      </c>
      <c r="P47" s="25">
        <f t="shared" si="3"/>
        <v>0</v>
      </c>
      <c r="R47" s="104"/>
    </row>
    <row r="48" spans="1:16" ht="13.5">
      <c r="A48" s="196" t="s">
        <v>165</v>
      </c>
      <c r="B48" s="173">
        <v>471</v>
      </c>
      <c r="C48" s="307">
        <v>-0.02</v>
      </c>
      <c r="D48" s="173">
        <v>0</v>
      </c>
      <c r="E48" s="307">
        <v>0</v>
      </c>
      <c r="F48" s="173">
        <v>0</v>
      </c>
      <c r="G48" s="307">
        <v>-1</v>
      </c>
      <c r="H48" s="173">
        <v>471</v>
      </c>
      <c r="I48" s="308">
        <v>-0.04</v>
      </c>
      <c r="J48" s="267">
        <v>261.15</v>
      </c>
      <c r="K48" s="69">
        <v>261.3</v>
      </c>
      <c r="L48" s="136">
        <f t="shared" si="0"/>
        <v>-0.1500000000000341</v>
      </c>
      <c r="M48" s="311">
        <f t="shared" si="1"/>
        <v>-0.057405281285891355</v>
      </c>
      <c r="N48" s="78">
        <f>Margins!B48</f>
        <v>1300</v>
      </c>
      <c r="O48" s="25">
        <f t="shared" si="2"/>
        <v>0</v>
      </c>
      <c r="P48" s="25">
        <f t="shared" si="3"/>
        <v>0</v>
      </c>
    </row>
    <row r="49" spans="1:16" ht="13.5">
      <c r="A49" s="196" t="s">
        <v>89</v>
      </c>
      <c r="B49" s="173">
        <v>754</v>
      </c>
      <c r="C49" s="307">
        <v>0.57</v>
      </c>
      <c r="D49" s="173">
        <v>29</v>
      </c>
      <c r="E49" s="307">
        <v>1.9</v>
      </c>
      <c r="F49" s="173">
        <v>1</v>
      </c>
      <c r="G49" s="307">
        <v>-0.5</v>
      </c>
      <c r="H49" s="173">
        <v>784</v>
      </c>
      <c r="I49" s="308">
        <v>0.6</v>
      </c>
      <c r="J49" s="267">
        <v>291.75</v>
      </c>
      <c r="K49" s="69">
        <v>292.2</v>
      </c>
      <c r="L49" s="136">
        <f t="shared" si="0"/>
        <v>-0.44999999999998863</v>
      </c>
      <c r="M49" s="311">
        <f t="shared" si="1"/>
        <v>-0.15400410677617682</v>
      </c>
      <c r="N49" s="78">
        <f>Margins!B49</f>
        <v>1500</v>
      </c>
      <c r="O49" s="25">
        <f t="shared" si="2"/>
        <v>43500</v>
      </c>
      <c r="P49" s="25">
        <f t="shared" si="3"/>
        <v>1500</v>
      </c>
    </row>
    <row r="50" spans="1:16" ht="13.5">
      <c r="A50" s="196" t="s">
        <v>290</v>
      </c>
      <c r="B50" s="173">
        <v>931</v>
      </c>
      <c r="C50" s="307">
        <v>-0.1</v>
      </c>
      <c r="D50" s="173">
        <v>7</v>
      </c>
      <c r="E50" s="307">
        <v>-0.81</v>
      </c>
      <c r="F50" s="173">
        <v>0</v>
      </c>
      <c r="G50" s="307">
        <v>0</v>
      </c>
      <c r="H50" s="173">
        <v>938</v>
      </c>
      <c r="I50" s="308">
        <v>-0.12</v>
      </c>
      <c r="J50" s="267">
        <v>189.7</v>
      </c>
      <c r="K50" s="69">
        <v>188.85</v>
      </c>
      <c r="L50" s="136">
        <f t="shared" si="0"/>
        <v>0.8499999999999943</v>
      </c>
      <c r="M50" s="311">
        <f t="shared" si="1"/>
        <v>0.4500926661371429</v>
      </c>
      <c r="N50" s="78">
        <f>Margins!B50</f>
        <v>1000</v>
      </c>
      <c r="O50" s="25">
        <f t="shared" si="2"/>
        <v>7000</v>
      </c>
      <c r="P50" s="25">
        <f t="shared" si="3"/>
        <v>0</v>
      </c>
    </row>
    <row r="51" spans="1:16" ht="13.5">
      <c r="A51" s="196" t="s">
        <v>272</v>
      </c>
      <c r="B51" s="173">
        <v>2701</v>
      </c>
      <c r="C51" s="307">
        <v>3.02</v>
      </c>
      <c r="D51" s="173">
        <v>152</v>
      </c>
      <c r="E51" s="307">
        <v>2.38</v>
      </c>
      <c r="F51" s="173">
        <v>0</v>
      </c>
      <c r="G51" s="307">
        <v>0</v>
      </c>
      <c r="H51" s="173">
        <v>2853</v>
      </c>
      <c r="I51" s="308">
        <v>2.98</v>
      </c>
      <c r="J51" s="267">
        <v>212.2</v>
      </c>
      <c r="K51" s="69">
        <v>203.45</v>
      </c>
      <c r="L51" s="136">
        <f t="shared" si="0"/>
        <v>8.75</v>
      </c>
      <c r="M51" s="311">
        <f t="shared" si="1"/>
        <v>4.300811010076186</v>
      </c>
      <c r="N51" s="78">
        <f>Margins!B51</f>
        <v>1350</v>
      </c>
      <c r="O51" s="25">
        <f t="shared" si="2"/>
        <v>205200</v>
      </c>
      <c r="P51" s="25">
        <f t="shared" si="3"/>
        <v>0</v>
      </c>
    </row>
    <row r="52" spans="1:16" ht="13.5">
      <c r="A52" s="196" t="s">
        <v>222</v>
      </c>
      <c r="B52" s="173">
        <v>382</v>
      </c>
      <c r="C52" s="307">
        <v>-0.04</v>
      </c>
      <c r="D52" s="173">
        <v>0</v>
      </c>
      <c r="E52" s="307">
        <v>0</v>
      </c>
      <c r="F52" s="173">
        <v>0</v>
      </c>
      <c r="G52" s="307">
        <v>0</v>
      </c>
      <c r="H52" s="173">
        <v>382</v>
      </c>
      <c r="I52" s="308">
        <v>-0.04</v>
      </c>
      <c r="J52" s="267">
        <v>1172.8</v>
      </c>
      <c r="K52" s="69">
        <v>1189.9</v>
      </c>
      <c r="L52" s="136">
        <f t="shared" si="0"/>
        <v>-17.100000000000136</v>
      </c>
      <c r="M52" s="311">
        <f t="shared" si="1"/>
        <v>-1.4370955542482675</v>
      </c>
      <c r="N52" s="78">
        <f>Margins!B52</f>
        <v>300</v>
      </c>
      <c r="O52" s="25">
        <f t="shared" si="2"/>
        <v>0</v>
      </c>
      <c r="P52" s="25">
        <f t="shared" si="3"/>
        <v>0</v>
      </c>
    </row>
    <row r="53" spans="1:16" ht="13.5">
      <c r="A53" s="196" t="s">
        <v>234</v>
      </c>
      <c r="B53" s="173">
        <v>14612</v>
      </c>
      <c r="C53" s="307">
        <v>0.23</v>
      </c>
      <c r="D53" s="173">
        <v>197</v>
      </c>
      <c r="E53" s="307">
        <v>0.22</v>
      </c>
      <c r="F53" s="173">
        <v>42</v>
      </c>
      <c r="G53" s="307">
        <v>0.5</v>
      </c>
      <c r="H53" s="173">
        <v>14851</v>
      </c>
      <c r="I53" s="308">
        <v>0.23</v>
      </c>
      <c r="J53" s="267">
        <v>429.25</v>
      </c>
      <c r="K53" s="69">
        <v>423.05</v>
      </c>
      <c r="L53" s="136">
        <f t="shared" si="0"/>
        <v>6.199999999999989</v>
      </c>
      <c r="M53" s="311">
        <f t="shared" si="1"/>
        <v>1.4655478075877528</v>
      </c>
      <c r="N53" s="78">
        <f>Margins!B53</f>
        <v>1000</v>
      </c>
      <c r="O53" s="25">
        <f t="shared" si="2"/>
        <v>197000</v>
      </c>
      <c r="P53" s="25">
        <f t="shared" si="3"/>
        <v>42000</v>
      </c>
    </row>
    <row r="54" spans="1:16" ht="13.5">
      <c r="A54" s="196" t="s">
        <v>166</v>
      </c>
      <c r="B54" s="173">
        <v>247</v>
      </c>
      <c r="C54" s="307">
        <v>0.33</v>
      </c>
      <c r="D54" s="173">
        <v>8</v>
      </c>
      <c r="E54" s="307">
        <v>0.14</v>
      </c>
      <c r="F54" s="173">
        <v>3</v>
      </c>
      <c r="G54" s="307">
        <v>0</v>
      </c>
      <c r="H54" s="173">
        <v>258</v>
      </c>
      <c r="I54" s="308">
        <v>0.34</v>
      </c>
      <c r="J54" s="267">
        <v>108.6</v>
      </c>
      <c r="K54" s="69">
        <v>110.05</v>
      </c>
      <c r="L54" s="136">
        <f t="shared" si="0"/>
        <v>-1.4500000000000028</v>
      </c>
      <c r="M54" s="311">
        <f t="shared" si="1"/>
        <v>-1.3175829168559772</v>
      </c>
      <c r="N54" s="78">
        <f>Margins!B54</f>
        <v>2950</v>
      </c>
      <c r="O54" s="25">
        <f t="shared" si="2"/>
        <v>23600</v>
      </c>
      <c r="P54" s="25">
        <f t="shared" si="3"/>
        <v>8850</v>
      </c>
    </row>
    <row r="55" spans="1:16" ht="13.5">
      <c r="A55" s="196" t="s">
        <v>223</v>
      </c>
      <c r="B55" s="173">
        <v>922</v>
      </c>
      <c r="C55" s="307">
        <v>-0.55</v>
      </c>
      <c r="D55" s="173">
        <v>0</v>
      </c>
      <c r="E55" s="307">
        <v>0</v>
      </c>
      <c r="F55" s="173">
        <v>0</v>
      </c>
      <c r="G55" s="307">
        <v>0</v>
      </c>
      <c r="H55" s="173">
        <v>922</v>
      </c>
      <c r="I55" s="308">
        <v>-0.55</v>
      </c>
      <c r="J55" s="267">
        <v>2853.1</v>
      </c>
      <c r="K55" s="69">
        <v>2873.1</v>
      </c>
      <c r="L55" s="136">
        <f t="shared" si="0"/>
        <v>-20</v>
      </c>
      <c r="M55" s="311">
        <f t="shared" si="1"/>
        <v>-0.6961122132887821</v>
      </c>
      <c r="N55" s="78">
        <f>Margins!B55</f>
        <v>175</v>
      </c>
      <c r="O55" s="25">
        <f t="shared" si="2"/>
        <v>0</v>
      </c>
      <c r="P55" s="25">
        <f t="shared" si="3"/>
        <v>0</v>
      </c>
    </row>
    <row r="56" spans="1:16" ht="13.5">
      <c r="A56" s="196" t="s">
        <v>291</v>
      </c>
      <c r="B56" s="173">
        <v>719</v>
      </c>
      <c r="C56" s="307">
        <v>-0.37</v>
      </c>
      <c r="D56" s="173">
        <v>90</v>
      </c>
      <c r="E56" s="307">
        <v>0.07</v>
      </c>
      <c r="F56" s="173">
        <v>4</v>
      </c>
      <c r="G56" s="307">
        <v>-0.43</v>
      </c>
      <c r="H56" s="173">
        <v>813</v>
      </c>
      <c r="I56" s="308">
        <v>-0.34</v>
      </c>
      <c r="J56" s="267">
        <v>154.5</v>
      </c>
      <c r="K56" s="69">
        <v>156.95</v>
      </c>
      <c r="L56" s="136">
        <f t="shared" si="0"/>
        <v>-2.4499999999999886</v>
      </c>
      <c r="M56" s="311">
        <f t="shared" si="1"/>
        <v>-1.5610066900286645</v>
      </c>
      <c r="N56" s="78">
        <f>Margins!B56</f>
        <v>1500</v>
      </c>
      <c r="O56" s="25">
        <f t="shared" si="2"/>
        <v>135000</v>
      </c>
      <c r="P56" s="25">
        <f t="shared" si="3"/>
        <v>6000</v>
      </c>
    </row>
    <row r="57" spans="1:16" ht="13.5">
      <c r="A57" s="196" t="s">
        <v>292</v>
      </c>
      <c r="B57" s="173">
        <v>182</v>
      </c>
      <c r="C57" s="307">
        <v>1.07</v>
      </c>
      <c r="D57" s="173">
        <v>8</v>
      </c>
      <c r="E57" s="307">
        <v>0</v>
      </c>
      <c r="F57" s="173">
        <v>0</v>
      </c>
      <c r="G57" s="307">
        <v>0</v>
      </c>
      <c r="H57" s="173">
        <v>190</v>
      </c>
      <c r="I57" s="308">
        <v>1.16</v>
      </c>
      <c r="J57" s="267">
        <v>139.4</v>
      </c>
      <c r="K57" s="69">
        <v>140.6</v>
      </c>
      <c r="L57" s="136">
        <f t="shared" si="0"/>
        <v>-1.1999999999999886</v>
      </c>
      <c r="M57" s="311">
        <f t="shared" si="1"/>
        <v>-0.8534850640113717</v>
      </c>
      <c r="N57" s="78">
        <f>Margins!B57</f>
        <v>1400</v>
      </c>
      <c r="O57" s="25">
        <f t="shared" si="2"/>
        <v>11200</v>
      </c>
      <c r="P57" s="25">
        <f t="shared" si="3"/>
        <v>0</v>
      </c>
    </row>
    <row r="58" spans="1:16" ht="13.5">
      <c r="A58" s="196" t="s">
        <v>195</v>
      </c>
      <c r="B58" s="173">
        <v>964</v>
      </c>
      <c r="C58" s="307">
        <v>-0.32</v>
      </c>
      <c r="D58" s="173">
        <v>33</v>
      </c>
      <c r="E58" s="307">
        <v>-0.46</v>
      </c>
      <c r="F58" s="173">
        <v>1</v>
      </c>
      <c r="G58" s="307">
        <v>-0.5</v>
      </c>
      <c r="H58" s="173">
        <v>998</v>
      </c>
      <c r="I58" s="308">
        <v>-0.33</v>
      </c>
      <c r="J58" s="267">
        <v>141.75</v>
      </c>
      <c r="K58" s="69">
        <v>141.6</v>
      </c>
      <c r="L58" s="136">
        <f t="shared" si="0"/>
        <v>0.15000000000000568</v>
      </c>
      <c r="M58" s="311">
        <f t="shared" si="1"/>
        <v>0.10593220338983451</v>
      </c>
      <c r="N58" s="78">
        <f>Margins!B58</f>
        <v>2062</v>
      </c>
      <c r="O58" s="25">
        <f t="shared" si="2"/>
        <v>68046</v>
      </c>
      <c r="P58" s="25">
        <f t="shared" si="3"/>
        <v>2062</v>
      </c>
    </row>
    <row r="59" spans="1:18" ht="13.5">
      <c r="A59" s="196" t="s">
        <v>293</v>
      </c>
      <c r="B59" s="173">
        <v>1244</v>
      </c>
      <c r="C59" s="307">
        <v>0.52</v>
      </c>
      <c r="D59" s="173">
        <v>65</v>
      </c>
      <c r="E59" s="307">
        <v>0.63</v>
      </c>
      <c r="F59" s="173">
        <v>0</v>
      </c>
      <c r="G59" s="307">
        <v>0</v>
      </c>
      <c r="H59" s="173">
        <v>1309</v>
      </c>
      <c r="I59" s="308">
        <v>0.53</v>
      </c>
      <c r="J59" s="267">
        <v>139.15</v>
      </c>
      <c r="K59" s="69">
        <v>143.1</v>
      </c>
      <c r="L59" s="136">
        <f t="shared" si="0"/>
        <v>-3.9499999999999886</v>
      </c>
      <c r="M59" s="311">
        <f t="shared" si="1"/>
        <v>-2.7603074772886016</v>
      </c>
      <c r="N59" s="78">
        <f>Margins!B59</f>
        <v>1400</v>
      </c>
      <c r="O59" s="25">
        <f t="shared" si="2"/>
        <v>91000</v>
      </c>
      <c r="P59" s="25">
        <f t="shared" si="3"/>
        <v>0</v>
      </c>
      <c r="R59" s="25"/>
    </row>
    <row r="60" spans="1:16" ht="13.5">
      <c r="A60" s="196" t="s">
        <v>197</v>
      </c>
      <c r="B60" s="173">
        <v>1084</v>
      </c>
      <c r="C60" s="307">
        <v>-0.41</v>
      </c>
      <c r="D60" s="173">
        <v>0</v>
      </c>
      <c r="E60" s="307">
        <v>-1</v>
      </c>
      <c r="F60" s="173">
        <v>0</v>
      </c>
      <c r="G60" s="307">
        <v>0</v>
      </c>
      <c r="H60" s="173">
        <v>1084</v>
      </c>
      <c r="I60" s="308">
        <v>-0.42</v>
      </c>
      <c r="J60" s="267">
        <v>662.45</v>
      </c>
      <c r="K60" s="69">
        <v>668.2</v>
      </c>
      <c r="L60" s="136">
        <f t="shared" si="0"/>
        <v>-5.75</v>
      </c>
      <c r="M60" s="311">
        <f t="shared" si="1"/>
        <v>-0.8605208021550433</v>
      </c>
      <c r="N60" s="78">
        <f>Margins!B60</f>
        <v>650</v>
      </c>
      <c r="O60" s="25">
        <f t="shared" si="2"/>
        <v>0</v>
      </c>
      <c r="P60" s="25">
        <f t="shared" si="3"/>
        <v>0</v>
      </c>
    </row>
    <row r="61" spans="1:18" ht="13.5">
      <c r="A61" s="196" t="s">
        <v>4</v>
      </c>
      <c r="B61" s="173">
        <v>976</v>
      </c>
      <c r="C61" s="307">
        <v>0.35</v>
      </c>
      <c r="D61" s="173">
        <v>0</v>
      </c>
      <c r="E61" s="307">
        <v>0</v>
      </c>
      <c r="F61" s="173">
        <v>0</v>
      </c>
      <c r="G61" s="307">
        <v>0</v>
      </c>
      <c r="H61" s="173">
        <v>976</v>
      </c>
      <c r="I61" s="308">
        <v>0.35</v>
      </c>
      <c r="J61" s="267">
        <v>1806.95</v>
      </c>
      <c r="K61" s="69">
        <v>1803.05</v>
      </c>
      <c r="L61" s="136">
        <f t="shared" si="0"/>
        <v>3.900000000000091</v>
      </c>
      <c r="M61" s="311">
        <f t="shared" si="1"/>
        <v>0.21630015806550518</v>
      </c>
      <c r="N61" s="78">
        <f>Margins!B61</f>
        <v>300</v>
      </c>
      <c r="O61" s="25">
        <f t="shared" si="2"/>
        <v>0</v>
      </c>
      <c r="P61" s="25">
        <f t="shared" si="3"/>
        <v>0</v>
      </c>
      <c r="R61" s="25"/>
    </row>
    <row r="62" spans="1:18" ht="13.5">
      <c r="A62" s="196" t="s">
        <v>79</v>
      </c>
      <c r="B62" s="173">
        <v>1746</v>
      </c>
      <c r="C62" s="307">
        <v>0.2</v>
      </c>
      <c r="D62" s="173">
        <v>2</v>
      </c>
      <c r="E62" s="307">
        <v>0</v>
      </c>
      <c r="F62" s="173">
        <v>0</v>
      </c>
      <c r="G62" s="307">
        <v>0</v>
      </c>
      <c r="H62" s="173">
        <v>1748</v>
      </c>
      <c r="I62" s="308">
        <v>0.2</v>
      </c>
      <c r="J62" s="267">
        <v>1109.8</v>
      </c>
      <c r="K62" s="69">
        <v>1101.95</v>
      </c>
      <c r="L62" s="136">
        <f t="shared" si="0"/>
        <v>7.849999999999909</v>
      </c>
      <c r="M62" s="311">
        <f t="shared" si="1"/>
        <v>0.7123735196696682</v>
      </c>
      <c r="N62" s="78">
        <f>Margins!B62</f>
        <v>400</v>
      </c>
      <c r="O62" s="25">
        <f t="shared" si="2"/>
        <v>800</v>
      </c>
      <c r="P62" s="25">
        <f t="shared" si="3"/>
        <v>0</v>
      </c>
      <c r="R62" s="25"/>
    </row>
    <row r="63" spans="1:16" ht="13.5">
      <c r="A63" s="196" t="s">
        <v>196</v>
      </c>
      <c r="B63" s="173">
        <v>446</v>
      </c>
      <c r="C63" s="307">
        <v>-0.72</v>
      </c>
      <c r="D63" s="173">
        <v>1</v>
      </c>
      <c r="E63" s="307">
        <v>-0.88</v>
      </c>
      <c r="F63" s="173">
        <v>0</v>
      </c>
      <c r="G63" s="307">
        <v>0</v>
      </c>
      <c r="H63" s="173">
        <v>447</v>
      </c>
      <c r="I63" s="308">
        <v>-0.72</v>
      </c>
      <c r="J63" s="267">
        <v>728.15</v>
      </c>
      <c r="K63" s="69">
        <v>738.95</v>
      </c>
      <c r="L63" s="136">
        <f t="shared" si="0"/>
        <v>-10.800000000000068</v>
      </c>
      <c r="M63" s="311">
        <f t="shared" si="1"/>
        <v>-1.4615332566479555</v>
      </c>
      <c r="N63" s="78">
        <f>Margins!B63</f>
        <v>400</v>
      </c>
      <c r="O63" s="25">
        <f t="shared" si="2"/>
        <v>400</v>
      </c>
      <c r="P63" s="25">
        <f t="shared" si="3"/>
        <v>0</v>
      </c>
    </row>
    <row r="64" spans="1:16" ht="13.5">
      <c r="A64" s="196" t="s">
        <v>5</v>
      </c>
      <c r="B64" s="173">
        <v>8675</v>
      </c>
      <c r="C64" s="307">
        <v>-0.24</v>
      </c>
      <c r="D64" s="173">
        <v>1035</v>
      </c>
      <c r="E64" s="307">
        <v>-0.3</v>
      </c>
      <c r="F64" s="173">
        <v>326</v>
      </c>
      <c r="G64" s="307">
        <v>0.42</v>
      </c>
      <c r="H64" s="173">
        <v>10036</v>
      </c>
      <c r="I64" s="308">
        <v>-0.24</v>
      </c>
      <c r="J64" s="267">
        <v>175</v>
      </c>
      <c r="K64" s="69">
        <v>182</v>
      </c>
      <c r="L64" s="136">
        <f t="shared" si="0"/>
        <v>-7</v>
      </c>
      <c r="M64" s="311">
        <f t="shared" si="1"/>
        <v>-3.8461538461538463</v>
      </c>
      <c r="N64" s="78">
        <f>Margins!B64</f>
        <v>1595</v>
      </c>
      <c r="O64" s="25">
        <f t="shared" si="2"/>
        <v>1650825</v>
      </c>
      <c r="P64" s="25">
        <f t="shared" si="3"/>
        <v>519970</v>
      </c>
    </row>
    <row r="65" spans="1:16" ht="13.5">
      <c r="A65" s="196" t="s">
        <v>198</v>
      </c>
      <c r="B65" s="173">
        <v>4151</v>
      </c>
      <c r="C65" s="307">
        <v>0.04</v>
      </c>
      <c r="D65" s="173">
        <v>617</v>
      </c>
      <c r="E65" s="307">
        <v>0.06</v>
      </c>
      <c r="F65" s="173">
        <v>58</v>
      </c>
      <c r="G65" s="307">
        <v>0.07</v>
      </c>
      <c r="H65" s="173">
        <v>4826</v>
      </c>
      <c r="I65" s="308">
        <v>0.05</v>
      </c>
      <c r="J65" s="267">
        <v>205.6</v>
      </c>
      <c r="K65" s="69">
        <v>207.35</v>
      </c>
      <c r="L65" s="136">
        <f t="shared" si="0"/>
        <v>-1.75</v>
      </c>
      <c r="M65" s="311">
        <f t="shared" si="1"/>
        <v>-0.8439836026042922</v>
      </c>
      <c r="N65" s="78">
        <f>Margins!B65</f>
        <v>1000</v>
      </c>
      <c r="O65" s="25">
        <f t="shared" si="2"/>
        <v>617000</v>
      </c>
      <c r="P65" s="25">
        <f t="shared" si="3"/>
        <v>58000</v>
      </c>
    </row>
    <row r="66" spans="1:16" ht="13.5">
      <c r="A66" s="196" t="s">
        <v>199</v>
      </c>
      <c r="B66" s="173">
        <v>499</v>
      </c>
      <c r="C66" s="307">
        <v>0.04</v>
      </c>
      <c r="D66" s="173">
        <v>4</v>
      </c>
      <c r="E66" s="307">
        <v>-0.83</v>
      </c>
      <c r="F66" s="173">
        <v>1</v>
      </c>
      <c r="G66" s="307">
        <v>0</v>
      </c>
      <c r="H66" s="173">
        <v>504</v>
      </c>
      <c r="I66" s="308">
        <v>0</v>
      </c>
      <c r="J66" s="267">
        <v>296.05</v>
      </c>
      <c r="K66" s="69">
        <v>292.4</v>
      </c>
      <c r="L66" s="136">
        <f t="shared" si="0"/>
        <v>3.650000000000034</v>
      </c>
      <c r="M66" s="311">
        <f t="shared" si="1"/>
        <v>1.2482900136799024</v>
      </c>
      <c r="N66" s="78">
        <f>Margins!B66</f>
        <v>1300</v>
      </c>
      <c r="O66" s="25">
        <f t="shared" si="2"/>
        <v>5200</v>
      </c>
      <c r="P66" s="25">
        <f t="shared" si="3"/>
        <v>1300</v>
      </c>
    </row>
    <row r="67" spans="1:16" ht="13.5">
      <c r="A67" s="196" t="s">
        <v>294</v>
      </c>
      <c r="B67" s="173">
        <v>336</v>
      </c>
      <c r="C67" s="307">
        <v>0.38</v>
      </c>
      <c r="D67" s="173">
        <v>0</v>
      </c>
      <c r="E67" s="307">
        <v>0</v>
      </c>
      <c r="F67" s="173">
        <v>0</v>
      </c>
      <c r="G67" s="307">
        <v>0</v>
      </c>
      <c r="H67" s="173">
        <v>336</v>
      </c>
      <c r="I67" s="308">
        <v>0.38</v>
      </c>
      <c r="J67" s="267">
        <v>687.05</v>
      </c>
      <c r="K67" s="69">
        <v>693.9</v>
      </c>
      <c r="L67" s="136">
        <f t="shared" si="0"/>
        <v>-6.850000000000023</v>
      </c>
      <c r="M67" s="311">
        <f t="shared" si="1"/>
        <v>-0.9871739443723913</v>
      </c>
      <c r="N67" s="78">
        <f>Margins!B67</f>
        <v>300</v>
      </c>
      <c r="O67" s="25">
        <f t="shared" si="2"/>
        <v>0</v>
      </c>
      <c r="P67" s="25">
        <f t="shared" si="3"/>
        <v>0</v>
      </c>
    </row>
    <row r="68" spans="1:18" ht="13.5">
      <c r="A68" s="196" t="s">
        <v>43</v>
      </c>
      <c r="B68" s="173">
        <v>177</v>
      </c>
      <c r="C68" s="307">
        <v>-0.4</v>
      </c>
      <c r="D68" s="173">
        <v>1</v>
      </c>
      <c r="E68" s="307">
        <v>0</v>
      </c>
      <c r="F68" s="173">
        <v>0</v>
      </c>
      <c r="G68" s="307">
        <v>0</v>
      </c>
      <c r="H68" s="173">
        <v>178</v>
      </c>
      <c r="I68" s="308">
        <v>-0.39</v>
      </c>
      <c r="J68" s="267">
        <v>1977.95</v>
      </c>
      <c r="K68" s="69">
        <v>1974.15</v>
      </c>
      <c r="L68" s="136">
        <f t="shared" si="0"/>
        <v>3.7999999999999545</v>
      </c>
      <c r="M68" s="311">
        <f t="shared" si="1"/>
        <v>0.19248790618747078</v>
      </c>
      <c r="N68" s="78">
        <f>Margins!B68</f>
        <v>300</v>
      </c>
      <c r="O68" s="25">
        <f t="shared" si="2"/>
        <v>300</v>
      </c>
      <c r="P68" s="25">
        <f t="shared" si="3"/>
        <v>0</v>
      </c>
      <c r="R68" s="25"/>
    </row>
    <row r="69" spans="1:18" ht="13.5">
      <c r="A69" s="196" t="s">
        <v>200</v>
      </c>
      <c r="B69" s="173">
        <v>15046</v>
      </c>
      <c r="C69" s="307">
        <v>0.26</v>
      </c>
      <c r="D69" s="173">
        <v>394</v>
      </c>
      <c r="E69" s="307">
        <v>0.12</v>
      </c>
      <c r="F69" s="173">
        <v>39</v>
      </c>
      <c r="G69" s="307">
        <v>0.95</v>
      </c>
      <c r="H69" s="173">
        <v>15479</v>
      </c>
      <c r="I69" s="308">
        <v>0.25</v>
      </c>
      <c r="J69" s="267">
        <v>999.7</v>
      </c>
      <c r="K69" s="69">
        <v>983.15</v>
      </c>
      <c r="L69" s="136">
        <f aca="true" t="shared" si="4" ref="L69:L132">J69-K69</f>
        <v>16.550000000000068</v>
      </c>
      <c r="M69" s="311">
        <f aca="true" t="shared" si="5" ref="M69:M132">L69/K69*100</f>
        <v>1.683364695112655</v>
      </c>
      <c r="N69" s="78">
        <f>Margins!B69</f>
        <v>700</v>
      </c>
      <c r="O69" s="25">
        <f aca="true" t="shared" si="6" ref="O69:O132">D69*N69</f>
        <v>275800</v>
      </c>
      <c r="P69" s="25">
        <f aca="true" t="shared" si="7" ref="P69:P132">F69*N69</f>
        <v>27300</v>
      </c>
      <c r="R69" s="25"/>
    </row>
    <row r="70" spans="1:16" ht="13.5">
      <c r="A70" s="196" t="s">
        <v>141</v>
      </c>
      <c r="B70" s="173">
        <v>14112</v>
      </c>
      <c r="C70" s="307">
        <v>0.83</v>
      </c>
      <c r="D70" s="173">
        <v>1387</v>
      </c>
      <c r="E70" s="307">
        <v>0.66</v>
      </c>
      <c r="F70" s="173">
        <v>169</v>
      </c>
      <c r="G70" s="307">
        <v>0.35</v>
      </c>
      <c r="H70" s="173">
        <v>15668</v>
      </c>
      <c r="I70" s="308">
        <v>0.8</v>
      </c>
      <c r="J70" s="267">
        <v>106.8</v>
      </c>
      <c r="K70" s="69">
        <v>105.95</v>
      </c>
      <c r="L70" s="136">
        <f t="shared" si="4"/>
        <v>0.8499999999999943</v>
      </c>
      <c r="M70" s="311">
        <f t="shared" si="5"/>
        <v>0.8022652194431281</v>
      </c>
      <c r="N70" s="78">
        <f>Margins!B70</f>
        <v>4800</v>
      </c>
      <c r="O70" s="25">
        <f t="shared" si="6"/>
        <v>6657600</v>
      </c>
      <c r="P70" s="25">
        <f t="shared" si="7"/>
        <v>811200</v>
      </c>
    </row>
    <row r="71" spans="1:16" ht="13.5">
      <c r="A71" s="196" t="s">
        <v>184</v>
      </c>
      <c r="B71" s="173">
        <v>3496</v>
      </c>
      <c r="C71" s="307">
        <v>-0.1</v>
      </c>
      <c r="D71" s="173">
        <v>220</v>
      </c>
      <c r="E71" s="307">
        <v>-0.22</v>
      </c>
      <c r="F71" s="173">
        <v>36</v>
      </c>
      <c r="G71" s="307">
        <v>0.09</v>
      </c>
      <c r="H71" s="173">
        <v>3752</v>
      </c>
      <c r="I71" s="308">
        <v>-0.11</v>
      </c>
      <c r="J71" s="267">
        <v>104.85</v>
      </c>
      <c r="K71" s="69">
        <v>108.25</v>
      </c>
      <c r="L71" s="136">
        <f t="shared" si="4"/>
        <v>-3.4000000000000057</v>
      </c>
      <c r="M71" s="311">
        <f t="shared" si="5"/>
        <v>-3.14087759815243</v>
      </c>
      <c r="N71" s="78">
        <f>Margins!B71</f>
        <v>5900</v>
      </c>
      <c r="O71" s="25">
        <f t="shared" si="6"/>
        <v>1298000</v>
      </c>
      <c r="P71" s="25">
        <f t="shared" si="7"/>
        <v>212400</v>
      </c>
    </row>
    <row r="72" spans="1:16" ht="13.5">
      <c r="A72" s="196" t="s">
        <v>175</v>
      </c>
      <c r="B72" s="173">
        <v>2480</v>
      </c>
      <c r="C72" s="307">
        <v>-0.69</v>
      </c>
      <c r="D72" s="173">
        <v>125</v>
      </c>
      <c r="E72" s="307">
        <v>-0.85</v>
      </c>
      <c r="F72" s="173">
        <v>8</v>
      </c>
      <c r="G72" s="307">
        <v>-0.94</v>
      </c>
      <c r="H72" s="173">
        <v>2613</v>
      </c>
      <c r="I72" s="308">
        <v>-0.71</v>
      </c>
      <c r="J72" s="267">
        <v>31.15</v>
      </c>
      <c r="K72" s="69">
        <v>32.15</v>
      </c>
      <c r="L72" s="136">
        <f t="shared" si="4"/>
        <v>-1</v>
      </c>
      <c r="M72" s="311">
        <f t="shared" si="5"/>
        <v>-3.1104199066874028</v>
      </c>
      <c r="N72" s="78">
        <f>Margins!B72</f>
        <v>31500</v>
      </c>
      <c r="O72" s="25">
        <f t="shared" si="6"/>
        <v>3937500</v>
      </c>
      <c r="P72" s="25">
        <f t="shared" si="7"/>
        <v>252000</v>
      </c>
    </row>
    <row r="73" spans="1:18" ht="13.5">
      <c r="A73" s="196" t="s">
        <v>142</v>
      </c>
      <c r="B73" s="173">
        <v>915</v>
      </c>
      <c r="C73" s="307">
        <v>-0.03</v>
      </c>
      <c r="D73" s="173">
        <v>38</v>
      </c>
      <c r="E73" s="307">
        <v>1.11</v>
      </c>
      <c r="F73" s="173">
        <v>0</v>
      </c>
      <c r="G73" s="307">
        <v>0</v>
      </c>
      <c r="H73" s="173">
        <v>953</v>
      </c>
      <c r="I73" s="308">
        <v>-0.01</v>
      </c>
      <c r="J73" s="267">
        <v>156.75</v>
      </c>
      <c r="K73" s="69">
        <v>157.55</v>
      </c>
      <c r="L73" s="136">
        <f t="shared" si="4"/>
        <v>-0.8000000000000114</v>
      </c>
      <c r="M73" s="311">
        <f t="shared" si="5"/>
        <v>-0.5077753094255864</v>
      </c>
      <c r="N73" s="78">
        <f>Margins!B73</f>
        <v>1750</v>
      </c>
      <c r="O73" s="25">
        <f t="shared" si="6"/>
        <v>66500</v>
      </c>
      <c r="P73" s="25">
        <f t="shared" si="7"/>
        <v>0</v>
      </c>
      <c r="R73" s="25"/>
    </row>
    <row r="74" spans="1:18" ht="13.5">
      <c r="A74" s="196" t="s">
        <v>176</v>
      </c>
      <c r="B74" s="173">
        <v>4876</v>
      </c>
      <c r="C74" s="307">
        <v>-0.26</v>
      </c>
      <c r="D74" s="173">
        <v>295</v>
      </c>
      <c r="E74" s="307">
        <v>0.09</v>
      </c>
      <c r="F74" s="173">
        <v>38</v>
      </c>
      <c r="G74" s="307">
        <v>-0.03</v>
      </c>
      <c r="H74" s="173">
        <v>5209</v>
      </c>
      <c r="I74" s="308">
        <v>-0.24</v>
      </c>
      <c r="J74" s="267">
        <v>220.7</v>
      </c>
      <c r="K74" s="69">
        <v>224.35</v>
      </c>
      <c r="L74" s="136">
        <f t="shared" si="4"/>
        <v>-3.6500000000000057</v>
      </c>
      <c r="M74" s="311">
        <f t="shared" si="5"/>
        <v>-1.6269222197459354</v>
      </c>
      <c r="N74" s="78">
        <f>Margins!B74</f>
        <v>1450</v>
      </c>
      <c r="O74" s="25">
        <f t="shared" si="6"/>
        <v>427750</v>
      </c>
      <c r="P74" s="25">
        <f t="shared" si="7"/>
        <v>55100</v>
      </c>
      <c r="R74" s="25"/>
    </row>
    <row r="75" spans="1:16" ht="13.5">
      <c r="A75" s="196" t="s">
        <v>167</v>
      </c>
      <c r="B75" s="173">
        <v>3270</v>
      </c>
      <c r="C75" s="307">
        <v>-0.46</v>
      </c>
      <c r="D75" s="173">
        <v>156</v>
      </c>
      <c r="E75" s="307">
        <v>-0.51</v>
      </c>
      <c r="F75" s="173">
        <v>16</v>
      </c>
      <c r="G75" s="307">
        <v>3</v>
      </c>
      <c r="H75" s="173">
        <v>3442</v>
      </c>
      <c r="I75" s="308">
        <v>-0.46</v>
      </c>
      <c r="J75" s="267">
        <v>60.45</v>
      </c>
      <c r="K75" s="69">
        <v>61.75</v>
      </c>
      <c r="L75" s="136">
        <f t="shared" si="4"/>
        <v>-1.2999999999999972</v>
      </c>
      <c r="M75" s="311">
        <f t="shared" si="5"/>
        <v>-2.1052631578947323</v>
      </c>
      <c r="N75" s="78">
        <f>Margins!B75</f>
        <v>7700</v>
      </c>
      <c r="O75" s="25">
        <f t="shared" si="6"/>
        <v>1201200</v>
      </c>
      <c r="P75" s="25">
        <f t="shared" si="7"/>
        <v>123200</v>
      </c>
    </row>
    <row r="76" spans="1:16" ht="13.5">
      <c r="A76" s="196" t="s">
        <v>201</v>
      </c>
      <c r="B76" s="173">
        <v>6242</v>
      </c>
      <c r="C76" s="307">
        <v>-0.49</v>
      </c>
      <c r="D76" s="173">
        <v>837</v>
      </c>
      <c r="E76" s="307">
        <v>-0.36</v>
      </c>
      <c r="F76" s="173">
        <v>100</v>
      </c>
      <c r="G76" s="307">
        <v>-0.39</v>
      </c>
      <c r="H76" s="173">
        <v>7179</v>
      </c>
      <c r="I76" s="308">
        <v>-0.48</v>
      </c>
      <c r="J76" s="267">
        <v>2373.7</v>
      </c>
      <c r="K76" s="25">
        <v>2357.05</v>
      </c>
      <c r="L76" s="136">
        <f t="shared" si="4"/>
        <v>16.649999999999636</v>
      </c>
      <c r="M76" s="311">
        <f t="shared" si="5"/>
        <v>0.7063914639061384</v>
      </c>
      <c r="N76" s="78">
        <f>Margins!B76</f>
        <v>200</v>
      </c>
      <c r="O76" s="25">
        <f t="shared" si="6"/>
        <v>167400</v>
      </c>
      <c r="P76" s="25">
        <f t="shared" si="7"/>
        <v>20000</v>
      </c>
    </row>
    <row r="77" spans="1:16" ht="13.5">
      <c r="A77" s="196" t="s">
        <v>143</v>
      </c>
      <c r="B77" s="173">
        <v>80</v>
      </c>
      <c r="C77" s="307">
        <v>0.43</v>
      </c>
      <c r="D77" s="173">
        <v>7</v>
      </c>
      <c r="E77" s="307">
        <v>0</v>
      </c>
      <c r="F77" s="173">
        <v>3</v>
      </c>
      <c r="G77" s="307">
        <v>-0.25</v>
      </c>
      <c r="H77" s="173">
        <v>90</v>
      </c>
      <c r="I77" s="308">
        <v>0.5</v>
      </c>
      <c r="J77" s="267">
        <v>118</v>
      </c>
      <c r="K77" s="69">
        <v>118.15</v>
      </c>
      <c r="L77" s="136">
        <f t="shared" si="4"/>
        <v>-0.15000000000000568</v>
      </c>
      <c r="M77" s="311">
        <f t="shared" si="5"/>
        <v>-0.126957257723238</v>
      </c>
      <c r="N77" s="78">
        <f>Margins!B77</f>
        <v>2950</v>
      </c>
      <c r="O77" s="25">
        <f t="shared" si="6"/>
        <v>20650</v>
      </c>
      <c r="P77" s="25">
        <f t="shared" si="7"/>
        <v>8850</v>
      </c>
    </row>
    <row r="78" spans="1:16" ht="13.5">
      <c r="A78" s="196" t="s">
        <v>90</v>
      </c>
      <c r="B78" s="173">
        <v>141</v>
      </c>
      <c r="C78" s="307">
        <v>-0.04</v>
      </c>
      <c r="D78" s="173">
        <v>0</v>
      </c>
      <c r="E78" s="307">
        <v>0</v>
      </c>
      <c r="F78" s="173">
        <v>0</v>
      </c>
      <c r="G78" s="307">
        <v>0</v>
      </c>
      <c r="H78" s="173">
        <v>141</v>
      </c>
      <c r="I78" s="308">
        <v>-0.04</v>
      </c>
      <c r="J78" s="267">
        <v>471.45</v>
      </c>
      <c r="K78" s="69">
        <v>468.2</v>
      </c>
      <c r="L78" s="136">
        <f t="shared" si="4"/>
        <v>3.25</v>
      </c>
      <c r="M78" s="311">
        <f t="shared" si="5"/>
        <v>0.6941478000854335</v>
      </c>
      <c r="N78" s="78">
        <f>Margins!B78</f>
        <v>600</v>
      </c>
      <c r="O78" s="25">
        <f t="shared" si="6"/>
        <v>0</v>
      </c>
      <c r="P78" s="25">
        <f t="shared" si="7"/>
        <v>0</v>
      </c>
    </row>
    <row r="79" spans="1:18" ht="13.5">
      <c r="A79" s="196" t="s">
        <v>35</v>
      </c>
      <c r="B79" s="173">
        <v>756</v>
      </c>
      <c r="C79" s="307">
        <v>0.24</v>
      </c>
      <c r="D79" s="173">
        <v>31</v>
      </c>
      <c r="E79" s="307">
        <v>-0.24</v>
      </c>
      <c r="F79" s="173">
        <v>5</v>
      </c>
      <c r="G79" s="307">
        <v>4</v>
      </c>
      <c r="H79" s="173">
        <v>792</v>
      </c>
      <c r="I79" s="308">
        <v>0.22</v>
      </c>
      <c r="J79" s="267">
        <v>275.4</v>
      </c>
      <c r="K79" s="69">
        <v>279.55</v>
      </c>
      <c r="L79" s="136">
        <f t="shared" si="4"/>
        <v>-4.150000000000034</v>
      </c>
      <c r="M79" s="311">
        <f t="shared" si="5"/>
        <v>-1.4845287068503072</v>
      </c>
      <c r="N79" s="78">
        <f>Margins!B79</f>
        <v>1100</v>
      </c>
      <c r="O79" s="25">
        <f t="shared" si="6"/>
        <v>34100</v>
      </c>
      <c r="P79" s="25">
        <f t="shared" si="7"/>
        <v>5500</v>
      </c>
      <c r="R79" s="25"/>
    </row>
    <row r="80" spans="1:16" ht="13.5">
      <c r="A80" s="196" t="s">
        <v>6</v>
      </c>
      <c r="B80" s="173">
        <v>2994</v>
      </c>
      <c r="C80" s="307">
        <v>0.33</v>
      </c>
      <c r="D80" s="173">
        <v>224</v>
      </c>
      <c r="E80" s="307">
        <v>0.29</v>
      </c>
      <c r="F80" s="173">
        <v>24</v>
      </c>
      <c r="G80" s="307">
        <v>7</v>
      </c>
      <c r="H80" s="173">
        <v>3242</v>
      </c>
      <c r="I80" s="308">
        <v>0.34</v>
      </c>
      <c r="J80" s="267">
        <v>176.45</v>
      </c>
      <c r="K80" s="69">
        <v>175.7</v>
      </c>
      <c r="L80" s="136">
        <f t="shared" si="4"/>
        <v>0.75</v>
      </c>
      <c r="M80" s="311">
        <f t="shared" si="5"/>
        <v>0.42686397268070575</v>
      </c>
      <c r="N80" s="78">
        <f>Margins!B80</f>
        <v>1125</v>
      </c>
      <c r="O80" s="25">
        <f t="shared" si="6"/>
        <v>252000</v>
      </c>
      <c r="P80" s="25">
        <f t="shared" si="7"/>
        <v>27000</v>
      </c>
    </row>
    <row r="81" spans="1:16" ht="13.5">
      <c r="A81" s="196" t="s">
        <v>177</v>
      </c>
      <c r="B81" s="173">
        <v>7915</v>
      </c>
      <c r="C81" s="307">
        <v>0.07</v>
      </c>
      <c r="D81" s="173">
        <v>209</v>
      </c>
      <c r="E81" s="307">
        <v>-0.31</v>
      </c>
      <c r="F81" s="173">
        <v>18</v>
      </c>
      <c r="G81" s="307">
        <v>-0.14</v>
      </c>
      <c r="H81" s="173">
        <v>8142</v>
      </c>
      <c r="I81" s="308">
        <v>0.06</v>
      </c>
      <c r="J81" s="267">
        <v>416.95</v>
      </c>
      <c r="K81" s="69">
        <v>423.25</v>
      </c>
      <c r="L81" s="136">
        <f t="shared" si="4"/>
        <v>-6.300000000000011</v>
      </c>
      <c r="M81" s="311">
        <f t="shared" si="5"/>
        <v>-1.488481984642649</v>
      </c>
      <c r="N81" s="78">
        <f>Margins!B81</f>
        <v>1000</v>
      </c>
      <c r="O81" s="25">
        <f t="shared" si="6"/>
        <v>209000</v>
      </c>
      <c r="P81" s="25">
        <f t="shared" si="7"/>
        <v>18000</v>
      </c>
    </row>
    <row r="82" spans="1:18" ht="13.5">
      <c r="A82" s="196" t="s">
        <v>168</v>
      </c>
      <c r="B82" s="173">
        <v>55</v>
      </c>
      <c r="C82" s="307">
        <v>-0.07</v>
      </c>
      <c r="D82" s="173">
        <v>0</v>
      </c>
      <c r="E82" s="307">
        <v>0</v>
      </c>
      <c r="F82" s="173">
        <v>0</v>
      </c>
      <c r="G82" s="307">
        <v>0</v>
      </c>
      <c r="H82" s="173">
        <v>55</v>
      </c>
      <c r="I82" s="308">
        <v>-0.07</v>
      </c>
      <c r="J82" s="267">
        <v>676.7</v>
      </c>
      <c r="K82" s="69">
        <v>692.65</v>
      </c>
      <c r="L82" s="136">
        <f t="shared" si="4"/>
        <v>-15.949999999999932</v>
      </c>
      <c r="M82" s="311">
        <f t="shared" si="5"/>
        <v>-2.3027503067927424</v>
      </c>
      <c r="N82" s="78">
        <f>Margins!B82</f>
        <v>600</v>
      </c>
      <c r="O82" s="25">
        <f t="shared" si="6"/>
        <v>0</v>
      </c>
      <c r="P82" s="25">
        <f t="shared" si="7"/>
        <v>0</v>
      </c>
      <c r="R82" s="25"/>
    </row>
    <row r="83" spans="1:16" ht="13.5">
      <c r="A83" s="196" t="s">
        <v>132</v>
      </c>
      <c r="B83" s="173">
        <v>1493</v>
      </c>
      <c r="C83" s="307">
        <v>-0.44</v>
      </c>
      <c r="D83" s="173">
        <v>2</v>
      </c>
      <c r="E83" s="307">
        <v>-0.75</v>
      </c>
      <c r="F83" s="173">
        <v>0</v>
      </c>
      <c r="G83" s="307">
        <v>0</v>
      </c>
      <c r="H83" s="173">
        <v>1495</v>
      </c>
      <c r="I83" s="308">
        <v>-0.44</v>
      </c>
      <c r="J83" s="267">
        <v>788.3</v>
      </c>
      <c r="K83" s="69">
        <v>786.75</v>
      </c>
      <c r="L83" s="136">
        <f t="shared" si="4"/>
        <v>1.5499999999999545</v>
      </c>
      <c r="M83" s="311">
        <f t="shared" si="5"/>
        <v>0.19701302828089667</v>
      </c>
      <c r="N83" s="78">
        <f>Margins!B83</f>
        <v>400</v>
      </c>
      <c r="O83" s="25">
        <f t="shared" si="6"/>
        <v>800</v>
      </c>
      <c r="P83" s="25">
        <f t="shared" si="7"/>
        <v>0</v>
      </c>
    </row>
    <row r="84" spans="1:16" ht="13.5">
      <c r="A84" s="196" t="s">
        <v>144</v>
      </c>
      <c r="B84" s="173">
        <v>218</v>
      </c>
      <c r="C84" s="307">
        <v>-0.32</v>
      </c>
      <c r="D84" s="173">
        <v>0</v>
      </c>
      <c r="E84" s="307">
        <v>0</v>
      </c>
      <c r="F84" s="173">
        <v>0</v>
      </c>
      <c r="G84" s="307">
        <v>0</v>
      </c>
      <c r="H84" s="173">
        <v>218</v>
      </c>
      <c r="I84" s="308">
        <v>-0.32</v>
      </c>
      <c r="J84" s="267">
        <v>2526.3</v>
      </c>
      <c r="K84" s="69">
        <v>2591.05</v>
      </c>
      <c r="L84" s="136">
        <f t="shared" si="4"/>
        <v>-64.75</v>
      </c>
      <c r="M84" s="311">
        <f t="shared" si="5"/>
        <v>-2.498986897203836</v>
      </c>
      <c r="N84" s="78">
        <f>Margins!B84</f>
        <v>250</v>
      </c>
      <c r="O84" s="25">
        <f t="shared" si="6"/>
        <v>0</v>
      </c>
      <c r="P84" s="25">
        <f t="shared" si="7"/>
        <v>0</v>
      </c>
    </row>
    <row r="85" spans="1:18" ht="13.5">
      <c r="A85" s="196" t="s">
        <v>295</v>
      </c>
      <c r="B85" s="173">
        <v>1321</v>
      </c>
      <c r="C85" s="307">
        <v>0.15</v>
      </c>
      <c r="D85" s="173">
        <v>3</v>
      </c>
      <c r="E85" s="307">
        <v>-0.25</v>
      </c>
      <c r="F85" s="173">
        <v>2</v>
      </c>
      <c r="G85" s="307">
        <v>0</v>
      </c>
      <c r="H85" s="173">
        <v>1326</v>
      </c>
      <c r="I85" s="308">
        <v>0.15</v>
      </c>
      <c r="J85" s="267">
        <v>678.55</v>
      </c>
      <c r="K85" s="69">
        <v>689.4</v>
      </c>
      <c r="L85" s="136">
        <f t="shared" si="4"/>
        <v>-10.850000000000023</v>
      </c>
      <c r="M85" s="311">
        <f t="shared" si="5"/>
        <v>-1.5738323179576477</v>
      </c>
      <c r="N85" s="78">
        <f>Margins!B85</f>
        <v>300</v>
      </c>
      <c r="O85" s="25">
        <f t="shared" si="6"/>
        <v>900</v>
      </c>
      <c r="P85" s="25">
        <f t="shared" si="7"/>
        <v>600</v>
      </c>
      <c r="R85" s="25"/>
    </row>
    <row r="86" spans="1:16" ht="13.5">
      <c r="A86" s="196" t="s">
        <v>133</v>
      </c>
      <c r="B86" s="173">
        <v>213</v>
      </c>
      <c r="C86" s="307">
        <v>-0.4</v>
      </c>
      <c r="D86" s="173">
        <v>13</v>
      </c>
      <c r="E86" s="307">
        <v>-0.55</v>
      </c>
      <c r="F86" s="173">
        <v>1</v>
      </c>
      <c r="G86" s="307">
        <v>0</v>
      </c>
      <c r="H86" s="173">
        <v>227</v>
      </c>
      <c r="I86" s="308">
        <v>-0.41</v>
      </c>
      <c r="J86" s="267">
        <v>34.35</v>
      </c>
      <c r="K86" s="69">
        <v>35.15</v>
      </c>
      <c r="L86" s="136">
        <f t="shared" si="4"/>
        <v>-0.7999999999999972</v>
      </c>
      <c r="M86" s="311">
        <f t="shared" si="5"/>
        <v>-2.275960170697005</v>
      </c>
      <c r="N86" s="78">
        <f>Margins!B86</f>
        <v>12500</v>
      </c>
      <c r="O86" s="25">
        <f t="shared" si="6"/>
        <v>162500</v>
      </c>
      <c r="P86" s="25">
        <f t="shared" si="7"/>
        <v>12500</v>
      </c>
    </row>
    <row r="87" spans="1:18" ht="13.5">
      <c r="A87" s="196" t="s">
        <v>169</v>
      </c>
      <c r="B87" s="173">
        <v>256</v>
      </c>
      <c r="C87" s="307">
        <v>-0.66</v>
      </c>
      <c r="D87" s="173">
        <v>1</v>
      </c>
      <c r="E87" s="307">
        <v>-0.86</v>
      </c>
      <c r="F87" s="173">
        <v>2</v>
      </c>
      <c r="G87" s="307">
        <v>-0.33</v>
      </c>
      <c r="H87" s="173">
        <v>259</v>
      </c>
      <c r="I87" s="308">
        <v>-0.66</v>
      </c>
      <c r="J87" s="267">
        <v>123.1</v>
      </c>
      <c r="K87" s="69">
        <v>124.65</v>
      </c>
      <c r="L87" s="136">
        <f t="shared" si="4"/>
        <v>-1.5500000000000114</v>
      </c>
      <c r="M87" s="311">
        <f t="shared" si="5"/>
        <v>-1.2434817488969205</v>
      </c>
      <c r="N87" s="78">
        <f>Margins!B87</f>
        <v>4000</v>
      </c>
      <c r="O87" s="25">
        <f t="shared" si="6"/>
        <v>4000</v>
      </c>
      <c r="P87" s="25">
        <f t="shared" si="7"/>
        <v>8000</v>
      </c>
      <c r="R87" s="25"/>
    </row>
    <row r="88" spans="1:16" ht="13.5">
      <c r="A88" s="196" t="s">
        <v>296</v>
      </c>
      <c r="B88" s="173">
        <v>801</v>
      </c>
      <c r="C88" s="307">
        <v>-0.54</v>
      </c>
      <c r="D88" s="173">
        <v>0</v>
      </c>
      <c r="E88" s="307">
        <v>-1</v>
      </c>
      <c r="F88" s="173">
        <v>0</v>
      </c>
      <c r="G88" s="307">
        <v>0</v>
      </c>
      <c r="H88" s="173">
        <v>801</v>
      </c>
      <c r="I88" s="308">
        <v>-0.54</v>
      </c>
      <c r="J88" s="267">
        <v>458.3</v>
      </c>
      <c r="K88" s="69">
        <v>465.7</v>
      </c>
      <c r="L88" s="136">
        <f t="shared" si="4"/>
        <v>-7.399999999999977</v>
      </c>
      <c r="M88" s="311">
        <f t="shared" si="5"/>
        <v>-1.5890057977238519</v>
      </c>
      <c r="N88" s="78">
        <f>Margins!B88</f>
        <v>550</v>
      </c>
      <c r="O88" s="25">
        <f t="shared" si="6"/>
        <v>0</v>
      </c>
      <c r="P88" s="25">
        <f t="shared" si="7"/>
        <v>0</v>
      </c>
    </row>
    <row r="89" spans="1:16" ht="13.5">
      <c r="A89" s="196" t="s">
        <v>297</v>
      </c>
      <c r="B89" s="173">
        <v>2939</v>
      </c>
      <c r="C89" s="307">
        <v>0.86</v>
      </c>
      <c r="D89" s="173">
        <v>0</v>
      </c>
      <c r="E89" s="307">
        <v>-1</v>
      </c>
      <c r="F89" s="173">
        <v>0</v>
      </c>
      <c r="G89" s="307">
        <v>-1</v>
      </c>
      <c r="H89" s="173">
        <v>2939</v>
      </c>
      <c r="I89" s="308">
        <v>0.86</v>
      </c>
      <c r="J89" s="267">
        <v>512.65</v>
      </c>
      <c r="K89" s="69">
        <v>510.3</v>
      </c>
      <c r="L89" s="136">
        <f t="shared" si="4"/>
        <v>2.349999999999966</v>
      </c>
      <c r="M89" s="311">
        <f t="shared" si="5"/>
        <v>0.46051342347637975</v>
      </c>
      <c r="N89" s="78">
        <f>Margins!B89</f>
        <v>550</v>
      </c>
      <c r="O89" s="25">
        <f t="shared" si="6"/>
        <v>0</v>
      </c>
      <c r="P89" s="25">
        <f t="shared" si="7"/>
        <v>0</v>
      </c>
    </row>
    <row r="90" spans="1:16" ht="13.5">
      <c r="A90" s="196" t="s">
        <v>178</v>
      </c>
      <c r="B90" s="173">
        <v>2418</v>
      </c>
      <c r="C90" s="307">
        <v>2.86</v>
      </c>
      <c r="D90" s="173">
        <v>28</v>
      </c>
      <c r="E90" s="307">
        <v>0</v>
      </c>
      <c r="F90" s="173">
        <v>3</v>
      </c>
      <c r="G90" s="307">
        <v>-0.4</v>
      </c>
      <c r="H90" s="173">
        <v>2449</v>
      </c>
      <c r="I90" s="308">
        <v>2.88</v>
      </c>
      <c r="J90" s="267">
        <v>188.35</v>
      </c>
      <c r="K90" s="69">
        <v>185.2</v>
      </c>
      <c r="L90" s="136">
        <f t="shared" si="4"/>
        <v>3.1500000000000057</v>
      </c>
      <c r="M90" s="311">
        <f t="shared" si="5"/>
        <v>1.7008639308855322</v>
      </c>
      <c r="N90" s="78">
        <f>Margins!B90</f>
        <v>2500</v>
      </c>
      <c r="O90" s="25">
        <f t="shared" si="6"/>
        <v>70000</v>
      </c>
      <c r="P90" s="25">
        <f t="shared" si="7"/>
        <v>7500</v>
      </c>
    </row>
    <row r="91" spans="1:16" ht="13.5">
      <c r="A91" s="196" t="s">
        <v>145</v>
      </c>
      <c r="B91" s="173">
        <v>265</v>
      </c>
      <c r="C91" s="307">
        <v>0.44</v>
      </c>
      <c r="D91" s="173">
        <v>12</v>
      </c>
      <c r="E91" s="307">
        <v>-0.08</v>
      </c>
      <c r="F91" s="173">
        <v>0</v>
      </c>
      <c r="G91" s="307">
        <v>-1</v>
      </c>
      <c r="H91" s="173">
        <v>277</v>
      </c>
      <c r="I91" s="308">
        <v>0.35</v>
      </c>
      <c r="J91" s="267">
        <v>165.5</v>
      </c>
      <c r="K91" s="69">
        <v>164.15</v>
      </c>
      <c r="L91" s="136">
        <f t="shared" si="4"/>
        <v>1.3499999999999943</v>
      </c>
      <c r="M91" s="311">
        <f t="shared" si="5"/>
        <v>0.8224185196466612</v>
      </c>
      <c r="N91" s="78">
        <f>Margins!B91</f>
        <v>1700</v>
      </c>
      <c r="O91" s="25">
        <f t="shared" si="6"/>
        <v>20400</v>
      </c>
      <c r="P91" s="25">
        <f t="shared" si="7"/>
        <v>0</v>
      </c>
    </row>
    <row r="92" spans="1:18" ht="13.5">
      <c r="A92" s="196" t="s">
        <v>273</v>
      </c>
      <c r="B92" s="173">
        <v>1911</v>
      </c>
      <c r="C92" s="307">
        <v>0.24</v>
      </c>
      <c r="D92" s="173">
        <v>61</v>
      </c>
      <c r="E92" s="307">
        <v>-0.03</v>
      </c>
      <c r="F92" s="173">
        <v>4</v>
      </c>
      <c r="G92" s="307">
        <v>0</v>
      </c>
      <c r="H92" s="173">
        <v>1976</v>
      </c>
      <c r="I92" s="308">
        <v>0.23</v>
      </c>
      <c r="J92" s="267">
        <v>228.95</v>
      </c>
      <c r="K92" s="69">
        <v>237.5</v>
      </c>
      <c r="L92" s="136">
        <f t="shared" si="4"/>
        <v>-8.550000000000011</v>
      </c>
      <c r="M92" s="311">
        <f t="shared" si="5"/>
        <v>-3.6000000000000045</v>
      </c>
      <c r="N92" s="78">
        <f>Margins!B92</f>
        <v>850</v>
      </c>
      <c r="O92" s="25">
        <f t="shared" si="6"/>
        <v>51850</v>
      </c>
      <c r="P92" s="25">
        <f t="shared" si="7"/>
        <v>3400</v>
      </c>
      <c r="R92" s="25"/>
    </row>
    <row r="93" spans="1:16" ht="13.5">
      <c r="A93" s="196" t="s">
        <v>210</v>
      </c>
      <c r="B93" s="173">
        <v>5084</v>
      </c>
      <c r="C93" s="307">
        <v>-0.24</v>
      </c>
      <c r="D93" s="173">
        <v>135</v>
      </c>
      <c r="E93" s="307">
        <v>-0.17</v>
      </c>
      <c r="F93" s="173">
        <v>1</v>
      </c>
      <c r="G93" s="307">
        <v>-0.86</v>
      </c>
      <c r="H93" s="173">
        <v>5220</v>
      </c>
      <c r="I93" s="308">
        <v>-0.24</v>
      </c>
      <c r="J93" s="267">
        <v>1756.75</v>
      </c>
      <c r="K93" s="69">
        <v>1742.35</v>
      </c>
      <c r="L93" s="136">
        <f t="shared" si="4"/>
        <v>14.400000000000091</v>
      </c>
      <c r="M93" s="311">
        <f t="shared" si="5"/>
        <v>0.8264699974172866</v>
      </c>
      <c r="N93" s="78">
        <f>Margins!B93</f>
        <v>200</v>
      </c>
      <c r="O93" s="25">
        <f t="shared" si="6"/>
        <v>27000</v>
      </c>
      <c r="P93" s="25">
        <f t="shared" si="7"/>
        <v>200</v>
      </c>
    </row>
    <row r="94" spans="1:16" ht="13.5">
      <c r="A94" s="196" t="s">
        <v>298</v>
      </c>
      <c r="B94" s="173">
        <v>907</v>
      </c>
      <c r="C94" s="307">
        <v>-0.39</v>
      </c>
      <c r="D94" s="173">
        <v>0</v>
      </c>
      <c r="E94" s="307">
        <v>-1</v>
      </c>
      <c r="F94" s="173">
        <v>0</v>
      </c>
      <c r="G94" s="307">
        <v>0</v>
      </c>
      <c r="H94" s="173">
        <v>907</v>
      </c>
      <c r="I94" s="308">
        <v>-0.4</v>
      </c>
      <c r="J94" s="267">
        <v>625.3</v>
      </c>
      <c r="K94" s="267">
        <v>635.6</v>
      </c>
      <c r="L94" s="136">
        <f t="shared" si="4"/>
        <v>-10.300000000000068</v>
      </c>
      <c r="M94" s="311">
        <f t="shared" si="5"/>
        <v>-1.6205160478288338</v>
      </c>
      <c r="N94" s="78">
        <f>Margins!B94</f>
        <v>350</v>
      </c>
      <c r="O94" s="25">
        <f t="shared" si="6"/>
        <v>0</v>
      </c>
      <c r="P94" s="25">
        <f t="shared" si="7"/>
        <v>0</v>
      </c>
    </row>
    <row r="95" spans="1:16" ht="13.5">
      <c r="A95" s="196" t="s">
        <v>7</v>
      </c>
      <c r="B95" s="173">
        <v>1770</v>
      </c>
      <c r="C95" s="307">
        <v>-0.51</v>
      </c>
      <c r="D95" s="173">
        <v>21</v>
      </c>
      <c r="E95" s="307">
        <v>-0.62</v>
      </c>
      <c r="F95" s="173">
        <v>0</v>
      </c>
      <c r="G95" s="307">
        <v>-1</v>
      </c>
      <c r="H95" s="173">
        <v>1791</v>
      </c>
      <c r="I95" s="308">
        <v>-0.51</v>
      </c>
      <c r="J95" s="267">
        <v>931.4</v>
      </c>
      <c r="K95" s="69">
        <v>944.6</v>
      </c>
      <c r="L95" s="136">
        <f t="shared" si="4"/>
        <v>-13.200000000000045</v>
      </c>
      <c r="M95" s="311">
        <f t="shared" si="5"/>
        <v>-1.397416896040657</v>
      </c>
      <c r="N95" s="78">
        <f>Margins!B95</f>
        <v>650</v>
      </c>
      <c r="O95" s="25">
        <f t="shared" si="6"/>
        <v>13650</v>
      </c>
      <c r="P95" s="25">
        <f t="shared" si="7"/>
        <v>0</v>
      </c>
    </row>
    <row r="96" spans="1:16" ht="13.5">
      <c r="A96" s="196" t="s">
        <v>170</v>
      </c>
      <c r="B96" s="173">
        <v>106</v>
      </c>
      <c r="C96" s="307">
        <v>-0.61</v>
      </c>
      <c r="D96" s="173">
        <v>0</v>
      </c>
      <c r="E96" s="307">
        <v>0</v>
      </c>
      <c r="F96" s="173">
        <v>0</v>
      </c>
      <c r="G96" s="307">
        <v>0</v>
      </c>
      <c r="H96" s="173">
        <v>106</v>
      </c>
      <c r="I96" s="308">
        <v>-0.61</v>
      </c>
      <c r="J96" s="267">
        <v>521.65</v>
      </c>
      <c r="K96" s="69">
        <v>528.6</v>
      </c>
      <c r="L96" s="136">
        <f t="shared" si="4"/>
        <v>-6.9500000000000455</v>
      </c>
      <c r="M96" s="311">
        <f t="shared" si="5"/>
        <v>-1.3147937949300124</v>
      </c>
      <c r="N96" s="78">
        <f>Margins!B96</f>
        <v>1200</v>
      </c>
      <c r="O96" s="25">
        <f t="shared" si="6"/>
        <v>0</v>
      </c>
      <c r="P96" s="25">
        <f t="shared" si="7"/>
        <v>0</v>
      </c>
    </row>
    <row r="97" spans="1:16" ht="13.5">
      <c r="A97" s="196" t="s">
        <v>224</v>
      </c>
      <c r="B97" s="173">
        <v>2552</v>
      </c>
      <c r="C97" s="307">
        <v>0.72</v>
      </c>
      <c r="D97" s="173">
        <v>10</v>
      </c>
      <c r="E97" s="307">
        <v>-0.33</v>
      </c>
      <c r="F97" s="173">
        <v>0</v>
      </c>
      <c r="G97" s="307">
        <v>0</v>
      </c>
      <c r="H97" s="173">
        <v>2562</v>
      </c>
      <c r="I97" s="308">
        <v>0.71</v>
      </c>
      <c r="J97" s="267">
        <v>962.55</v>
      </c>
      <c r="K97" s="69">
        <v>951.6</v>
      </c>
      <c r="L97" s="136">
        <f t="shared" si="4"/>
        <v>10.949999999999932</v>
      </c>
      <c r="M97" s="311">
        <f t="shared" si="5"/>
        <v>1.1506935687263484</v>
      </c>
      <c r="N97" s="78">
        <f>Margins!B97</f>
        <v>400</v>
      </c>
      <c r="O97" s="25">
        <f t="shared" si="6"/>
        <v>4000</v>
      </c>
      <c r="P97" s="25">
        <f t="shared" si="7"/>
        <v>0</v>
      </c>
    </row>
    <row r="98" spans="1:16" ht="13.5">
      <c r="A98" s="196" t="s">
        <v>207</v>
      </c>
      <c r="B98" s="173">
        <v>738</v>
      </c>
      <c r="C98" s="307">
        <v>-0.35</v>
      </c>
      <c r="D98" s="173">
        <v>47</v>
      </c>
      <c r="E98" s="307">
        <v>-0.55</v>
      </c>
      <c r="F98" s="173">
        <v>1</v>
      </c>
      <c r="G98" s="307">
        <v>-0.5</v>
      </c>
      <c r="H98" s="173">
        <v>786</v>
      </c>
      <c r="I98" s="308">
        <v>-0.37</v>
      </c>
      <c r="J98" s="267">
        <v>222.65</v>
      </c>
      <c r="K98" s="69">
        <v>220.75</v>
      </c>
      <c r="L98" s="136">
        <f t="shared" si="4"/>
        <v>1.9000000000000057</v>
      </c>
      <c r="M98" s="311">
        <f t="shared" si="5"/>
        <v>0.860702151755382</v>
      </c>
      <c r="N98" s="78">
        <f>Margins!B98</f>
        <v>1250</v>
      </c>
      <c r="O98" s="25">
        <f t="shared" si="6"/>
        <v>58750</v>
      </c>
      <c r="P98" s="25">
        <f t="shared" si="7"/>
        <v>1250</v>
      </c>
    </row>
    <row r="99" spans="1:16" ht="13.5">
      <c r="A99" s="196" t="s">
        <v>299</v>
      </c>
      <c r="B99" s="173">
        <v>889</v>
      </c>
      <c r="C99" s="307">
        <v>-0.06</v>
      </c>
      <c r="D99" s="173">
        <v>1</v>
      </c>
      <c r="E99" s="307">
        <v>0</v>
      </c>
      <c r="F99" s="173">
        <v>0</v>
      </c>
      <c r="G99" s="307">
        <v>0</v>
      </c>
      <c r="H99" s="173">
        <v>890</v>
      </c>
      <c r="I99" s="308">
        <v>-0.06</v>
      </c>
      <c r="J99" s="267">
        <v>921.25</v>
      </c>
      <c r="K99" s="69">
        <v>916.65</v>
      </c>
      <c r="L99" s="136">
        <f t="shared" si="4"/>
        <v>4.600000000000023</v>
      </c>
      <c r="M99" s="311">
        <f t="shared" si="5"/>
        <v>0.5018273059510198</v>
      </c>
      <c r="N99" s="78">
        <f>Margins!B99</f>
        <v>250</v>
      </c>
      <c r="O99" s="25">
        <f t="shared" si="6"/>
        <v>250</v>
      </c>
      <c r="P99" s="25">
        <f t="shared" si="7"/>
        <v>0</v>
      </c>
    </row>
    <row r="100" spans="1:16" ht="13.5">
      <c r="A100" s="196" t="s">
        <v>279</v>
      </c>
      <c r="B100" s="173">
        <v>4878</v>
      </c>
      <c r="C100" s="307">
        <v>-0.33</v>
      </c>
      <c r="D100" s="173">
        <v>87</v>
      </c>
      <c r="E100" s="307">
        <v>-0.43</v>
      </c>
      <c r="F100" s="173">
        <v>3</v>
      </c>
      <c r="G100" s="307">
        <v>0</v>
      </c>
      <c r="H100" s="173">
        <v>4968</v>
      </c>
      <c r="I100" s="308">
        <v>-0.33</v>
      </c>
      <c r="J100" s="267">
        <v>312.45</v>
      </c>
      <c r="K100" s="69">
        <v>315.9</v>
      </c>
      <c r="L100" s="136">
        <f t="shared" si="4"/>
        <v>-3.4499999999999886</v>
      </c>
      <c r="M100" s="311">
        <f t="shared" si="5"/>
        <v>-1.092117758784422</v>
      </c>
      <c r="N100" s="78">
        <f>Margins!B100</f>
        <v>1600</v>
      </c>
      <c r="O100" s="25">
        <f t="shared" si="6"/>
        <v>139200</v>
      </c>
      <c r="P100" s="25">
        <f t="shared" si="7"/>
        <v>4800</v>
      </c>
    </row>
    <row r="101" spans="1:16" ht="13.5">
      <c r="A101" s="196" t="s">
        <v>146</v>
      </c>
      <c r="B101" s="173">
        <v>130</v>
      </c>
      <c r="C101" s="307">
        <v>0.23</v>
      </c>
      <c r="D101" s="173">
        <v>12</v>
      </c>
      <c r="E101" s="307">
        <v>11</v>
      </c>
      <c r="F101" s="173">
        <v>1</v>
      </c>
      <c r="G101" s="307">
        <v>0</v>
      </c>
      <c r="H101" s="173">
        <v>143</v>
      </c>
      <c r="I101" s="308">
        <v>0.34</v>
      </c>
      <c r="J101" s="267">
        <v>42.55</v>
      </c>
      <c r="K101" s="69">
        <v>43.35</v>
      </c>
      <c r="L101" s="136">
        <f t="shared" si="4"/>
        <v>-0.8000000000000043</v>
      </c>
      <c r="M101" s="311">
        <f t="shared" si="5"/>
        <v>-1.8454440599769417</v>
      </c>
      <c r="N101" s="78">
        <f>Margins!B101</f>
        <v>8900</v>
      </c>
      <c r="O101" s="25">
        <f t="shared" si="6"/>
        <v>106800</v>
      </c>
      <c r="P101" s="25">
        <f t="shared" si="7"/>
        <v>8900</v>
      </c>
    </row>
    <row r="102" spans="1:16" ht="13.5">
      <c r="A102" s="196" t="s">
        <v>8</v>
      </c>
      <c r="B102" s="173">
        <v>5492</v>
      </c>
      <c r="C102" s="307">
        <v>0.19</v>
      </c>
      <c r="D102" s="173">
        <v>771</v>
      </c>
      <c r="E102" s="307">
        <v>1.09</v>
      </c>
      <c r="F102" s="173">
        <v>99</v>
      </c>
      <c r="G102" s="307">
        <v>2.67</v>
      </c>
      <c r="H102" s="173">
        <v>6362</v>
      </c>
      <c r="I102" s="308">
        <v>0.27</v>
      </c>
      <c r="J102" s="267">
        <v>164.05</v>
      </c>
      <c r="K102" s="69">
        <v>164.1</v>
      </c>
      <c r="L102" s="136">
        <f t="shared" si="4"/>
        <v>-0.04999999999998295</v>
      </c>
      <c r="M102" s="311">
        <f t="shared" si="5"/>
        <v>-0.030469226081647136</v>
      </c>
      <c r="N102" s="78">
        <f>Margins!B102</f>
        <v>1600</v>
      </c>
      <c r="O102" s="25">
        <f t="shared" si="6"/>
        <v>1233600</v>
      </c>
      <c r="P102" s="25">
        <f t="shared" si="7"/>
        <v>158400</v>
      </c>
    </row>
    <row r="103" spans="1:16" ht="13.5">
      <c r="A103" s="196" t="s">
        <v>300</v>
      </c>
      <c r="B103" s="173">
        <v>1028</v>
      </c>
      <c r="C103" s="307">
        <v>0.51</v>
      </c>
      <c r="D103" s="173">
        <v>4</v>
      </c>
      <c r="E103" s="307">
        <v>0.33</v>
      </c>
      <c r="F103" s="173">
        <v>0</v>
      </c>
      <c r="G103" s="307">
        <v>0</v>
      </c>
      <c r="H103" s="173">
        <v>1032</v>
      </c>
      <c r="I103" s="308">
        <v>0.51</v>
      </c>
      <c r="J103" s="267">
        <v>214.8</v>
      </c>
      <c r="K103" s="69">
        <v>214.05</v>
      </c>
      <c r="L103" s="136">
        <f t="shared" si="4"/>
        <v>0.75</v>
      </c>
      <c r="M103" s="311">
        <f t="shared" si="5"/>
        <v>0.35038542396636296</v>
      </c>
      <c r="N103" s="78">
        <f>Margins!B103</f>
        <v>1000</v>
      </c>
      <c r="O103" s="25">
        <f t="shared" si="6"/>
        <v>4000</v>
      </c>
      <c r="P103" s="25">
        <f t="shared" si="7"/>
        <v>0</v>
      </c>
    </row>
    <row r="104" spans="1:16" ht="13.5">
      <c r="A104" s="196" t="s">
        <v>179</v>
      </c>
      <c r="B104" s="173">
        <v>245</v>
      </c>
      <c r="C104" s="307">
        <v>0.16</v>
      </c>
      <c r="D104" s="173">
        <v>13</v>
      </c>
      <c r="E104" s="307">
        <v>12</v>
      </c>
      <c r="F104" s="173">
        <v>0</v>
      </c>
      <c r="G104" s="307">
        <v>0</v>
      </c>
      <c r="H104" s="173">
        <v>258</v>
      </c>
      <c r="I104" s="308">
        <v>0.22</v>
      </c>
      <c r="J104" s="267">
        <v>17.7</v>
      </c>
      <c r="K104" s="69">
        <v>18.3</v>
      </c>
      <c r="L104" s="136">
        <f t="shared" si="4"/>
        <v>-0.6000000000000014</v>
      </c>
      <c r="M104" s="311">
        <f t="shared" si="5"/>
        <v>-3.2786885245901716</v>
      </c>
      <c r="N104" s="78">
        <f>Margins!B104</f>
        <v>28000</v>
      </c>
      <c r="O104" s="25">
        <f t="shared" si="6"/>
        <v>364000</v>
      </c>
      <c r="P104" s="25">
        <f t="shared" si="7"/>
        <v>0</v>
      </c>
    </row>
    <row r="105" spans="1:16" ht="13.5">
      <c r="A105" s="196" t="s">
        <v>202</v>
      </c>
      <c r="B105" s="173">
        <v>1068</v>
      </c>
      <c r="C105" s="307">
        <v>-0.22</v>
      </c>
      <c r="D105" s="173">
        <v>8</v>
      </c>
      <c r="E105" s="307">
        <v>-0.78</v>
      </c>
      <c r="F105" s="173">
        <v>1</v>
      </c>
      <c r="G105" s="307">
        <v>0</v>
      </c>
      <c r="H105" s="173">
        <v>1077</v>
      </c>
      <c r="I105" s="308">
        <v>-0.23</v>
      </c>
      <c r="J105" s="267">
        <v>234.1</v>
      </c>
      <c r="K105" s="69">
        <v>234.3</v>
      </c>
      <c r="L105" s="136">
        <f t="shared" si="4"/>
        <v>-0.20000000000001705</v>
      </c>
      <c r="M105" s="311">
        <f t="shared" si="5"/>
        <v>-0.08536064874093771</v>
      </c>
      <c r="N105" s="78">
        <f>Margins!B105</f>
        <v>1150</v>
      </c>
      <c r="O105" s="25">
        <f t="shared" si="6"/>
        <v>9200</v>
      </c>
      <c r="P105" s="25">
        <f t="shared" si="7"/>
        <v>1150</v>
      </c>
    </row>
    <row r="106" spans="1:16" ht="13.5">
      <c r="A106" s="196" t="s">
        <v>171</v>
      </c>
      <c r="B106" s="173">
        <v>1098</v>
      </c>
      <c r="C106" s="307">
        <v>-0.03</v>
      </c>
      <c r="D106" s="173">
        <v>1</v>
      </c>
      <c r="E106" s="307">
        <v>0</v>
      </c>
      <c r="F106" s="173">
        <v>0</v>
      </c>
      <c r="G106" s="307">
        <v>-1</v>
      </c>
      <c r="H106" s="173">
        <v>1099</v>
      </c>
      <c r="I106" s="308">
        <v>-0.03</v>
      </c>
      <c r="J106" s="267">
        <v>323.35</v>
      </c>
      <c r="K106" s="69">
        <v>325.55</v>
      </c>
      <c r="L106" s="136">
        <f t="shared" si="4"/>
        <v>-2.1999999999999886</v>
      </c>
      <c r="M106" s="311">
        <f t="shared" si="5"/>
        <v>-0.6757794501612621</v>
      </c>
      <c r="N106" s="78">
        <f>Margins!B106</f>
        <v>2200</v>
      </c>
      <c r="O106" s="25">
        <f t="shared" si="6"/>
        <v>2200</v>
      </c>
      <c r="P106" s="25">
        <f t="shared" si="7"/>
        <v>0</v>
      </c>
    </row>
    <row r="107" spans="1:16" ht="13.5">
      <c r="A107" s="196" t="s">
        <v>147</v>
      </c>
      <c r="B107" s="173">
        <v>988</v>
      </c>
      <c r="C107" s="307">
        <v>9.86</v>
      </c>
      <c r="D107" s="173">
        <v>43</v>
      </c>
      <c r="E107" s="307">
        <v>42</v>
      </c>
      <c r="F107" s="173">
        <v>0</v>
      </c>
      <c r="G107" s="307">
        <v>0</v>
      </c>
      <c r="H107" s="173">
        <v>1031</v>
      </c>
      <c r="I107" s="308">
        <v>10.21</v>
      </c>
      <c r="J107" s="267">
        <v>63.9</v>
      </c>
      <c r="K107" s="69">
        <v>60</v>
      </c>
      <c r="L107" s="136">
        <f t="shared" si="4"/>
        <v>3.8999999999999986</v>
      </c>
      <c r="M107" s="311">
        <f t="shared" si="5"/>
        <v>6.499999999999997</v>
      </c>
      <c r="N107" s="78">
        <f>Margins!B107</f>
        <v>5900</v>
      </c>
      <c r="O107" s="25">
        <f t="shared" si="6"/>
        <v>253700</v>
      </c>
      <c r="P107" s="25">
        <f t="shared" si="7"/>
        <v>0</v>
      </c>
    </row>
    <row r="108" spans="1:16" ht="13.5">
      <c r="A108" s="196" t="s">
        <v>148</v>
      </c>
      <c r="B108" s="173">
        <v>146</v>
      </c>
      <c r="C108" s="307">
        <v>1.81</v>
      </c>
      <c r="D108" s="173">
        <v>0</v>
      </c>
      <c r="E108" s="307">
        <v>0</v>
      </c>
      <c r="F108" s="173">
        <v>0</v>
      </c>
      <c r="G108" s="307">
        <v>0</v>
      </c>
      <c r="H108" s="173">
        <v>146</v>
      </c>
      <c r="I108" s="308">
        <v>1.81</v>
      </c>
      <c r="J108" s="267">
        <v>257.75</v>
      </c>
      <c r="K108" s="69">
        <v>252.7</v>
      </c>
      <c r="L108" s="136">
        <f t="shared" si="4"/>
        <v>5.050000000000011</v>
      </c>
      <c r="M108" s="311">
        <f t="shared" si="5"/>
        <v>1.9984170953700087</v>
      </c>
      <c r="N108" s="78">
        <f>Margins!B108</f>
        <v>2090</v>
      </c>
      <c r="O108" s="25">
        <f t="shared" si="6"/>
        <v>0</v>
      </c>
      <c r="P108" s="25">
        <f t="shared" si="7"/>
        <v>0</v>
      </c>
    </row>
    <row r="109" spans="1:18" ht="13.5">
      <c r="A109" s="196" t="s">
        <v>122</v>
      </c>
      <c r="B109" s="173">
        <v>3534</v>
      </c>
      <c r="C109" s="307">
        <v>0.92</v>
      </c>
      <c r="D109" s="173">
        <v>546</v>
      </c>
      <c r="E109" s="307">
        <v>1.28</v>
      </c>
      <c r="F109" s="173">
        <v>71</v>
      </c>
      <c r="G109" s="307">
        <v>2.38</v>
      </c>
      <c r="H109" s="173">
        <v>4151</v>
      </c>
      <c r="I109" s="308">
        <v>0.98</v>
      </c>
      <c r="J109" s="267">
        <v>142.75</v>
      </c>
      <c r="K109" s="69">
        <v>142.95</v>
      </c>
      <c r="L109" s="136">
        <f t="shared" si="4"/>
        <v>-0.19999999999998863</v>
      </c>
      <c r="M109" s="311">
        <f t="shared" si="5"/>
        <v>-0.13990905911156953</v>
      </c>
      <c r="N109" s="78">
        <f>Margins!B109</f>
        <v>3250</v>
      </c>
      <c r="O109" s="25">
        <f t="shared" si="6"/>
        <v>1774500</v>
      </c>
      <c r="P109" s="25">
        <f t="shared" si="7"/>
        <v>230750</v>
      </c>
      <c r="R109" s="25"/>
    </row>
    <row r="110" spans="1:18" ht="13.5">
      <c r="A110" s="204" t="s">
        <v>36</v>
      </c>
      <c r="B110" s="173">
        <v>6118</v>
      </c>
      <c r="C110" s="307">
        <v>0.77</v>
      </c>
      <c r="D110" s="173">
        <v>255</v>
      </c>
      <c r="E110" s="307">
        <v>0.4</v>
      </c>
      <c r="F110" s="173">
        <v>9</v>
      </c>
      <c r="G110" s="307">
        <v>2</v>
      </c>
      <c r="H110" s="173">
        <v>6382</v>
      </c>
      <c r="I110" s="308">
        <v>0.75</v>
      </c>
      <c r="J110" s="267">
        <v>894</v>
      </c>
      <c r="K110" s="69">
        <v>891.9</v>
      </c>
      <c r="L110" s="136">
        <f t="shared" si="4"/>
        <v>2.1000000000000227</v>
      </c>
      <c r="M110" s="311">
        <f t="shared" si="5"/>
        <v>0.2354524049781391</v>
      </c>
      <c r="N110" s="78">
        <f>Margins!B110</f>
        <v>450</v>
      </c>
      <c r="O110" s="25">
        <f t="shared" si="6"/>
        <v>114750</v>
      </c>
      <c r="P110" s="25">
        <f t="shared" si="7"/>
        <v>4050</v>
      </c>
      <c r="R110" s="25"/>
    </row>
    <row r="111" spans="1:18" ht="13.5">
      <c r="A111" s="196" t="s">
        <v>172</v>
      </c>
      <c r="B111" s="173">
        <v>2612</v>
      </c>
      <c r="C111" s="307">
        <v>0.6</v>
      </c>
      <c r="D111" s="173">
        <v>11</v>
      </c>
      <c r="E111" s="307">
        <v>-0.35</v>
      </c>
      <c r="F111" s="173">
        <v>0</v>
      </c>
      <c r="G111" s="307">
        <v>0</v>
      </c>
      <c r="H111" s="173">
        <v>2623</v>
      </c>
      <c r="I111" s="308">
        <v>0.59</v>
      </c>
      <c r="J111" s="267">
        <v>268.15</v>
      </c>
      <c r="K111" s="69">
        <v>261.7</v>
      </c>
      <c r="L111" s="136">
        <f t="shared" si="4"/>
        <v>6.449999999999989</v>
      </c>
      <c r="M111" s="311">
        <f t="shared" si="5"/>
        <v>2.464654184180355</v>
      </c>
      <c r="N111" s="78">
        <f>Margins!B111</f>
        <v>1050</v>
      </c>
      <c r="O111" s="25">
        <f t="shared" si="6"/>
        <v>11550</v>
      </c>
      <c r="P111" s="25">
        <f t="shared" si="7"/>
        <v>0</v>
      </c>
      <c r="R111" s="25"/>
    </row>
    <row r="112" spans="1:16" ht="13.5">
      <c r="A112" s="196" t="s">
        <v>80</v>
      </c>
      <c r="B112" s="173">
        <v>397</v>
      </c>
      <c r="C112" s="307">
        <v>-0.38</v>
      </c>
      <c r="D112" s="173">
        <v>8</v>
      </c>
      <c r="E112" s="307">
        <v>3</v>
      </c>
      <c r="F112" s="173">
        <v>0</v>
      </c>
      <c r="G112" s="307">
        <v>0</v>
      </c>
      <c r="H112" s="173">
        <v>405</v>
      </c>
      <c r="I112" s="308">
        <v>-0.37</v>
      </c>
      <c r="J112" s="267">
        <v>226.4</v>
      </c>
      <c r="K112" s="69">
        <v>224.05</v>
      </c>
      <c r="L112" s="136">
        <f t="shared" si="4"/>
        <v>2.3499999999999943</v>
      </c>
      <c r="M112" s="311">
        <f t="shared" si="5"/>
        <v>1.0488730194153064</v>
      </c>
      <c r="N112" s="78">
        <f>Margins!B112</f>
        <v>1200</v>
      </c>
      <c r="O112" s="25">
        <f t="shared" si="6"/>
        <v>9600</v>
      </c>
      <c r="P112" s="25">
        <f t="shared" si="7"/>
        <v>0</v>
      </c>
    </row>
    <row r="113" spans="1:16" ht="13.5">
      <c r="A113" s="196" t="s">
        <v>275</v>
      </c>
      <c r="B113" s="173">
        <v>846</v>
      </c>
      <c r="C113" s="307">
        <v>-0.46</v>
      </c>
      <c r="D113" s="173">
        <v>10</v>
      </c>
      <c r="E113" s="307">
        <v>-0.09</v>
      </c>
      <c r="F113" s="173">
        <v>1</v>
      </c>
      <c r="G113" s="307">
        <v>0</v>
      </c>
      <c r="H113" s="173">
        <v>857</v>
      </c>
      <c r="I113" s="308">
        <v>-0.45</v>
      </c>
      <c r="J113" s="267">
        <v>360.5</v>
      </c>
      <c r="K113" s="69">
        <v>368.4</v>
      </c>
      <c r="L113" s="136">
        <f t="shared" si="4"/>
        <v>-7.899999999999977</v>
      </c>
      <c r="M113" s="311">
        <f t="shared" si="5"/>
        <v>-2.1444082519001024</v>
      </c>
      <c r="N113" s="78">
        <f>Margins!B113</f>
        <v>700</v>
      </c>
      <c r="O113" s="25">
        <f t="shared" si="6"/>
        <v>7000</v>
      </c>
      <c r="P113" s="25">
        <f t="shared" si="7"/>
        <v>700</v>
      </c>
    </row>
    <row r="114" spans="1:16" ht="13.5">
      <c r="A114" s="196" t="s">
        <v>225</v>
      </c>
      <c r="B114" s="173">
        <v>3149</v>
      </c>
      <c r="C114" s="307">
        <v>2.11</v>
      </c>
      <c r="D114" s="173">
        <v>0</v>
      </c>
      <c r="E114" s="307">
        <v>0</v>
      </c>
      <c r="F114" s="173">
        <v>0</v>
      </c>
      <c r="G114" s="307">
        <v>-1</v>
      </c>
      <c r="H114" s="173">
        <v>3149</v>
      </c>
      <c r="I114" s="308">
        <v>2.06</v>
      </c>
      <c r="J114" s="267">
        <v>436.4</v>
      </c>
      <c r="K114" s="69">
        <v>424.8</v>
      </c>
      <c r="L114" s="136">
        <f t="shared" si="4"/>
        <v>11.599999999999966</v>
      </c>
      <c r="M114" s="311">
        <f t="shared" si="5"/>
        <v>2.7306967984934007</v>
      </c>
      <c r="N114" s="78">
        <f>Margins!B114</f>
        <v>650</v>
      </c>
      <c r="O114" s="25">
        <f t="shared" si="6"/>
        <v>0</v>
      </c>
      <c r="P114" s="25">
        <f t="shared" si="7"/>
        <v>0</v>
      </c>
    </row>
    <row r="115" spans="1:16" ht="13.5">
      <c r="A115" s="196" t="s">
        <v>81</v>
      </c>
      <c r="B115" s="173">
        <v>1203</v>
      </c>
      <c r="C115" s="307">
        <v>0.03</v>
      </c>
      <c r="D115" s="173">
        <v>1</v>
      </c>
      <c r="E115" s="307">
        <v>0</v>
      </c>
      <c r="F115" s="173">
        <v>0</v>
      </c>
      <c r="G115" s="307">
        <v>0</v>
      </c>
      <c r="H115" s="173">
        <v>1204</v>
      </c>
      <c r="I115" s="308">
        <v>0.03</v>
      </c>
      <c r="J115" s="267">
        <v>516.4</v>
      </c>
      <c r="K115" s="69">
        <v>518.4</v>
      </c>
      <c r="L115" s="136">
        <f t="shared" si="4"/>
        <v>-2</v>
      </c>
      <c r="M115" s="311">
        <f t="shared" si="5"/>
        <v>-0.3858024691358025</v>
      </c>
      <c r="N115" s="78">
        <f>Margins!B115</f>
        <v>1200</v>
      </c>
      <c r="O115" s="25">
        <f t="shared" si="6"/>
        <v>1200</v>
      </c>
      <c r="P115" s="25">
        <f t="shared" si="7"/>
        <v>0</v>
      </c>
    </row>
    <row r="116" spans="1:16" ht="13.5">
      <c r="A116" s="196" t="s">
        <v>226</v>
      </c>
      <c r="B116" s="173">
        <v>2597</v>
      </c>
      <c r="C116" s="307">
        <v>0.06</v>
      </c>
      <c r="D116" s="173">
        <v>44</v>
      </c>
      <c r="E116" s="307">
        <v>0.13</v>
      </c>
      <c r="F116" s="173">
        <v>4</v>
      </c>
      <c r="G116" s="307">
        <v>-0.2</v>
      </c>
      <c r="H116" s="173">
        <v>2645</v>
      </c>
      <c r="I116" s="308">
        <v>0.06</v>
      </c>
      <c r="J116" s="267">
        <v>228.1</v>
      </c>
      <c r="K116" s="69">
        <v>229.9</v>
      </c>
      <c r="L116" s="136">
        <f t="shared" si="4"/>
        <v>-1.8000000000000114</v>
      </c>
      <c r="M116" s="311">
        <f t="shared" si="5"/>
        <v>-0.7829491083079648</v>
      </c>
      <c r="N116" s="78">
        <f>Margins!B116</f>
        <v>2800</v>
      </c>
      <c r="O116" s="25">
        <f t="shared" si="6"/>
        <v>123200</v>
      </c>
      <c r="P116" s="25">
        <f t="shared" si="7"/>
        <v>11200</v>
      </c>
    </row>
    <row r="117" spans="1:16" ht="13.5">
      <c r="A117" s="196" t="s">
        <v>301</v>
      </c>
      <c r="B117" s="173">
        <v>7208</v>
      </c>
      <c r="C117" s="307">
        <v>1.19</v>
      </c>
      <c r="D117" s="173">
        <v>16</v>
      </c>
      <c r="E117" s="307">
        <v>1.29</v>
      </c>
      <c r="F117" s="173">
        <v>1</v>
      </c>
      <c r="G117" s="307">
        <v>0</v>
      </c>
      <c r="H117" s="173">
        <v>7225</v>
      </c>
      <c r="I117" s="308">
        <v>1.19</v>
      </c>
      <c r="J117" s="267">
        <v>367.3</v>
      </c>
      <c r="K117" s="69">
        <v>354.1</v>
      </c>
      <c r="L117" s="136">
        <f t="shared" si="4"/>
        <v>13.199999999999989</v>
      </c>
      <c r="M117" s="311">
        <f t="shared" si="5"/>
        <v>3.7277605196272203</v>
      </c>
      <c r="N117" s="78">
        <f>Margins!B117</f>
        <v>1100</v>
      </c>
      <c r="O117" s="25">
        <f t="shared" si="6"/>
        <v>17600</v>
      </c>
      <c r="P117" s="25">
        <f t="shared" si="7"/>
        <v>1100</v>
      </c>
    </row>
    <row r="118" spans="1:16" ht="13.5">
      <c r="A118" s="196" t="s">
        <v>227</v>
      </c>
      <c r="B118" s="173">
        <v>5482</v>
      </c>
      <c r="C118" s="307">
        <v>-0.26</v>
      </c>
      <c r="D118" s="173">
        <v>12</v>
      </c>
      <c r="E118" s="307">
        <v>0.2</v>
      </c>
      <c r="F118" s="173">
        <v>0</v>
      </c>
      <c r="G118" s="307">
        <v>0</v>
      </c>
      <c r="H118" s="173">
        <v>5494</v>
      </c>
      <c r="I118" s="308">
        <v>-0.26</v>
      </c>
      <c r="J118" s="267">
        <v>1042.75</v>
      </c>
      <c r="K118" s="69">
        <v>1031.2</v>
      </c>
      <c r="L118" s="136">
        <f t="shared" si="4"/>
        <v>11.549999999999955</v>
      </c>
      <c r="M118" s="311">
        <f t="shared" si="5"/>
        <v>1.1200543056633003</v>
      </c>
      <c r="N118" s="78">
        <f>Margins!B118</f>
        <v>300</v>
      </c>
      <c r="O118" s="25">
        <f t="shared" si="6"/>
        <v>3600</v>
      </c>
      <c r="P118" s="25">
        <f t="shared" si="7"/>
        <v>0</v>
      </c>
    </row>
    <row r="119" spans="1:16" ht="13.5">
      <c r="A119" s="196" t="s">
        <v>228</v>
      </c>
      <c r="B119" s="173">
        <v>1790</v>
      </c>
      <c r="C119" s="307">
        <v>-0.21</v>
      </c>
      <c r="D119" s="173">
        <v>80</v>
      </c>
      <c r="E119" s="307">
        <v>-0.41</v>
      </c>
      <c r="F119" s="173">
        <v>16</v>
      </c>
      <c r="G119" s="307">
        <v>0.33</v>
      </c>
      <c r="H119" s="173">
        <v>1886</v>
      </c>
      <c r="I119" s="308">
        <v>-0.22</v>
      </c>
      <c r="J119" s="267">
        <v>420.95</v>
      </c>
      <c r="K119" s="69">
        <v>419.3</v>
      </c>
      <c r="L119" s="136">
        <f t="shared" si="4"/>
        <v>1.6499999999999773</v>
      </c>
      <c r="M119" s="311">
        <f t="shared" si="5"/>
        <v>0.39351299785356003</v>
      </c>
      <c r="N119" s="78">
        <f>Margins!B119</f>
        <v>800</v>
      </c>
      <c r="O119" s="25">
        <f t="shared" si="6"/>
        <v>64000</v>
      </c>
      <c r="P119" s="25">
        <f t="shared" si="7"/>
        <v>12800</v>
      </c>
    </row>
    <row r="120" spans="1:16" ht="13.5">
      <c r="A120" s="196" t="s">
        <v>235</v>
      </c>
      <c r="B120" s="173">
        <v>20942</v>
      </c>
      <c r="C120" s="307">
        <v>0.63</v>
      </c>
      <c r="D120" s="173">
        <v>1429</v>
      </c>
      <c r="E120" s="307">
        <v>0.51</v>
      </c>
      <c r="F120" s="173">
        <v>235</v>
      </c>
      <c r="G120" s="307">
        <v>0.08</v>
      </c>
      <c r="H120" s="173">
        <v>22606</v>
      </c>
      <c r="I120" s="308">
        <v>0.61</v>
      </c>
      <c r="J120" s="267">
        <v>489.05</v>
      </c>
      <c r="K120" s="69">
        <v>485.6</v>
      </c>
      <c r="L120" s="136">
        <f t="shared" si="4"/>
        <v>3.4499999999999886</v>
      </c>
      <c r="M120" s="311">
        <f t="shared" si="5"/>
        <v>0.7104612850082349</v>
      </c>
      <c r="N120" s="78">
        <f>Margins!B120</f>
        <v>700</v>
      </c>
      <c r="O120" s="25">
        <f t="shared" si="6"/>
        <v>1000300</v>
      </c>
      <c r="P120" s="25">
        <f t="shared" si="7"/>
        <v>164500</v>
      </c>
    </row>
    <row r="121" spans="1:16" ht="13.5">
      <c r="A121" s="196" t="s">
        <v>98</v>
      </c>
      <c r="B121" s="173">
        <v>5256</v>
      </c>
      <c r="C121" s="307">
        <v>1.07</v>
      </c>
      <c r="D121" s="173">
        <v>135</v>
      </c>
      <c r="E121" s="307">
        <v>1.29</v>
      </c>
      <c r="F121" s="173">
        <v>7</v>
      </c>
      <c r="G121" s="307">
        <v>-0.36</v>
      </c>
      <c r="H121" s="173">
        <v>5398</v>
      </c>
      <c r="I121" s="308">
        <v>1.07</v>
      </c>
      <c r="J121" s="267">
        <v>565.05</v>
      </c>
      <c r="K121" s="69">
        <v>559.55</v>
      </c>
      <c r="L121" s="136">
        <f t="shared" si="4"/>
        <v>5.5</v>
      </c>
      <c r="M121" s="311">
        <f t="shared" si="5"/>
        <v>0.9829327137878654</v>
      </c>
      <c r="N121" s="78">
        <f>Margins!B121</f>
        <v>550</v>
      </c>
      <c r="O121" s="25">
        <f t="shared" si="6"/>
        <v>74250</v>
      </c>
      <c r="P121" s="25">
        <f t="shared" si="7"/>
        <v>3850</v>
      </c>
    </row>
    <row r="122" spans="1:16" ht="13.5">
      <c r="A122" s="196" t="s">
        <v>149</v>
      </c>
      <c r="B122" s="173">
        <v>14663</v>
      </c>
      <c r="C122" s="307">
        <v>-0.18</v>
      </c>
      <c r="D122" s="173">
        <v>353</v>
      </c>
      <c r="E122" s="307">
        <v>0.11</v>
      </c>
      <c r="F122" s="173">
        <v>45</v>
      </c>
      <c r="G122" s="307">
        <v>-0.34</v>
      </c>
      <c r="H122" s="173">
        <v>15061</v>
      </c>
      <c r="I122" s="308">
        <v>-0.18</v>
      </c>
      <c r="J122" s="267">
        <v>723.85</v>
      </c>
      <c r="K122" s="69">
        <v>717</v>
      </c>
      <c r="L122" s="136">
        <f t="shared" si="4"/>
        <v>6.850000000000023</v>
      </c>
      <c r="M122" s="311">
        <f t="shared" si="5"/>
        <v>0.9553695955369628</v>
      </c>
      <c r="N122" s="78">
        <f>Margins!B122</f>
        <v>550</v>
      </c>
      <c r="O122" s="25">
        <f t="shared" si="6"/>
        <v>194150</v>
      </c>
      <c r="P122" s="25">
        <f t="shared" si="7"/>
        <v>24750</v>
      </c>
    </row>
    <row r="123" spans="1:18" ht="13.5">
      <c r="A123" s="196" t="s">
        <v>203</v>
      </c>
      <c r="B123" s="173">
        <v>18415</v>
      </c>
      <c r="C123" s="307">
        <v>-0.08</v>
      </c>
      <c r="D123" s="173">
        <v>1669</v>
      </c>
      <c r="E123" s="307">
        <v>-0.15</v>
      </c>
      <c r="F123" s="173">
        <v>288</v>
      </c>
      <c r="G123" s="307">
        <v>-0.03</v>
      </c>
      <c r="H123" s="173">
        <v>20372</v>
      </c>
      <c r="I123" s="308">
        <v>-0.09</v>
      </c>
      <c r="J123" s="267">
        <v>1397.05</v>
      </c>
      <c r="K123" s="69">
        <v>1394.9</v>
      </c>
      <c r="L123" s="136">
        <f t="shared" si="4"/>
        <v>2.1499999999998636</v>
      </c>
      <c r="M123" s="311">
        <f t="shared" si="5"/>
        <v>0.15413291275359262</v>
      </c>
      <c r="N123" s="78">
        <f>Margins!B123</f>
        <v>300</v>
      </c>
      <c r="O123" s="25">
        <f t="shared" si="6"/>
        <v>500700</v>
      </c>
      <c r="P123" s="25">
        <f t="shared" si="7"/>
        <v>86400</v>
      </c>
      <c r="R123" s="25"/>
    </row>
    <row r="124" spans="1:18" ht="13.5">
      <c r="A124" s="196" t="s">
        <v>302</v>
      </c>
      <c r="B124" s="173">
        <v>494</v>
      </c>
      <c r="C124" s="307">
        <v>-0.51</v>
      </c>
      <c r="D124" s="173">
        <v>5</v>
      </c>
      <c r="E124" s="307">
        <v>0.67</v>
      </c>
      <c r="F124" s="173">
        <v>0</v>
      </c>
      <c r="G124" s="307">
        <v>0</v>
      </c>
      <c r="H124" s="173">
        <v>499</v>
      </c>
      <c r="I124" s="308">
        <v>-0.5</v>
      </c>
      <c r="J124" s="267">
        <v>315.15</v>
      </c>
      <c r="K124" s="69">
        <v>327.45</v>
      </c>
      <c r="L124" s="136">
        <f t="shared" si="4"/>
        <v>-12.300000000000011</v>
      </c>
      <c r="M124" s="311">
        <f t="shared" si="5"/>
        <v>-3.756298671552912</v>
      </c>
      <c r="N124" s="78">
        <f>Margins!B124</f>
        <v>500</v>
      </c>
      <c r="O124" s="25">
        <f t="shared" si="6"/>
        <v>2500</v>
      </c>
      <c r="P124" s="25">
        <f t="shared" si="7"/>
        <v>0</v>
      </c>
      <c r="R124" s="25"/>
    </row>
    <row r="125" spans="1:16" ht="13.5">
      <c r="A125" s="196" t="s">
        <v>217</v>
      </c>
      <c r="B125" s="173">
        <v>1949</v>
      </c>
      <c r="C125" s="307">
        <v>0.49</v>
      </c>
      <c r="D125" s="173">
        <v>222</v>
      </c>
      <c r="E125" s="307">
        <v>-0.27</v>
      </c>
      <c r="F125" s="173">
        <v>48</v>
      </c>
      <c r="G125" s="307">
        <v>0.33</v>
      </c>
      <c r="H125" s="173">
        <v>2219</v>
      </c>
      <c r="I125" s="308">
        <v>0.35</v>
      </c>
      <c r="J125" s="267">
        <v>68.3</v>
      </c>
      <c r="K125" s="69">
        <v>68.55</v>
      </c>
      <c r="L125" s="136">
        <f t="shared" si="4"/>
        <v>-0.25</v>
      </c>
      <c r="M125" s="311">
        <f t="shared" si="5"/>
        <v>-0.36469730123997085</v>
      </c>
      <c r="N125" s="78">
        <f>Margins!B125</f>
        <v>3350</v>
      </c>
      <c r="O125" s="25">
        <f t="shared" si="6"/>
        <v>743700</v>
      </c>
      <c r="P125" s="25">
        <f t="shared" si="7"/>
        <v>160800</v>
      </c>
    </row>
    <row r="126" spans="1:16" ht="13.5">
      <c r="A126" s="196" t="s">
        <v>236</v>
      </c>
      <c r="B126" s="173">
        <v>14988</v>
      </c>
      <c r="C126" s="307">
        <v>-0.16</v>
      </c>
      <c r="D126" s="173">
        <v>1213</v>
      </c>
      <c r="E126" s="307">
        <v>-0.26</v>
      </c>
      <c r="F126" s="173">
        <v>453</v>
      </c>
      <c r="G126" s="307">
        <v>0.14</v>
      </c>
      <c r="H126" s="173">
        <v>16654</v>
      </c>
      <c r="I126" s="308">
        <v>-0.16</v>
      </c>
      <c r="J126" s="267">
        <v>115.3</v>
      </c>
      <c r="K126" s="69">
        <v>116.35</v>
      </c>
      <c r="L126" s="136">
        <f t="shared" si="4"/>
        <v>-1.0499999999999972</v>
      </c>
      <c r="M126" s="311">
        <f t="shared" si="5"/>
        <v>-0.9024495058014587</v>
      </c>
      <c r="N126" s="78">
        <f>Margins!B126</f>
        <v>2700</v>
      </c>
      <c r="O126" s="25">
        <f t="shared" si="6"/>
        <v>3275100</v>
      </c>
      <c r="P126" s="25">
        <f t="shared" si="7"/>
        <v>1223100</v>
      </c>
    </row>
    <row r="127" spans="1:16" ht="13.5">
      <c r="A127" s="196" t="s">
        <v>204</v>
      </c>
      <c r="B127" s="173">
        <v>9106</v>
      </c>
      <c r="C127" s="307">
        <v>1.08</v>
      </c>
      <c r="D127" s="173">
        <v>705</v>
      </c>
      <c r="E127" s="307">
        <v>1.55</v>
      </c>
      <c r="F127" s="173">
        <v>160</v>
      </c>
      <c r="G127" s="307">
        <v>1.62</v>
      </c>
      <c r="H127" s="173">
        <v>9971</v>
      </c>
      <c r="I127" s="308">
        <v>1.12</v>
      </c>
      <c r="J127" s="267">
        <v>485.85</v>
      </c>
      <c r="K127" s="69">
        <v>490.15</v>
      </c>
      <c r="L127" s="136">
        <f t="shared" si="4"/>
        <v>-4.2999999999999545</v>
      </c>
      <c r="M127" s="311">
        <f t="shared" si="5"/>
        <v>-0.8772824645516587</v>
      </c>
      <c r="N127" s="78">
        <f>Margins!B127</f>
        <v>600</v>
      </c>
      <c r="O127" s="25">
        <f t="shared" si="6"/>
        <v>423000</v>
      </c>
      <c r="P127" s="25">
        <f t="shared" si="7"/>
        <v>96000</v>
      </c>
    </row>
    <row r="128" spans="1:16" ht="13.5">
      <c r="A128" s="196" t="s">
        <v>205</v>
      </c>
      <c r="B128" s="173">
        <v>13187</v>
      </c>
      <c r="C128" s="307">
        <v>0.75</v>
      </c>
      <c r="D128" s="173">
        <v>963</v>
      </c>
      <c r="E128" s="307">
        <v>0.97</v>
      </c>
      <c r="F128" s="173">
        <v>196</v>
      </c>
      <c r="G128" s="307">
        <v>1.06</v>
      </c>
      <c r="H128" s="173">
        <v>14346</v>
      </c>
      <c r="I128" s="308">
        <v>0.77</v>
      </c>
      <c r="J128" s="267">
        <v>1205.25</v>
      </c>
      <c r="K128" s="69">
        <v>1195.05</v>
      </c>
      <c r="L128" s="136">
        <f t="shared" si="4"/>
        <v>10.200000000000045</v>
      </c>
      <c r="M128" s="311">
        <f t="shared" si="5"/>
        <v>0.8535207731894102</v>
      </c>
      <c r="N128" s="78">
        <f>Margins!B128</f>
        <v>500</v>
      </c>
      <c r="O128" s="25">
        <f t="shared" si="6"/>
        <v>481500</v>
      </c>
      <c r="P128" s="25">
        <f t="shared" si="7"/>
        <v>98000</v>
      </c>
    </row>
    <row r="129" spans="1:16" ht="13.5">
      <c r="A129" s="196" t="s">
        <v>37</v>
      </c>
      <c r="B129" s="173">
        <v>6304</v>
      </c>
      <c r="C129" s="307">
        <v>53.82</v>
      </c>
      <c r="D129" s="173">
        <v>189</v>
      </c>
      <c r="E129" s="307">
        <v>13.54</v>
      </c>
      <c r="F129" s="173">
        <v>4</v>
      </c>
      <c r="G129" s="307">
        <v>0</v>
      </c>
      <c r="H129" s="173">
        <v>6497</v>
      </c>
      <c r="I129" s="308">
        <v>49.76</v>
      </c>
      <c r="J129" s="267">
        <v>207.3</v>
      </c>
      <c r="K129" s="69">
        <v>179.3</v>
      </c>
      <c r="L129" s="136">
        <f t="shared" si="4"/>
        <v>28</v>
      </c>
      <c r="M129" s="311">
        <f t="shared" si="5"/>
        <v>15.61628555493586</v>
      </c>
      <c r="N129" s="78">
        <f>Margins!B129</f>
        <v>1600</v>
      </c>
      <c r="O129" s="25">
        <f t="shared" si="6"/>
        <v>302400</v>
      </c>
      <c r="P129" s="25">
        <f t="shared" si="7"/>
        <v>6400</v>
      </c>
    </row>
    <row r="130" spans="1:16" ht="13.5">
      <c r="A130" s="196" t="s">
        <v>303</v>
      </c>
      <c r="B130" s="173">
        <v>5288</v>
      </c>
      <c r="C130" s="307">
        <v>-0.06</v>
      </c>
      <c r="D130" s="173">
        <v>25</v>
      </c>
      <c r="E130" s="307">
        <v>1.08</v>
      </c>
      <c r="F130" s="173">
        <v>7</v>
      </c>
      <c r="G130" s="307">
        <v>6</v>
      </c>
      <c r="H130" s="173">
        <v>5320</v>
      </c>
      <c r="I130" s="308">
        <v>-0.05</v>
      </c>
      <c r="J130" s="267">
        <v>1876.55</v>
      </c>
      <c r="K130" s="69">
        <v>1883.15</v>
      </c>
      <c r="L130" s="136">
        <f t="shared" si="4"/>
        <v>-6.600000000000136</v>
      </c>
      <c r="M130" s="311">
        <f t="shared" si="5"/>
        <v>-0.35047659506678364</v>
      </c>
      <c r="N130" s="78">
        <f>Margins!B130</f>
        <v>150</v>
      </c>
      <c r="O130" s="25">
        <f t="shared" si="6"/>
        <v>3750</v>
      </c>
      <c r="P130" s="25">
        <f t="shared" si="7"/>
        <v>1050</v>
      </c>
    </row>
    <row r="131" spans="1:17" ht="15" customHeight="1">
      <c r="A131" s="196" t="s">
        <v>229</v>
      </c>
      <c r="B131" s="173">
        <v>8893</v>
      </c>
      <c r="C131" s="307">
        <v>-0.17</v>
      </c>
      <c r="D131" s="173">
        <v>71</v>
      </c>
      <c r="E131" s="307">
        <v>-0.13</v>
      </c>
      <c r="F131" s="173">
        <v>2</v>
      </c>
      <c r="G131" s="307">
        <v>0</v>
      </c>
      <c r="H131" s="173">
        <v>8966</v>
      </c>
      <c r="I131" s="308">
        <v>-0.17</v>
      </c>
      <c r="J131" s="267">
        <v>1201.75</v>
      </c>
      <c r="K131" s="69">
        <v>1207</v>
      </c>
      <c r="L131" s="136">
        <f t="shared" si="4"/>
        <v>-5.25</v>
      </c>
      <c r="M131" s="311">
        <f t="shared" si="5"/>
        <v>-0.43496271748135873</v>
      </c>
      <c r="N131" s="78">
        <f>Margins!B131</f>
        <v>375</v>
      </c>
      <c r="O131" s="25">
        <f t="shared" si="6"/>
        <v>26625</v>
      </c>
      <c r="P131" s="25">
        <f t="shared" si="7"/>
        <v>750</v>
      </c>
      <c r="Q131" s="69"/>
    </row>
    <row r="132" spans="1:17" ht="15" customHeight="1">
      <c r="A132" s="196" t="s">
        <v>278</v>
      </c>
      <c r="B132" s="173">
        <v>1593</v>
      </c>
      <c r="C132" s="307">
        <v>-0.09</v>
      </c>
      <c r="D132" s="173">
        <v>3</v>
      </c>
      <c r="E132" s="307">
        <v>0</v>
      </c>
      <c r="F132" s="173">
        <v>0</v>
      </c>
      <c r="G132" s="307">
        <v>0</v>
      </c>
      <c r="H132" s="173">
        <v>1596</v>
      </c>
      <c r="I132" s="308">
        <v>-0.09</v>
      </c>
      <c r="J132" s="267">
        <v>970.3</v>
      </c>
      <c r="K132" s="69">
        <v>973.45</v>
      </c>
      <c r="L132" s="136">
        <f t="shared" si="4"/>
        <v>-3.150000000000091</v>
      </c>
      <c r="M132" s="311">
        <f t="shared" si="5"/>
        <v>-0.3235913503518507</v>
      </c>
      <c r="N132" s="78">
        <f>Margins!B132</f>
        <v>350</v>
      </c>
      <c r="O132" s="25">
        <f t="shared" si="6"/>
        <v>1050</v>
      </c>
      <c r="P132" s="25">
        <f t="shared" si="7"/>
        <v>0</v>
      </c>
      <c r="Q132" s="69"/>
    </row>
    <row r="133" spans="1:17" ht="15" customHeight="1">
      <c r="A133" s="196" t="s">
        <v>180</v>
      </c>
      <c r="B133" s="173">
        <v>475</v>
      </c>
      <c r="C133" s="307">
        <v>-0.65</v>
      </c>
      <c r="D133" s="173">
        <v>2</v>
      </c>
      <c r="E133" s="307">
        <v>-0.95</v>
      </c>
      <c r="F133" s="173">
        <v>1</v>
      </c>
      <c r="G133" s="307">
        <v>-0.8</v>
      </c>
      <c r="H133" s="173">
        <v>478</v>
      </c>
      <c r="I133" s="308">
        <v>-0.66</v>
      </c>
      <c r="J133" s="267">
        <v>189.8</v>
      </c>
      <c r="K133" s="69">
        <v>194.1</v>
      </c>
      <c r="L133" s="136">
        <f aca="true" t="shared" si="8" ref="L133:L158">J133-K133</f>
        <v>-4.299999999999983</v>
      </c>
      <c r="M133" s="311">
        <f aca="true" t="shared" si="9" ref="M133:M158">L133/K133*100</f>
        <v>-2.2153529108706764</v>
      </c>
      <c r="N133" s="78">
        <f>Margins!B133</f>
        <v>1500</v>
      </c>
      <c r="O133" s="25">
        <f aca="true" t="shared" si="10" ref="O133:O158">D133*N133</f>
        <v>3000</v>
      </c>
      <c r="P133" s="25">
        <f aca="true" t="shared" si="11" ref="P133:P158">F133*N133</f>
        <v>1500</v>
      </c>
      <c r="Q133" s="69"/>
    </row>
    <row r="134" spans="1:17" ht="15" customHeight="1">
      <c r="A134" s="196" t="s">
        <v>181</v>
      </c>
      <c r="B134" s="173">
        <v>82</v>
      </c>
      <c r="C134" s="307">
        <v>-0.57</v>
      </c>
      <c r="D134" s="173">
        <v>0</v>
      </c>
      <c r="E134" s="307">
        <v>0</v>
      </c>
      <c r="F134" s="173">
        <v>0</v>
      </c>
      <c r="G134" s="307">
        <v>0</v>
      </c>
      <c r="H134" s="173">
        <v>82</v>
      </c>
      <c r="I134" s="308">
        <v>-0.57</v>
      </c>
      <c r="J134" s="267">
        <v>369.2</v>
      </c>
      <c r="K134" s="69">
        <v>375.1</v>
      </c>
      <c r="L134" s="136">
        <f t="shared" si="8"/>
        <v>-5.900000000000034</v>
      </c>
      <c r="M134" s="311">
        <f t="shared" si="9"/>
        <v>-1.572913889629441</v>
      </c>
      <c r="N134" s="78">
        <f>Margins!B134</f>
        <v>850</v>
      </c>
      <c r="O134" s="25">
        <f t="shared" si="10"/>
        <v>0</v>
      </c>
      <c r="P134" s="25">
        <f t="shared" si="11"/>
        <v>0</v>
      </c>
      <c r="Q134" s="69"/>
    </row>
    <row r="135" spans="1:17" ht="15" customHeight="1">
      <c r="A135" s="196" t="s">
        <v>150</v>
      </c>
      <c r="B135" s="173">
        <v>2995</v>
      </c>
      <c r="C135" s="307">
        <v>-0.34</v>
      </c>
      <c r="D135" s="173">
        <v>22</v>
      </c>
      <c r="E135" s="307">
        <v>-0.51</v>
      </c>
      <c r="F135" s="173">
        <v>2</v>
      </c>
      <c r="G135" s="307">
        <v>-0.85</v>
      </c>
      <c r="H135" s="173">
        <v>3019</v>
      </c>
      <c r="I135" s="308">
        <v>-0.34</v>
      </c>
      <c r="J135" s="267">
        <v>479.15</v>
      </c>
      <c r="K135" s="69">
        <v>489.35</v>
      </c>
      <c r="L135" s="136">
        <f t="shared" si="8"/>
        <v>-10.200000000000045</v>
      </c>
      <c r="M135" s="311">
        <f t="shared" si="9"/>
        <v>-2.0843976703790834</v>
      </c>
      <c r="N135" s="78">
        <f>Margins!B135</f>
        <v>875</v>
      </c>
      <c r="O135" s="25">
        <f t="shared" si="10"/>
        <v>19250</v>
      </c>
      <c r="P135" s="25">
        <f t="shared" si="11"/>
        <v>1750</v>
      </c>
      <c r="Q135" s="69"/>
    </row>
    <row r="136" spans="1:17" ht="15" customHeight="1">
      <c r="A136" s="196" t="s">
        <v>151</v>
      </c>
      <c r="B136" s="173">
        <v>692</v>
      </c>
      <c r="C136" s="307">
        <v>-0.13</v>
      </c>
      <c r="D136" s="173">
        <v>0</v>
      </c>
      <c r="E136" s="307">
        <v>0</v>
      </c>
      <c r="F136" s="173">
        <v>0</v>
      </c>
      <c r="G136" s="307">
        <v>0</v>
      </c>
      <c r="H136" s="173">
        <v>692</v>
      </c>
      <c r="I136" s="308">
        <v>-0.13</v>
      </c>
      <c r="J136" s="267">
        <v>1047.4</v>
      </c>
      <c r="K136" s="69">
        <v>1048.4</v>
      </c>
      <c r="L136" s="136">
        <f t="shared" si="8"/>
        <v>-1</v>
      </c>
      <c r="M136" s="311">
        <f t="shared" si="9"/>
        <v>-0.09538344143456695</v>
      </c>
      <c r="N136" s="78">
        <f>Margins!B136</f>
        <v>450</v>
      </c>
      <c r="O136" s="25">
        <f t="shared" si="10"/>
        <v>0</v>
      </c>
      <c r="P136" s="25">
        <f t="shared" si="11"/>
        <v>0</v>
      </c>
      <c r="Q136" s="69"/>
    </row>
    <row r="137" spans="1:17" ht="15" customHeight="1">
      <c r="A137" s="196" t="s">
        <v>215</v>
      </c>
      <c r="B137" s="173">
        <v>2022</v>
      </c>
      <c r="C137" s="307">
        <v>-0.32</v>
      </c>
      <c r="D137" s="173">
        <v>0</v>
      </c>
      <c r="E137" s="307">
        <v>-1</v>
      </c>
      <c r="F137" s="173">
        <v>0</v>
      </c>
      <c r="G137" s="307">
        <v>0</v>
      </c>
      <c r="H137" s="173">
        <v>2022</v>
      </c>
      <c r="I137" s="308">
        <v>-0.32</v>
      </c>
      <c r="J137" s="267">
        <v>1825</v>
      </c>
      <c r="K137" s="69">
        <v>1804.8</v>
      </c>
      <c r="L137" s="136">
        <f t="shared" si="8"/>
        <v>20.200000000000045</v>
      </c>
      <c r="M137" s="311">
        <f t="shared" si="9"/>
        <v>1.1192375886524848</v>
      </c>
      <c r="N137" s="78">
        <f>Margins!B137</f>
        <v>250</v>
      </c>
      <c r="O137" s="25">
        <f t="shared" si="10"/>
        <v>0</v>
      </c>
      <c r="P137" s="25">
        <f t="shared" si="11"/>
        <v>0</v>
      </c>
      <c r="Q137" s="69"/>
    </row>
    <row r="138" spans="1:17" ht="15" customHeight="1">
      <c r="A138" s="196" t="s">
        <v>230</v>
      </c>
      <c r="B138" s="173">
        <v>3937</v>
      </c>
      <c r="C138" s="307">
        <v>0.82</v>
      </c>
      <c r="D138" s="173">
        <v>14</v>
      </c>
      <c r="E138" s="307">
        <v>-0.66</v>
      </c>
      <c r="F138" s="173">
        <v>0</v>
      </c>
      <c r="G138" s="307">
        <v>-1</v>
      </c>
      <c r="H138" s="173">
        <v>3951</v>
      </c>
      <c r="I138" s="308">
        <v>0.79</v>
      </c>
      <c r="J138" s="267">
        <v>1252.1</v>
      </c>
      <c r="K138" s="69">
        <v>1265.2</v>
      </c>
      <c r="L138" s="136">
        <f t="shared" si="8"/>
        <v>-13.100000000000136</v>
      </c>
      <c r="M138" s="311">
        <f t="shared" si="9"/>
        <v>-1.0354094214353569</v>
      </c>
      <c r="N138" s="78">
        <f>Margins!B138</f>
        <v>200</v>
      </c>
      <c r="O138" s="25">
        <f t="shared" si="10"/>
        <v>2800</v>
      </c>
      <c r="P138" s="25">
        <f t="shared" si="11"/>
        <v>0</v>
      </c>
      <c r="Q138" s="69"/>
    </row>
    <row r="139" spans="1:17" ht="15" customHeight="1">
      <c r="A139" s="196" t="s">
        <v>91</v>
      </c>
      <c r="B139" s="173">
        <v>775</v>
      </c>
      <c r="C139" s="307">
        <v>-0.5</v>
      </c>
      <c r="D139" s="173">
        <v>65</v>
      </c>
      <c r="E139" s="307">
        <v>-0.6</v>
      </c>
      <c r="F139" s="173">
        <v>5</v>
      </c>
      <c r="G139" s="307">
        <v>-0.44</v>
      </c>
      <c r="H139" s="173">
        <v>845</v>
      </c>
      <c r="I139" s="308">
        <v>-0.51</v>
      </c>
      <c r="J139" s="267">
        <v>79.3</v>
      </c>
      <c r="K139" s="69">
        <v>78.45</v>
      </c>
      <c r="L139" s="136">
        <f t="shared" si="8"/>
        <v>0.8499999999999943</v>
      </c>
      <c r="M139" s="311">
        <f t="shared" si="9"/>
        <v>1.083492670490751</v>
      </c>
      <c r="N139" s="78">
        <f>Margins!B139</f>
        <v>7600</v>
      </c>
      <c r="O139" s="25">
        <f t="shared" si="10"/>
        <v>494000</v>
      </c>
      <c r="P139" s="25">
        <f t="shared" si="11"/>
        <v>38000</v>
      </c>
      <c r="Q139" s="69"/>
    </row>
    <row r="140" spans="1:17" ht="15" customHeight="1">
      <c r="A140" s="196" t="s">
        <v>152</v>
      </c>
      <c r="B140" s="173">
        <v>187</v>
      </c>
      <c r="C140" s="307">
        <v>-0.26</v>
      </c>
      <c r="D140" s="173">
        <v>8</v>
      </c>
      <c r="E140" s="307">
        <v>-0.2</v>
      </c>
      <c r="F140" s="173">
        <v>2</v>
      </c>
      <c r="G140" s="307">
        <v>-0.33</v>
      </c>
      <c r="H140" s="173">
        <v>197</v>
      </c>
      <c r="I140" s="308">
        <v>-0.26</v>
      </c>
      <c r="J140" s="267">
        <v>240.65</v>
      </c>
      <c r="K140" s="69">
        <v>242.1</v>
      </c>
      <c r="L140" s="136">
        <f t="shared" si="8"/>
        <v>-1.4499999999999886</v>
      </c>
      <c r="M140" s="311">
        <f t="shared" si="9"/>
        <v>-0.5989260636100737</v>
      </c>
      <c r="N140" s="78">
        <f>Margins!B140</f>
        <v>1350</v>
      </c>
      <c r="O140" s="25">
        <f t="shared" si="10"/>
        <v>10800</v>
      </c>
      <c r="P140" s="25">
        <f t="shared" si="11"/>
        <v>2700</v>
      </c>
      <c r="Q140" s="69"/>
    </row>
    <row r="141" spans="1:17" ht="15" customHeight="1">
      <c r="A141" s="196" t="s">
        <v>208</v>
      </c>
      <c r="B141" s="173">
        <v>3947</v>
      </c>
      <c r="C141" s="307">
        <v>0.07</v>
      </c>
      <c r="D141" s="173">
        <v>45</v>
      </c>
      <c r="E141" s="307">
        <v>0.02</v>
      </c>
      <c r="F141" s="173">
        <v>12</v>
      </c>
      <c r="G141" s="307">
        <v>-0.54</v>
      </c>
      <c r="H141" s="173">
        <v>4004</v>
      </c>
      <c r="I141" s="308">
        <v>0.07</v>
      </c>
      <c r="J141" s="267">
        <v>896.8</v>
      </c>
      <c r="K141" s="69">
        <v>902.3</v>
      </c>
      <c r="L141" s="136">
        <f t="shared" si="8"/>
        <v>-5.5</v>
      </c>
      <c r="M141" s="311">
        <f t="shared" si="9"/>
        <v>-0.6095533636262884</v>
      </c>
      <c r="N141" s="78">
        <f>Margins!B141</f>
        <v>412</v>
      </c>
      <c r="O141" s="25">
        <f t="shared" si="10"/>
        <v>18540</v>
      </c>
      <c r="P141" s="25">
        <f t="shared" si="11"/>
        <v>4944</v>
      </c>
      <c r="Q141" s="69"/>
    </row>
    <row r="142" spans="1:17" ht="15" customHeight="1">
      <c r="A142" s="196" t="s">
        <v>231</v>
      </c>
      <c r="B142" s="173">
        <v>828</v>
      </c>
      <c r="C142" s="307">
        <v>0.16</v>
      </c>
      <c r="D142" s="173">
        <v>0</v>
      </c>
      <c r="E142" s="307">
        <v>-1</v>
      </c>
      <c r="F142" s="173">
        <v>0</v>
      </c>
      <c r="G142" s="307">
        <v>0</v>
      </c>
      <c r="H142" s="173">
        <v>828</v>
      </c>
      <c r="I142" s="308">
        <v>0.15</v>
      </c>
      <c r="J142" s="267">
        <v>607.05</v>
      </c>
      <c r="K142" s="69">
        <v>602.4</v>
      </c>
      <c r="L142" s="136">
        <f t="shared" si="8"/>
        <v>4.649999999999977</v>
      </c>
      <c r="M142" s="311">
        <f t="shared" si="9"/>
        <v>0.7719123505976059</v>
      </c>
      <c r="N142" s="78">
        <f>Margins!B142</f>
        <v>800</v>
      </c>
      <c r="O142" s="25">
        <f t="shared" si="10"/>
        <v>0</v>
      </c>
      <c r="P142" s="25">
        <f t="shared" si="11"/>
        <v>0</v>
      </c>
      <c r="Q142" s="69"/>
    </row>
    <row r="143" spans="1:17" ht="15" customHeight="1">
      <c r="A143" s="196" t="s">
        <v>185</v>
      </c>
      <c r="B143" s="173">
        <v>7146</v>
      </c>
      <c r="C143" s="307">
        <v>-0.33</v>
      </c>
      <c r="D143" s="173">
        <v>1268</v>
      </c>
      <c r="E143" s="307">
        <v>-0.12</v>
      </c>
      <c r="F143" s="173">
        <v>290</v>
      </c>
      <c r="G143" s="307">
        <v>0.05</v>
      </c>
      <c r="H143" s="173">
        <v>8704</v>
      </c>
      <c r="I143" s="308">
        <v>-0.3</v>
      </c>
      <c r="J143" s="267">
        <v>462.65</v>
      </c>
      <c r="K143" s="69">
        <v>464.55</v>
      </c>
      <c r="L143" s="136">
        <f t="shared" si="8"/>
        <v>-1.900000000000034</v>
      </c>
      <c r="M143" s="311">
        <f t="shared" si="9"/>
        <v>-0.4089979550102323</v>
      </c>
      <c r="N143" s="78">
        <f>Margins!B143</f>
        <v>675</v>
      </c>
      <c r="O143" s="25">
        <f t="shared" si="10"/>
        <v>855900</v>
      </c>
      <c r="P143" s="25">
        <f t="shared" si="11"/>
        <v>195750</v>
      </c>
      <c r="Q143" s="69"/>
    </row>
    <row r="144" spans="1:17" ht="15" customHeight="1">
      <c r="A144" s="196" t="s">
        <v>206</v>
      </c>
      <c r="B144" s="173">
        <v>1156</v>
      </c>
      <c r="C144" s="307">
        <v>0.85</v>
      </c>
      <c r="D144" s="173">
        <v>12</v>
      </c>
      <c r="E144" s="307">
        <v>2</v>
      </c>
      <c r="F144" s="173">
        <v>0</v>
      </c>
      <c r="G144" s="307">
        <v>0</v>
      </c>
      <c r="H144" s="173">
        <v>1168</v>
      </c>
      <c r="I144" s="308">
        <v>0.86</v>
      </c>
      <c r="J144" s="267">
        <v>695.1</v>
      </c>
      <c r="K144" s="69">
        <v>705.1</v>
      </c>
      <c r="L144" s="136">
        <f t="shared" si="8"/>
        <v>-10</v>
      </c>
      <c r="M144" s="311">
        <f t="shared" si="9"/>
        <v>-1.4182385477237271</v>
      </c>
      <c r="N144" s="78">
        <f>Margins!B144</f>
        <v>275</v>
      </c>
      <c r="O144" s="25">
        <f t="shared" si="10"/>
        <v>3300</v>
      </c>
      <c r="P144" s="25">
        <f t="shared" si="11"/>
        <v>0</v>
      </c>
      <c r="Q144" s="69"/>
    </row>
    <row r="145" spans="1:17" ht="15" customHeight="1">
      <c r="A145" s="196" t="s">
        <v>118</v>
      </c>
      <c r="B145" s="173">
        <v>5280</v>
      </c>
      <c r="C145" s="307">
        <v>-0.02</v>
      </c>
      <c r="D145" s="173">
        <v>195</v>
      </c>
      <c r="E145" s="307">
        <v>-0.13</v>
      </c>
      <c r="F145" s="173">
        <v>9</v>
      </c>
      <c r="G145" s="307">
        <v>0.13</v>
      </c>
      <c r="H145" s="173">
        <v>5484</v>
      </c>
      <c r="I145" s="308">
        <v>-0.02</v>
      </c>
      <c r="J145" s="267">
        <v>1304.5</v>
      </c>
      <c r="K145" s="69">
        <v>1306.3</v>
      </c>
      <c r="L145" s="136">
        <f t="shared" si="8"/>
        <v>-1.7999999999999545</v>
      </c>
      <c r="M145" s="311">
        <f t="shared" si="9"/>
        <v>-0.13779376865956935</v>
      </c>
      <c r="N145" s="78">
        <f>Margins!B145</f>
        <v>250</v>
      </c>
      <c r="O145" s="25">
        <f t="shared" si="10"/>
        <v>48750</v>
      </c>
      <c r="P145" s="25">
        <f t="shared" si="11"/>
        <v>2250</v>
      </c>
      <c r="Q145" s="69"/>
    </row>
    <row r="146" spans="1:17" ht="15" customHeight="1">
      <c r="A146" s="196" t="s">
        <v>232</v>
      </c>
      <c r="B146" s="173">
        <v>4052</v>
      </c>
      <c r="C146" s="307">
        <v>-0.47</v>
      </c>
      <c r="D146" s="173">
        <v>0</v>
      </c>
      <c r="E146" s="307">
        <v>-1</v>
      </c>
      <c r="F146" s="173">
        <v>0</v>
      </c>
      <c r="G146" s="307">
        <v>0</v>
      </c>
      <c r="H146" s="173">
        <v>4052</v>
      </c>
      <c r="I146" s="308">
        <v>-0.47</v>
      </c>
      <c r="J146" s="267">
        <v>1027.75</v>
      </c>
      <c r="K146" s="69">
        <v>1040.65</v>
      </c>
      <c r="L146" s="136">
        <f t="shared" si="8"/>
        <v>-12.900000000000091</v>
      </c>
      <c r="M146" s="311">
        <f t="shared" si="9"/>
        <v>-1.23960985922261</v>
      </c>
      <c r="N146" s="78">
        <f>Margins!B146</f>
        <v>411</v>
      </c>
      <c r="O146" s="25">
        <f t="shared" si="10"/>
        <v>0</v>
      </c>
      <c r="P146" s="25">
        <f t="shared" si="11"/>
        <v>0</v>
      </c>
      <c r="Q146" s="69"/>
    </row>
    <row r="147" spans="1:17" ht="15" customHeight="1">
      <c r="A147" s="196" t="s">
        <v>304</v>
      </c>
      <c r="B147" s="173">
        <v>103</v>
      </c>
      <c r="C147" s="307">
        <v>-0.2</v>
      </c>
      <c r="D147" s="173">
        <v>1</v>
      </c>
      <c r="E147" s="307">
        <v>0</v>
      </c>
      <c r="F147" s="173">
        <v>2</v>
      </c>
      <c r="G147" s="307">
        <v>0</v>
      </c>
      <c r="H147" s="173">
        <v>106</v>
      </c>
      <c r="I147" s="308">
        <v>-0.18</v>
      </c>
      <c r="J147" s="267">
        <v>45.45</v>
      </c>
      <c r="K147" s="69">
        <v>46.35</v>
      </c>
      <c r="L147" s="136">
        <f t="shared" si="8"/>
        <v>-0.8999999999999986</v>
      </c>
      <c r="M147" s="311">
        <f t="shared" si="9"/>
        <v>-1.9417475728155307</v>
      </c>
      <c r="N147" s="78">
        <f>Margins!B147</f>
        <v>3850</v>
      </c>
      <c r="O147" s="25">
        <f t="shared" si="10"/>
        <v>3850</v>
      </c>
      <c r="P147" s="25">
        <f t="shared" si="11"/>
        <v>7700</v>
      </c>
      <c r="Q147" s="69"/>
    </row>
    <row r="148" spans="1:17" ht="15" customHeight="1">
      <c r="A148" s="196" t="s">
        <v>305</v>
      </c>
      <c r="B148" s="173">
        <v>2257</v>
      </c>
      <c r="C148" s="307">
        <v>-0.1</v>
      </c>
      <c r="D148" s="173">
        <v>286</v>
      </c>
      <c r="E148" s="307">
        <v>-0.13</v>
      </c>
      <c r="F148" s="173">
        <v>46</v>
      </c>
      <c r="G148" s="307">
        <v>-0.1</v>
      </c>
      <c r="H148" s="173">
        <v>2589</v>
      </c>
      <c r="I148" s="308">
        <v>-0.1</v>
      </c>
      <c r="J148" s="267">
        <v>26.85</v>
      </c>
      <c r="K148" s="69">
        <v>26.95</v>
      </c>
      <c r="L148" s="136">
        <f t="shared" si="8"/>
        <v>-0.09999999999999787</v>
      </c>
      <c r="M148" s="311">
        <f t="shared" si="9"/>
        <v>-0.37105751391464886</v>
      </c>
      <c r="N148" s="78">
        <f>Margins!B148</f>
        <v>10450</v>
      </c>
      <c r="O148" s="25">
        <f t="shared" si="10"/>
        <v>2988700</v>
      </c>
      <c r="P148" s="25">
        <f t="shared" si="11"/>
        <v>480700</v>
      </c>
      <c r="Q148" s="69"/>
    </row>
    <row r="149" spans="1:17" ht="15" customHeight="1">
      <c r="A149" s="196" t="s">
        <v>173</v>
      </c>
      <c r="B149" s="173">
        <v>768</v>
      </c>
      <c r="C149" s="307">
        <v>-0.26</v>
      </c>
      <c r="D149" s="173">
        <v>62</v>
      </c>
      <c r="E149" s="307">
        <v>0.15</v>
      </c>
      <c r="F149" s="173">
        <v>2</v>
      </c>
      <c r="G149" s="307">
        <v>-0.5</v>
      </c>
      <c r="H149" s="173">
        <v>832</v>
      </c>
      <c r="I149" s="308">
        <v>-0.24</v>
      </c>
      <c r="J149" s="267">
        <v>76.8</v>
      </c>
      <c r="K149" s="69">
        <v>76.15</v>
      </c>
      <c r="L149" s="136">
        <f t="shared" si="8"/>
        <v>0.6499999999999915</v>
      </c>
      <c r="M149" s="311">
        <f t="shared" si="9"/>
        <v>0.8535784635587543</v>
      </c>
      <c r="N149" s="78">
        <f>Margins!B149</f>
        <v>2950</v>
      </c>
      <c r="O149" s="25">
        <f t="shared" si="10"/>
        <v>182900</v>
      </c>
      <c r="P149" s="25">
        <f t="shared" si="11"/>
        <v>5900</v>
      </c>
      <c r="Q149" s="69"/>
    </row>
    <row r="150" spans="1:17" ht="15" customHeight="1">
      <c r="A150" s="196" t="s">
        <v>306</v>
      </c>
      <c r="B150" s="173">
        <v>269</v>
      </c>
      <c r="C150" s="307">
        <v>-0.17</v>
      </c>
      <c r="D150" s="173">
        <v>0</v>
      </c>
      <c r="E150" s="307">
        <v>0</v>
      </c>
      <c r="F150" s="173">
        <v>0</v>
      </c>
      <c r="G150" s="307">
        <v>0</v>
      </c>
      <c r="H150" s="173">
        <v>269</v>
      </c>
      <c r="I150" s="308">
        <v>-0.17</v>
      </c>
      <c r="J150" s="267">
        <v>1118.05</v>
      </c>
      <c r="K150" s="69">
        <v>1126.35</v>
      </c>
      <c r="L150" s="136">
        <f t="shared" si="8"/>
        <v>-8.299999999999955</v>
      </c>
      <c r="M150" s="311">
        <f t="shared" si="9"/>
        <v>-0.7368935055710885</v>
      </c>
      <c r="N150" s="78">
        <f>Margins!B150</f>
        <v>200</v>
      </c>
      <c r="O150" s="25">
        <f t="shared" si="10"/>
        <v>0</v>
      </c>
      <c r="P150" s="25">
        <f t="shared" si="11"/>
        <v>0</v>
      </c>
      <c r="Q150" s="69"/>
    </row>
    <row r="151" spans="1:17" ht="15" customHeight="1">
      <c r="A151" s="196" t="s">
        <v>82</v>
      </c>
      <c r="B151" s="173">
        <v>393</v>
      </c>
      <c r="C151" s="307">
        <v>0.38</v>
      </c>
      <c r="D151" s="173">
        <v>6</v>
      </c>
      <c r="E151" s="307">
        <v>0.5</v>
      </c>
      <c r="F151" s="173">
        <v>0</v>
      </c>
      <c r="G151" s="307">
        <v>-1</v>
      </c>
      <c r="H151" s="173">
        <v>399</v>
      </c>
      <c r="I151" s="308">
        <v>0.38</v>
      </c>
      <c r="J151" s="267">
        <v>110.5</v>
      </c>
      <c r="K151" s="69">
        <v>111.7</v>
      </c>
      <c r="L151" s="136">
        <f t="shared" si="8"/>
        <v>-1.2000000000000028</v>
      </c>
      <c r="M151" s="311">
        <f t="shared" si="9"/>
        <v>-1.0743061772605218</v>
      </c>
      <c r="N151" s="78">
        <f>Margins!B151</f>
        <v>4200</v>
      </c>
      <c r="O151" s="25">
        <f t="shared" si="10"/>
        <v>25200</v>
      </c>
      <c r="P151" s="25">
        <f t="shared" si="11"/>
        <v>0</v>
      </c>
      <c r="Q151" s="69"/>
    </row>
    <row r="152" spans="1:17" ht="15" customHeight="1">
      <c r="A152" s="196" t="s">
        <v>153</v>
      </c>
      <c r="B152" s="173">
        <v>2348</v>
      </c>
      <c r="C152" s="307">
        <v>0.47</v>
      </c>
      <c r="D152" s="173">
        <v>2</v>
      </c>
      <c r="E152" s="307">
        <v>1</v>
      </c>
      <c r="F152" s="173">
        <v>0</v>
      </c>
      <c r="G152" s="307">
        <v>0</v>
      </c>
      <c r="H152" s="173">
        <v>2350</v>
      </c>
      <c r="I152" s="308">
        <v>0.47</v>
      </c>
      <c r="J152" s="267">
        <v>564.1</v>
      </c>
      <c r="K152" s="69">
        <v>552.85</v>
      </c>
      <c r="L152" s="136">
        <f t="shared" si="8"/>
        <v>11.25</v>
      </c>
      <c r="M152" s="311">
        <f t="shared" si="9"/>
        <v>2.034910011757258</v>
      </c>
      <c r="N152" s="78">
        <f>Margins!B152</f>
        <v>900</v>
      </c>
      <c r="O152" s="25">
        <f t="shared" si="10"/>
        <v>1800</v>
      </c>
      <c r="P152" s="25">
        <f t="shared" si="11"/>
        <v>0</v>
      </c>
      <c r="Q152" s="69"/>
    </row>
    <row r="153" spans="1:17" ht="15" customHeight="1">
      <c r="A153" s="196" t="s">
        <v>154</v>
      </c>
      <c r="B153" s="173">
        <v>2187</v>
      </c>
      <c r="C153" s="307">
        <v>2.08</v>
      </c>
      <c r="D153" s="173">
        <v>53</v>
      </c>
      <c r="E153" s="307">
        <v>2.79</v>
      </c>
      <c r="F153" s="173">
        <v>1</v>
      </c>
      <c r="G153" s="307">
        <v>-0.5</v>
      </c>
      <c r="H153" s="173">
        <v>2241</v>
      </c>
      <c r="I153" s="308">
        <v>2.09</v>
      </c>
      <c r="J153" s="267">
        <v>52.35</v>
      </c>
      <c r="K153" s="69">
        <v>49.75</v>
      </c>
      <c r="L153" s="136">
        <f t="shared" si="8"/>
        <v>2.6000000000000014</v>
      </c>
      <c r="M153" s="311">
        <f t="shared" si="9"/>
        <v>5.226130653266335</v>
      </c>
      <c r="N153" s="78">
        <f>Margins!B153</f>
        <v>6900</v>
      </c>
      <c r="O153" s="25">
        <f t="shared" si="10"/>
        <v>365700</v>
      </c>
      <c r="P153" s="25">
        <f t="shared" si="11"/>
        <v>6900</v>
      </c>
      <c r="Q153" s="69"/>
    </row>
    <row r="154" spans="1:17" ht="15" customHeight="1">
      <c r="A154" s="196" t="s">
        <v>307</v>
      </c>
      <c r="B154" s="173">
        <v>206</v>
      </c>
      <c r="C154" s="307">
        <v>0.51</v>
      </c>
      <c r="D154" s="173">
        <v>7</v>
      </c>
      <c r="E154" s="307">
        <v>2.5</v>
      </c>
      <c r="F154" s="173">
        <v>3</v>
      </c>
      <c r="G154" s="307">
        <v>-0.5</v>
      </c>
      <c r="H154" s="173">
        <v>216</v>
      </c>
      <c r="I154" s="308">
        <v>0.5</v>
      </c>
      <c r="J154" s="267">
        <v>101.8</v>
      </c>
      <c r="K154" s="69">
        <v>102.2</v>
      </c>
      <c r="L154" s="136">
        <f t="shared" si="8"/>
        <v>-0.4000000000000057</v>
      </c>
      <c r="M154" s="311">
        <f t="shared" si="9"/>
        <v>-0.3913894324853284</v>
      </c>
      <c r="N154" s="78">
        <f>Margins!B154</f>
        <v>1800</v>
      </c>
      <c r="O154" s="25">
        <f t="shared" si="10"/>
        <v>12600</v>
      </c>
      <c r="P154" s="25">
        <f t="shared" si="11"/>
        <v>5400</v>
      </c>
      <c r="Q154" s="69"/>
    </row>
    <row r="155" spans="1:17" ht="15" customHeight="1">
      <c r="A155" s="196" t="s">
        <v>155</v>
      </c>
      <c r="B155" s="173">
        <v>5358</v>
      </c>
      <c r="C155" s="307">
        <v>-0.22</v>
      </c>
      <c r="D155" s="173">
        <v>162</v>
      </c>
      <c r="E155" s="307">
        <v>-0.1</v>
      </c>
      <c r="F155" s="173">
        <v>3</v>
      </c>
      <c r="G155" s="307">
        <v>-0.25</v>
      </c>
      <c r="H155" s="173">
        <v>5523</v>
      </c>
      <c r="I155" s="308">
        <v>-0.22</v>
      </c>
      <c r="J155" s="267">
        <v>500.6</v>
      </c>
      <c r="K155" s="69">
        <v>502.5</v>
      </c>
      <c r="L155" s="136">
        <f t="shared" si="8"/>
        <v>-1.8999999999999773</v>
      </c>
      <c r="M155" s="311">
        <f t="shared" si="9"/>
        <v>-0.3781094527363139</v>
      </c>
      <c r="N155" s="78">
        <f>Margins!B155</f>
        <v>525</v>
      </c>
      <c r="O155" s="25">
        <f t="shared" si="10"/>
        <v>85050</v>
      </c>
      <c r="P155" s="25">
        <f t="shared" si="11"/>
        <v>1575</v>
      </c>
      <c r="Q155" s="69"/>
    </row>
    <row r="156" spans="1:17" ht="15" customHeight="1">
      <c r="A156" s="196" t="s">
        <v>38</v>
      </c>
      <c r="B156" s="173">
        <v>1581</v>
      </c>
      <c r="C156" s="307">
        <v>-0.3</v>
      </c>
      <c r="D156" s="173">
        <v>10</v>
      </c>
      <c r="E156" s="307">
        <v>-0.17</v>
      </c>
      <c r="F156" s="173">
        <v>0</v>
      </c>
      <c r="G156" s="307">
        <v>0</v>
      </c>
      <c r="H156" s="173">
        <v>1591</v>
      </c>
      <c r="I156" s="308">
        <v>-0.3</v>
      </c>
      <c r="J156" s="267">
        <v>635.45</v>
      </c>
      <c r="K156" s="69">
        <v>642.8</v>
      </c>
      <c r="L156" s="136">
        <f t="shared" si="8"/>
        <v>-7.349999999999909</v>
      </c>
      <c r="M156" s="311">
        <f t="shared" si="9"/>
        <v>-1.1434349719974968</v>
      </c>
      <c r="N156" s="78">
        <f>Margins!B156</f>
        <v>600</v>
      </c>
      <c r="O156" s="25">
        <f t="shared" si="10"/>
        <v>6000</v>
      </c>
      <c r="P156" s="25">
        <f t="shared" si="11"/>
        <v>0</v>
      </c>
      <c r="Q156" s="69"/>
    </row>
    <row r="157" spans="1:17" ht="15" customHeight="1">
      <c r="A157" s="196" t="s">
        <v>156</v>
      </c>
      <c r="B157" s="173">
        <v>187</v>
      </c>
      <c r="C157" s="307">
        <v>-0.19</v>
      </c>
      <c r="D157" s="173">
        <v>0</v>
      </c>
      <c r="E157" s="307">
        <v>0</v>
      </c>
      <c r="F157" s="173">
        <v>0</v>
      </c>
      <c r="G157" s="307">
        <v>0</v>
      </c>
      <c r="H157" s="173">
        <v>187</v>
      </c>
      <c r="I157" s="308">
        <v>-0.19</v>
      </c>
      <c r="J157" s="267">
        <v>348.55</v>
      </c>
      <c r="K157" s="69">
        <v>350.1</v>
      </c>
      <c r="L157" s="136">
        <f t="shared" si="8"/>
        <v>-1.5500000000000114</v>
      </c>
      <c r="M157" s="311">
        <f t="shared" si="9"/>
        <v>-0.44273064838617865</v>
      </c>
      <c r="N157" s="78">
        <f>Margins!B157</f>
        <v>600</v>
      </c>
      <c r="O157" s="25">
        <f t="shared" si="10"/>
        <v>0</v>
      </c>
      <c r="P157" s="25">
        <f t="shared" si="11"/>
        <v>0</v>
      </c>
      <c r="Q157" s="69"/>
    </row>
    <row r="158" spans="1:17" ht="15" customHeight="1" thickBot="1">
      <c r="A158" s="329" t="s">
        <v>211</v>
      </c>
      <c r="B158" s="173">
        <v>3952</v>
      </c>
      <c r="C158" s="307">
        <v>0.29</v>
      </c>
      <c r="D158" s="173">
        <v>316</v>
      </c>
      <c r="E158" s="307">
        <v>2.81</v>
      </c>
      <c r="F158" s="173">
        <v>76</v>
      </c>
      <c r="G158" s="307">
        <v>18</v>
      </c>
      <c r="H158" s="173">
        <v>4344</v>
      </c>
      <c r="I158" s="308">
        <v>0.38</v>
      </c>
      <c r="J158" s="267">
        <v>342.6</v>
      </c>
      <c r="K158" s="69">
        <v>340.85</v>
      </c>
      <c r="L158" s="136">
        <f t="shared" si="8"/>
        <v>1.75</v>
      </c>
      <c r="M158" s="311">
        <f t="shared" si="9"/>
        <v>0.5134223265365997</v>
      </c>
      <c r="N158" s="78">
        <f>Margins!B158</f>
        <v>700</v>
      </c>
      <c r="O158" s="25">
        <f t="shared" si="10"/>
        <v>221200</v>
      </c>
      <c r="P158" s="25">
        <f t="shared" si="11"/>
        <v>53200</v>
      </c>
      <c r="Q158" s="69"/>
    </row>
    <row r="159" spans="2:17" ht="13.5" customHeight="1" hidden="1">
      <c r="B159" s="314">
        <f>SUM(B4:B158)</f>
        <v>626952</v>
      </c>
      <c r="C159" s="315"/>
      <c r="D159" s="314">
        <f>SUM(D4:D158)</f>
        <v>41514</v>
      </c>
      <c r="E159" s="315"/>
      <c r="F159" s="314">
        <f>SUM(F4:F158)</f>
        <v>39937</v>
      </c>
      <c r="G159" s="315"/>
      <c r="H159" s="173">
        <f>SUM(H4:H158)</f>
        <v>708403</v>
      </c>
      <c r="I159" s="315"/>
      <c r="J159" s="316"/>
      <c r="K159" s="69"/>
      <c r="L159" s="136"/>
      <c r="M159" s="137"/>
      <c r="N159" s="69"/>
      <c r="O159" s="25">
        <f>SUM(O4:O158)</f>
        <v>41455236</v>
      </c>
      <c r="P159" s="25">
        <f>SUM(P4:P158)</f>
        <v>9403326</v>
      </c>
      <c r="Q159" s="69"/>
    </row>
    <row r="160" spans="11:17" ht="14.25" customHeight="1">
      <c r="K160" s="69"/>
      <c r="L160" s="136"/>
      <c r="M160" s="137"/>
      <c r="N160" s="69"/>
      <c r="O160" s="69"/>
      <c r="P160" s="50">
        <f>P159/O159</f>
        <v>0.22683083989679856</v>
      </c>
      <c r="Q160" s="69"/>
    </row>
    <row r="161" spans="11:13" ht="12.75" customHeight="1">
      <c r="K161" s="69"/>
      <c r="L161" s="136"/>
      <c r="M161" s="137"/>
    </row>
  </sheetData>
  <mergeCells count="2">
    <mergeCell ref="B2:I2"/>
    <mergeCell ref="J2:M2"/>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C201"/>
  <sheetViews>
    <sheetView workbookViewId="0" topLeftCell="A1">
      <pane xSplit="1" ySplit="3" topLeftCell="B4" activePane="bottomRight" state="frozen"/>
      <selection pane="topLeft" activeCell="A1" sqref="A1"/>
      <selection pane="topRight" activeCell="B1" sqref="B1"/>
      <selection pane="bottomLeft" activeCell="A4" sqref="A4"/>
      <selection pane="bottomRight" activeCell="M17" sqref="M17"/>
    </sheetView>
  </sheetViews>
  <sheetFormatPr defaultColWidth="9.140625" defaultRowHeight="12.75"/>
  <cols>
    <col min="1" max="1" width="14.8515625" style="3" customWidth="1"/>
    <col min="2" max="2" width="11.57421875" style="6" customWidth="1"/>
    <col min="3" max="3" width="10.421875" style="6" customWidth="1"/>
    <col min="4" max="5" width="10.7109375" style="155" customWidth="1"/>
    <col min="6" max="6" width="10.57421875" style="60" bestFit="1" customWidth="1"/>
    <col min="7" max="7" width="9.8515625" style="6" customWidth="1"/>
    <col min="8" max="8" width="9.28125" style="59" bestFit="1" customWidth="1"/>
    <col min="9" max="9" width="10.57421875" style="6" bestFit="1" customWidth="1"/>
    <col min="10" max="10" width="8.7109375" style="6" customWidth="1"/>
    <col min="11" max="11" width="9.8515625" style="59" customWidth="1"/>
    <col min="12" max="12" width="12.7109375" style="60" customWidth="1"/>
    <col min="13" max="13" width="11.421875" style="6" customWidth="1"/>
    <col min="14" max="14" width="8.421875" style="59" customWidth="1"/>
    <col min="15" max="15" width="10.57421875" style="3" customWidth="1"/>
    <col min="16" max="16" width="11.7109375" style="3" customWidth="1"/>
    <col min="17" max="17" width="11.140625" style="3" hidden="1" customWidth="1"/>
    <col min="18" max="18" width="14.140625" style="3" hidden="1" customWidth="1"/>
    <col min="19" max="19" width="12.00390625" style="3" hidden="1" customWidth="1"/>
    <col min="20" max="20" width="13.140625" style="3" hidden="1" customWidth="1"/>
    <col min="21" max="21" width="15.00390625" style="61" hidden="1" customWidth="1"/>
    <col min="22" max="22" width="12.140625" style="3" hidden="1" customWidth="1"/>
    <col min="23" max="23" width="10.8515625" style="3" hidden="1" customWidth="1"/>
    <col min="24" max="24" width="10.421875" style="3" hidden="1" customWidth="1"/>
    <col min="25" max="25" width="10.7109375" style="3" hidden="1" customWidth="1"/>
    <col min="26" max="26" width="9.7109375" style="3" hidden="1" customWidth="1"/>
    <col min="27" max="27" width="8.7109375" style="2" customWidth="1"/>
    <col min="28" max="28" width="9.140625" style="60" customWidth="1"/>
    <col min="29" max="16384" width="9.140625" style="3" customWidth="1"/>
  </cols>
  <sheetData>
    <row r="1" spans="1:28" s="64" customFormat="1" ht="23.25" customHeight="1" thickBot="1">
      <c r="A1" s="395" t="s">
        <v>189</v>
      </c>
      <c r="B1" s="396"/>
      <c r="C1" s="396"/>
      <c r="D1" s="396"/>
      <c r="E1" s="396"/>
      <c r="F1" s="396"/>
      <c r="G1" s="396"/>
      <c r="H1" s="396"/>
      <c r="I1" s="396"/>
      <c r="J1" s="396"/>
      <c r="K1" s="418"/>
      <c r="L1" s="156"/>
      <c r="M1" s="113"/>
      <c r="N1" s="62"/>
      <c r="O1" s="2"/>
      <c r="P1" s="108"/>
      <c r="Q1" s="109"/>
      <c r="R1" s="69"/>
      <c r="S1" s="104"/>
      <c r="T1" s="104"/>
      <c r="U1" s="104"/>
      <c r="V1" s="104"/>
      <c r="W1" s="104"/>
      <c r="X1" s="104"/>
      <c r="Y1" s="104"/>
      <c r="Z1" s="104"/>
      <c r="AA1" s="104"/>
      <c r="AB1" s="74"/>
    </row>
    <row r="2" spans="1:28" s="58" customFormat="1" ht="16.5" customHeight="1" thickBot="1">
      <c r="A2" s="135"/>
      <c r="B2" s="415" t="s">
        <v>59</v>
      </c>
      <c r="C2" s="416"/>
      <c r="D2" s="416"/>
      <c r="E2" s="417"/>
      <c r="F2" s="404" t="s">
        <v>186</v>
      </c>
      <c r="G2" s="405"/>
      <c r="H2" s="406"/>
      <c r="I2" s="404" t="s">
        <v>187</v>
      </c>
      <c r="J2" s="405"/>
      <c r="K2" s="406"/>
      <c r="L2" s="1"/>
      <c r="M2" s="5"/>
      <c r="N2" s="62"/>
      <c r="O2" s="2"/>
      <c r="P2" s="108"/>
      <c r="Q2" s="109"/>
      <c r="R2" s="69"/>
      <c r="S2" s="104"/>
      <c r="T2" s="104"/>
      <c r="U2" s="110"/>
      <c r="V2" s="104"/>
      <c r="W2" s="104"/>
      <c r="X2" s="104"/>
      <c r="Y2" s="104"/>
      <c r="Z2" s="104"/>
      <c r="AA2" s="104"/>
      <c r="AB2" s="75"/>
    </row>
    <row r="3" spans="1:28" s="58" customFormat="1" ht="15.75" thickBot="1">
      <c r="A3" s="29" t="s">
        <v>45</v>
      </c>
      <c r="B3" s="263" t="s">
        <v>87</v>
      </c>
      <c r="C3" s="331" t="s">
        <v>188</v>
      </c>
      <c r="D3" s="318" t="s">
        <v>22</v>
      </c>
      <c r="E3" s="332" t="s">
        <v>188</v>
      </c>
      <c r="F3" s="158" t="s">
        <v>106</v>
      </c>
      <c r="G3" s="264" t="s">
        <v>14</v>
      </c>
      <c r="H3" s="262" t="s">
        <v>46</v>
      </c>
      <c r="I3" s="263" t="s">
        <v>106</v>
      </c>
      <c r="J3" s="264" t="s">
        <v>14</v>
      </c>
      <c r="K3" s="262" t="s">
        <v>46</v>
      </c>
      <c r="L3" s="1"/>
      <c r="M3" s="5"/>
      <c r="N3" s="62"/>
      <c r="O3" s="2"/>
      <c r="P3" s="2"/>
      <c r="Q3" s="2"/>
      <c r="R3" s="2"/>
      <c r="S3" s="1"/>
      <c r="T3" s="1"/>
      <c r="U3" s="79"/>
      <c r="V3" s="2"/>
      <c r="W3" s="2"/>
      <c r="X3" s="2"/>
      <c r="Y3" s="2"/>
      <c r="Z3" s="2"/>
      <c r="AA3" s="2"/>
      <c r="AB3" s="75"/>
    </row>
    <row r="4" spans="1:29" s="58" customFormat="1" ht="15">
      <c r="A4" s="180" t="s">
        <v>182</v>
      </c>
      <c r="B4" s="333">
        <f>'Open Int.'!E4</f>
        <v>200</v>
      </c>
      <c r="C4" s="333">
        <f>'Open Int.'!F4</f>
        <v>0</v>
      </c>
      <c r="D4" s="334">
        <f>'Open Int.'!H4</f>
        <v>0</v>
      </c>
      <c r="E4" s="334">
        <f>'Open Int.'!I4</f>
        <v>0</v>
      </c>
      <c r="F4" s="268">
        <f>IF('Open Int.'!E4=0,0,'Open Int.'!H4/'Open Int.'!E4)</f>
        <v>0</v>
      </c>
      <c r="G4" s="326">
        <v>0</v>
      </c>
      <c r="H4" s="265">
        <f>IF(G4=0,0,(F4-G4)/G4)</f>
        <v>0</v>
      </c>
      <c r="I4" s="186">
        <f>IF(Volume!D4=0,0,Volume!F4/Volume!D4)</f>
        <v>0</v>
      </c>
      <c r="J4" s="187">
        <v>0</v>
      </c>
      <c r="K4" s="265">
        <f>IF(J4=0,0,(I4-J4)/J4)</f>
        <v>0</v>
      </c>
      <c r="L4" s="60"/>
      <c r="M4" s="6"/>
      <c r="N4" s="59"/>
      <c r="O4" s="3"/>
      <c r="P4" s="3"/>
      <c r="Q4" s="3"/>
      <c r="R4" s="3"/>
      <c r="S4" s="3"/>
      <c r="T4" s="3"/>
      <c r="U4" s="61"/>
      <c r="V4" s="3"/>
      <c r="W4" s="3"/>
      <c r="X4" s="3"/>
      <c r="Y4" s="3"/>
      <c r="Z4" s="3"/>
      <c r="AA4" s="2"/>
      <c r="AB4" s="78"/>
      <c r="AC4" s="77"/>
    </row>
    <row r="5" spans="1:29" s="58" customFormat="1" ht="15">
      <c r="A5" s="180" t="s">
        <v>74</v>
      </c>
      <c r="B5" s="191">
        <f>'Open Int.'!E5</f>
        <v>0</v>
      </c>
      <c r="C5" s="192">
        <f>'Open Int.'!F5</f>
        <v>0</v>
      </c>
      <c r="D5" s="193">
        <f>'Open Int.'!H5</f>
        <v>0</v>
      </c>
      <c r="E5" s="335">
        <f>'Open Int.'!I5</f>
        <v>0</v>
      </c>
      <c r="F5" s="194">
        <f>IF('Open Int.'!E5=0,0,'Open Int.'!H5/'Open Int.'!E5)</f>
        <v>0</v>
      </c>
      <c r="G5" s="156">
        <v>0</v>
      </c>
      <c r="H5" s="171">
        <f aca="true" t="shared" si="0" ref="H5:H68">IF(G5=0,0,(F5-G5)/G5)</f>
        <v>0</v>
      </c>
      <c r="I5" s="188">
        <f>IF(Volume!D5=0,0,Volume!F5/Volume!D5)</f>
        <v>0</v>
      </c>
      <c r="J5" s="179">
        <v>0</v>
      </c>
      <c r="K5" s="171">
        <f aca="true" t="shared" si="1" ref="K5:K68">IF(J5=0,0,(I5-J5)/J5)</f>
        <v>0</v>
      </c>
      <c r="L5" s="60"/>
      <c r="M5" s="6"/>
      <c r="N5" s="59"/>
      <c r="O5" s="3"/>
      <c r="P5" s="3"/>
      <c r="Q5" s="3"/>
      <c r="R5" s="3"/>
      <c r="S5" s="3"/>
      <c r="T5" s="3"/>
      <c r="U5" s="61"/>
      <c r="V5" s="3"/>
      <c r="W5" s="3"/>
      <c r="X5" s="3"/>
      <c r="Y5" s="3"/>
      <c r="Z5" s="3"/>
      <c r="AA5" s="2"/>
      <c r="AB5" s="78"/>
      <c r="AC5" s="77"/>
    </row>
    <row r="6" spans="1:29" s="58" customFormat="1" ht="15">
      <c r="A6" s="180" t="s">
        <v>9</v>
      </c>
      <c r="B6" s="191">
        <f>'Open Int.'!E6</f>
        <v>11729500</v>
      </c>
      <c r="C6" s="192">
        <f>'Open Int.'!F6</f>
        <v>633900</v>
      </c>
      <c r="D6" s="193">
        <f>'Open Int.'!H6</f>
        <v>20889500</v>
      </c>
      <c r="E6" s="335">
        <f>'Open Int.'!I6</f>
        <v>873700</v>
      </c>
      <c r="F6" s="194">
        <f>IF('Open Int.'!E6=0,0,'Open Int.'!H6/'Open Int.'!E6)</f>
        <v>1.7809369538343494</v>
      </c>
      <c r="G6" s="156">
        <v>1.803940300659721</v>
      </c>
      <c r="H6" s="171">
        <f t="shared" si="0"/>
        <v>-0.01275172289069603</v>
      </c>
      <c r="I6" s="188">
        <f>IF(Volume!D6=0,0,Volume!F6/Volume!D6)</f>
        <v>1.6697210251757768</v>
      </c>
      <c r="J6" s="179">
        <v>1.4121304402994543</v>
      </c>
      <c r="K6" s="171">
        <f t="shared" si="1"/>
        <v>0.18241274143321928</v>
      </c>
      <c r="L6" s="60"/>
      <c r="M6" s="6"/>
      <c r="N6" s="59"/>
      <c r="O6" s="3"/>
      <c r="P6" s="3"/>
      <c r="Q6" s="3"/>
      <c r="R6" s="3"/>
      <c r="S6" s="3"/>
      <c r="T6" s="3"/>
      <c r="U6" s="61"/>
      <c r="V6" s="3"/>
      <c r="W6" s="3"/>
      <c r="X6" s="3"/>
      <c r="Y6" s="3"/>
      <c r="Z6" s="3"/>
      <c r="AA6" s="2"/>
      <c r="AB6" s="78"/>
      <c r="AC6" s="77"/>
    </row>
    <row r="7" spans="1:27" s="7" customFormat="1" ht="15">
      <c r="A7" s="180" t="s">
        <v>282</v>
      </c>
      <c r="B7" s="191">
        <f>'Open Int.'!E7</f>
        <v>7000</v>
      </c>
      <c r="C7" s="192">
        <f>'Open Int.'!F7</f>
        <v>1000</v>
      </c>
      <c r="D7" s="193">
        <f>'Open Int.'!H7</f>
        <v>0</v>
      </c>
      <c r="E7" s="335">
        <f>'Open Int.'!I7</f>
        <v>0</v>
      </c>
      <c r="F7" s="194">
        <f>IF('Open Int.'!E7=0,0,'Open Int.'!H7/'Open Int.'!E7)</f>
        <v>0</v>
      </c>
      <c r="G7" s="156">
        <v>0</v>
      </c>
      <c r="H7" s="171">
        <f t="shared" si="0"/>
        <v>0</v>
      </c>
      <c r="I7" s="188">
        <f>IF(Volume!D7=0,0,Volume!F7/Volume!D7)</f>
        <v>0</v>
      </c>
      <c r="J7" s="179">
        <v>0</v>
      </c>
      <c r="K7" s="171">
        <f t="shared" si="1"/>
        <v>0</v>
      </c>
      <c r="L7" s="60"/>
      <c r="M7" s="6"/>
      <c r="N7" s="59"/>
      <c r="O7" s="3"/>
      <c r="P7" s="3"/>
      <c r="Q7" s="3"/>
      <c r="R7" s="3"/>
      <c r="S7" s="3"/>
      <c r="T7" s="3"/>
      <c r="U7" s="61"/>
      <c r="V7" s="3"/>
      <c r="W7" s="3"/>
      <c r="X7" s="3"/>
      <c r="Y7" s="3"/>
      <c r="Z7" s="3"/>
      <c r="AA7" s="2"/>
    </row>
    <row r="8" spans="1:29" s="58" customFormat="1" ht="15">
      <c r="A8" s="180" t="s">
        <v>134</v>
      </c>
      <c r="B8" s="191">
        <f>'Open Int.'!E8</f>
        <v>1300</v>
      </c>
      <c r="C8" s="192">
        <f>'Open Int.'!F8</f>
        <v>0</v>
      </c>
      <c r="D8" s="193">
        <f>'Open Int.'!H8</f>
        <v>600</v>
      </c>
      <c r="E8" s="335">
        <f>'Open Int.'!I8</f>
        <v>0</v>
      </c>
      <c r="F8" s="194">
        <f>IF('Open Int.'!E8=0,0,'Open Int.'!H8/'Open Int.'!E8)</f>
        <v>0.46153846153846156</v>
      </c>
      <c r="G8" s="156">
        <v>0.46153846153846156</v>
      </c>
      <c r="H8" s="171">
        <f t="shared" si="0"/>
        <v>0</v>
      </c>
      <c r="I8" s="188">
        <f>IF(Volume!D8=0,0,Volume!F8/Volume!D8)</f>
        <v>0</v>
      </c>
      <c r="J8" s="179">
        <v>0</v>
      </c>
      <c r="K8" s="171">
        <f t="shared" si="1"/>
        <v>0</v>
      </c>
      <c r="L8" s="60"/>
      <c r="M8" s="6"/>
      <c r="N8" s="59"/>
      <c r="O8" s="3"/>
      <c r="P8" s="3"/>
      <c r="Q8" s="3"/>
      <c r="R8" s="3"/>
      <c r="S8" s="3"/>
      <c r="T8" s="3"/>
      <c r="U8" s="61"/>
      <c r="V8" s="3"/>
      <c r="W8" s="3"/>
      <c r="X8" s="3"/>
      <c r="Y8" s="3"/>
      <c r="Z8" s="3"/>
      <c r="AA8" s="2"/>
      <c r="AB8" s="78"/>
      <c r="AC8" s="77"/>
    </row>
    <row r="9" spans="1:29" s="58" customFormat="1" ht="15">
      <c r="A9" s="180" t="s">
        <v>0</v>
      </c>
      <c r="B9" s="191">
        <f>'Open Int.'!E9</f>
        <v>104250</v>
      </c>
      <c r="C9" s="192">
        <f>'Open Int.'!F9</f>
        <v>6000</v>
      </c>
      <c r="D9" s="193">
        <f>'Open Int.'!H9</f>
        <v>9750</v>
      </c>
      <c r="E9" s="335">
        <f>'Open Int.'!I9</f>
        <v>0</v>
      </c>
      <c r="F9" s="194">
        <f>IF('Open Int.'!E9=0,0,'Open Int.'!H9/'Open Int.'!E9)</f>
        <v>0.09352517985611511</v>
      </c>
      <c r="G9" s="156">
        <v>0.09923664122137404</v>
      </c>
      <c r="H9" s="171">
        <f t="shared" si="0"/>
        <v>-0.05755395683453235</v>
      </c>
      <c r="I9" s="188">
        <f>IF(Volume!D9=0,0,Volume!F9/Volume!D9)</f>
        <v>0</v>
      </c>
      <c r="J9" s="179">
        <v>0</v>
      </c>
      <c r="K9" s="171">
        <f t="shared" si="1"/>
        <v>0</v>
      </c>
      <c r="L9" s="60"/>
      <c r="M9" s="6"/>
      <c r="N9" s="59"/>
      <c r="O9" s="3"/>
      <c r="P9" s="3"/>
      <c r="Q9" s="3"/>
      <c r="R9" s="3"/>
      <c r="S9" s="3"/>
      <c r="T9" s="3"/>
      <c r="U9" s="61"/>
      <c r="V9" s="3"/>
      <c r="W9" s="3"/>
      <c r="X9" s="3"/>
      <c r="Y9" s="3"/>
      <c r="Z9" s="3"/>
      <c r="AA9" s="2"/>
      <c r="AB9" s="78"/>
      <c r="AC9" s="77"/>
    </row>
    <row r="10" spans="1:27" s="7" customFormat="1" ht="15">
      <c r="A10" s="180" t="s">
        <v>135</v>
      </c>
      <c r="B10" s="191">
        <f>'Open Int.'!E10</f>
        <v>254800</v>
      </c>
      <c r="C10" s="192">
        <f>'Open Int.'!F10</f>
        <v>-29400</v>
      </c>
      <c r="D10" s="193">
        <f>'Open Int.'!H10</f>
        <v>24500</v>
      </c>
      <c r="E10" s="335">
        <f>'Open Int.'!I10</f>
        <v>0</v>
      </c>
      <c r="F10" s="194">
        <f>IF('Open Int.'!E10=0,0,'Open Int.'!H10/'Open Int.'!E10)</f>
        <v>0.09615384615384616</v>
      </c>
      <c r="G10" s="156">
        <v>0.08620689655172414</v>
      </c>
      <c r="H10" s="171">
        <f t="shared" si="0"/>
        <v>0.11538461538461538</v>
      </c>
      <c r="I10" s="188">
        <f>IF(Volume!D10=0,0,Volume!F10/Volume!D10)</f>
        <v>0</v>
      </c>
      <c r="J10" s="179">
        <v>0</v>
      </c>
      <c r="K10" s="171">
        <f t="shared" si="1"/>
        <v>0</v>
      </c>
      <c r="L10" s="60"/>
      <c r="M10" s="6"/>
      <c r="N10" s="59"/>
      <c r="O10" s="3"/>
      <c r="P10" s="3"/>
      <c r="Q10" s="3"/>
      <c r="R10" s="3"/>
      <c r="S10" s="3"/>
      <c r="T10" s="3"/>
      <c r="U10" s="61"/>
      <c r="V10" s="3"/>
      <c r="W10" s="3"/>
      <c r="X10" s="3"/>
      <c r="Y10" s="3"/>
      <c r="Z10" s="3"/>
      <c r="AA10" s="2"/>
    </row>
    <row r="11" spans="1:27" s="7" customFormat="1" ht="15">
      <c r="A11" s="180" t="s">
        <v>174</v>
      </c>
      <c r="B11" s="191">
        <f>'Open Int.'!E11</f>
        <v>783900</v>
      </c>
      <c r="C11" s="192">
        <f>'Open Int.'!F11</f>
        <v>-6700</v>
      </c>
      <c r="D11" s="193">
        <f>'Open Int.'!H11</f>
        <v>33500</v>
      </c>
      <c r="E11" s="335">
        <f>'Open Int.'!I11</f>
        <v>0</v>
      </c>
      <c r="F11" s="194">
        <f>IF('Open Int.'!E11=0,0,'Open Int.'!H11/'Open Int.'!E11)</f>
        <v>0.042735042735042736</v>
      </c>
      <c r="G11" s="156">
        <v>0.0423728813559322</v>
      </c>
      <c r="H11" s="171">
        <f t="shared" si="0"/>
        <v>0.008547008547008612</v>
      </c>
      <c r="I11" s="188">
        <f>IF(Volume!D11=0,0,Volume!F11/Volume!D11)</f>
        <v>0</v>
      </c>
      <c r="J11" s="179">
        <v>0.027777777777777776</v>
      </c>
      <c r="K11" s="171">
        <f t="shared" si="1"/>
        <v>-1</v>
      </c>
      <c r="L11" s="60"/>
      <c r="M11" s="6"/>
      <c r="N11" s="59"/>
      <c r="O11" s="3"/>
      <c r="P11" s="3"/>
      <c r="Q11" s="3"/>
      <c r="R11" s="3"/>
      <c r="S11" s="3"/>
      <c r="T11" s="3"/>
      <c r="U11" s="61"/>
      <c r="V11" s="3"/>
      <c r="W11" s="3"/>
      <c r="X11" s="3"/>
      <c r="Y11" s="3"/>
      <c r="Z11" s="3"/>
      <c r="AA11" s="2"/>
    </row>
    <row r="12" spans="1:29" s="58" customFormat="1" ht="15">
      <c r="A12" s="180" t="s">
        <v>283</v>
      </c>
      <c r="B12" s="191">
        <f>'Open Int.'!E12</f>
        <v>0</v>
      </c>
      <c r="C12" s="192">
        <f>'Open Int.'!F12</f>
        <v>-1200</v>
      </c>
      <c r="D12" s="193">
        <f>'Open Int.'!H12</f>
        <v>0</v>
      </c>
      <c r="E12" s="335">
        <f>'Open Int.'!I12</f>
        <v>0</v>
      </c>
      <c r="F12" s="194">
        <f>IF('Open Int.'!E12=0,0,'Open Int.'!H12/'Open Int.'!E12)</f>
        <v>0</v>
      </c>
      <c r="G12" s="156">
        <v>0</v>
      </c>
      <c r="H12" s="171">
        <f t="shared" si="0"/>
        <v>0</v>
      </c>
      <c r="I12" s="188">
        <f>IF(Volume!D12=0,0,Volume!F12/Volume!D12)</f>
        <v>0</v>
      </c>
      <c r="J12" s="179">
        <v>0</v>
      </c>
      <c r="K12" s="171">
        <f t="shared" si="1"/>
        <v>0</v>
      </c>
      <c r="L12" s="60"/>
      <c r="M12" s="6"/>
      <c r="N12" s="59"/>
      <c r="O12" s="3"/>
      <c r="P12" s="3"/>
      <c r="Q12" s="3"/>
      <c r="R12" s="3"/>
      <c r="S12" s="3"/>
      <c r="T12" s="3"/>
      <c r="U12" s="61"/>
      <c r="V12" s="3"/>
      <c r="W12" s="3"/>
      <c r="X12" s="3"/>
      <c r="Y12" s="3"/>
      <c r="Z12" s="3"/>
      <c r="AA12" s="2"/>
      <c r="AB12" s="78"/>
      <c r="AC12" s="77"/>
    </row>
    <row r="13" spans="1:29" s="58" customFormat="1" ht="15">
      <c r="A13" s="180" t="s">
        <v>75</v>
      </c>
      <c r="B13" s="191">
        <f>'Open Int.'!E13</f>
        <v>349600</v>
      </c>
      <c r="C13" s="192">
        <f>'Open Int.'!F13</f>
        <v>4600</v>
      </c>
      <c r="D13" s="193">
        <f>'Open Int.'!H13</f>
        <v>9200</v>
      </c>
      <c r="E13" s="335">
        <f>'Open Int.'!I13</f>
        <v>0</v>
      </c>
      <c r="F13" s="194">
        <f>IF('Open Int.'!E13=0,0,'Open Int.'!H13/'Open Int.'!E13)</f>
        <v>0.02631578947368421</v>
      </c>
      <c r="G13" s="156">
        <v>0.02666666666666667</v>
      </c>
      <c r="H13" s="171">
        <f t="shared" si="0"/>
        <v>-0.013157894736842224</v>
      </c>
      <c r="I13" s="188">
        <f>IF(Volume!D13=0,0,Volume!F13/Volume!D13)</f>
        <v>0</v>
      </c>
      <c r="J13" s="179">
        <v>0.16666666666666666</v>
      </c>
      <c r="K13" s="171">
        <f t="shared" si="1"/>
        <v>-1</v>
      </c>
      <c r="L13" s="60"/>
      <c r="M13" s="6"/>
      <c r="N13" s="59"/>
      <c r="O13" s="3"/>
      <c r="P13" s="3"/>
      <c r="Q13" s="3"/>
      <c r="R13" s="3"/>
      <c r="S13" s="3"/>
      <c r="T13" s="3"/>
      <c r="U13" s="61"/>
      <c r="V13" s="3"/>
      <c r="W13" s="3"/>
      <c r="X13" s="3"/>
      <c r="Y13" s="3"/>
      <c r="Z13" s="3"/>
      <c r="AA13" s="2"/>
      <c r="AB13" s="78"/>
      <c r="AC13" s="77"/>
    </row>
    <row r="14" spans="1:29" s="58" customFormat="1" ht="15">
      <c r="A14" s="180" t="s">
        <v>88</v>
      </c>
      <c r="B14" s="191">
        <f>'Open Int.'!E14</f>
        <v>3882900</v>
      </c>
      <c r="C14" s="192">
        <f>'Open Int.'!F14</f>
        <v>51600</v>
      </c>
      <c r="D14" s="193">
        <f>'Open Int.'!H14</f>
        <v>438600</v>
      </c>
      <c r="E14" s="335">
        <f>'Open Int.'!I14</f>
        <v>12900</v>
      </c>
      <c r="F14" s="194">
        <f>IF('Open Int.'!E14=0,0,'Open Int.'!H14/'Open Int.'!E14)</f>
        <v>0.11295681063122924</v>
      </c>
      <c r="G14" s="156">
        <v>0.1111111111111111</v>
      </c>
      <c r="H14" s="171">
        <f t="shared" si="0"/>
        <v>0.016611295681063218</v>
      </c>
      <c r="I14" s="188">
        <f>IF(Volume!D14=0,0,Volume!F14/Volume!D14)</f>
        <v>0.09523809523809523</v>
      </c>
      <c r="J14" s="179">
        <v>0.08264462809917356</v>
      </c>
      <c r="K14" s="171">
        <f t="shared" si="1"/>
        <v>0.15238095238095228</v>
      </c>
      <c r="L14" s="60"/>
      <c r="M14" s="6"/>
      <c r="N14" s="59"/>
      <c r="O14" s="3"/>
      <c r="P14" s="3"/>
      <c r="Q14" s="3"/>
      <c r="R14" s="3"/>
      <c r="S14" s="3"/>
      <c r="T14" s="3"/>
      <c r="U14" s="61"/>
      <c r="V14" s="3"/>
      <c r="W14" s="3"/>
      <c r="X14" s="3"/>
      <c r="Y14" s="3"/>
      <c r="Z14" s="3"/>
      <c r="AA14" s="2"/>
      <c r="AB14" s="78"/>
      <c r="AC14" s="77"/>
    </row>
    <row r="15" spans="1:29" s="58" customFormat="1" ht="15">
      <c r="A15" s="180" t="s">
        <v>136</v>
      </c>
      <c r="B15" s="191">
        <f>'Open Int.'!E15</f>
        <v>8203450</v>
      </c>
      <c r="C15" s="192">
        <f>'Open Int.'!F15</f>
        <v>1012300</v>
      </c>
      <c r="D15" s="193">
        <f>'Open Int.'!H15</f>
        <v>1461150</v>
      </c>
      <c r="E15" s="335">
        <f>'Open Int.'!I15</f>
        <v>9550</v>
      </c>
      <c r="F15" s="194">
        <f>IF('Open Int.'!E15=0,0,'Open Int.'!H15/'Open Int.'!E15)</f>
        <v>0.1781140861466822</v>
      </c>
      <c r="G15" s="156">
        <v>0.20185922974767595</v>
      </c>
      <c r="H15" s="171">
        <f t="shared" si="0"/>
        <v>-0.117632191654923</v>
      </c>
      <c r="I15" s="188">
        <f>IF(Volume!D15=0,0,Volume!F15/Volume!D15)</f>
        <v>0.0683453237410072</v>
      </c>
      <c r="J15" s="179">
        <v>0.11940298507462686</v>
      </c>
      <c r="K15" s="171">
        <f t="shared" si="1"/>
        <v>-0.4276079136690647</v>
      </c>
      <c r="L15" s="60"/>
      <c r="M15" s="6"/>
      <c r="N15" s="59"/>
      <c r="O15" s="3"/>
      <c r="P15" s="3"/>
      <c r="Q15" s="3"/>
      <c r="R15" s="3"/>
      <c r="S15" s="3"/>
      <c r="T15" s="3"/>
      <c r="U15" s="61"/>
      <c r="V15" s="3"/>
      <c r="W15" s="3"/>
      <c r="X15" s="3"/>
      <c r="Y15" s="3"/>
      <c r="Z15" s="3"/>
      <c r="AA15" s="2"/>
      <c r="AB15" s="78"/>
      <c r="AC15" s="77"/>
    </row>
    <row r="16" spans="1:27" s="8" customFormat="1" ht="15">
      <c r="A16" s="180" t="s">
        <v>157</v>
      </c>
      <c r="B16" s="191">
        <f>'Open Int.'!E16</f>
        <v>0</v>
      </c>
      <c r="C16" s="192">
        <f>'Open Int.'!F16</f>
        <v>0</v>
      </c>
      <c r="D16" s="193">
        <f>'Open Int.'!H16</f>
        <v>350</v>
      </c>
      <c r="E16" s="335">
        <f>'Open Int.'!I16</f>
        <v>0</v>
      </c>
      <c r="F16" s="194">
        <f>IF('Open Int.'!E16=0,0,'Open Int.'!H16/'Open Int.'!E16)</f>
        <v>0</v>
      </c>
      <c r="G16" s="156">
        <v>0</v>
      </c>
      <c r="H16" s="171">
        <f t="shared" si="0"/>
        <v>0</v>
      </c>
      <c r="I16" s="188">
        <f>IF(Volume!D16=0,0,Volume!F16/Volume!D16)</f>
        <v>0</v>
      </c>
      <c r="J16" s="179">
        <v>0</v>
      </c>
      <c r="K16" s="171">
        <f t="shared" si="1"/>
        <v>0</v>
      </c>
      <c r="L16" s="60"/>
      <c r="M16" s="6"/>
      <c r="N16" s="59"/>
      <c r="O16" s="3"/>
      <c r="P16" s="3"/>
      <c r="Q16" s="3"/>
      <c r="R16" s="3"/>
      <c r="S16" s="3"/>
      <c r="T16" s="3"/>
      <c r="U16" s="61"/>
      <c r="V16" s="3"/>
      <c r="W16" s="3"/>
      <c r="X16" s="3"/>
      <c r="Y16" s="3"/>
      <c r="Z16" s="3"/>
      <c r="AA16" s="2"/>
    </row>
    <row r="17" spans="1:27" s="8" customFormat="1" ht="15">
      <c r="A17" s="180" t="s">
        <v>193</v>
      </c>
      <c r="B17" s="191">
        <f>'Open Int.'!E17</f>
        <v>28400</v>
      </c>
      <c r="C17" s="192">
        <f>'Open Int.'!F17</f>
        <v>18000</v>
      </c>
      <c r="D17" s="193">
        <f>'Open Int.'!H17</f>
        <v>3100</v>
      </c>
      <c r="E17" s="335">
        <f>'Open Int.'!I17</f>
        <v>400</v>
      </c>
      <c r="F17" s="194">
        <f>IF('Open Int.'!E17=0,0,'Open Int.'!H17/'Open Int.'!E17)</f>
        <v>0.10915492957746478</v>
      </c>
      <c r="G17" s="156">
        <v>0.25961538461538464</v>
      </c>
      <c r="H17" s="171">
        <f t="shared" si="0"/>
        <v>-0.5795513823682839</v>
      </c>
      <c r="I17" s="188">
        <f>IF(Volume!D17=0,0,Volume!F17/Volume!D17)</f>
        <v>0.049723756906077346</v>
      </c>
      <c r="J17" s="179">
        <v>0.18181818181818182</v>
      </c>
      <c r="K17" s="171">
        <f t="shared" si="1"/>
        <v>-0.7265193370165747</v>
      </c>
      <c r="L17" s="60"/>
      <c r="M17" s="6"/>
      <c r="N17" s="59"/>
      <c r="O17" s="3"/>
      <c r="P17" s="3"/>
      <c r="Q17" s="3"/>
      <c r="R17" s="3"/>
      <c r="S17" s="3"/>
      <c r="T17" s="3"/>
      <c r="U17" s="61"/>
      <c r="V17" s="3"/>
      <c r="W17" s="3"/>
      <c r="X17" s="3"/>
      <c r="Y17" s="3"/>
      <c r="Z17" s="3"/>
      <c r="AA17" s="2"/>
    </row>
    <row r="18" spans="1:29" s="58" customFormat="1" ht="15">
      <c r="A18" s="180" t="s">
        <v>284</v>
      </c>
      <c r="B18" s="191">
        <f>'Open Int.'!E18</f>
        <v>863550</v>
      </c>
      <c r="C18" s="192">
        <f>'Open Int.'!F18</f>
        <v>52250</v>
      </c>
      <c r="D18" s="193">
        <f>'Open Int.'!H18</f>
        <v>48450</v>
      </c>
      <c r="E18" s="335">
        <f>'Open Int.'!I18</f>
        <v>0</v>
      </c>
      <c r="F18" s="194">
        <f>IF('Open Int.'!E18=0,0,'Open Int.'!H18/'Open Int.'!E18)</f>
        <v>0.056105610561056105</v>
      </c>
      <c r="G18" s="156">
        <v>0.059718969555035126</v>
      </c>
      <c r="H18" s="171">
        <f t="shared" si="0"/>
        <v>-0.06050605060506047</v>
      </c>
      <c r="I18" s="188">
        <f>IF(Volume!D18=0,0,Volume!F18/Volume!D18)</f>
        <v>0.011494252873563218</v>
      </c>
      <c r="J18" s="179">
        <v>0.0759493670886076</v>
      </c>
      <c r="K18" s="171">
        <f t="shared" si="1"/>
        <v>-0.8486590038314177</v>
      </c>
      <c r="L18" s="60"/>
      <c r="M18" s="6"/>
      <c r="N18" s="59"/>
      <c r="O18" s="3"/>
      <c r="P18" s="3"/>
      <c r="Q18" s="3"/>
      <c r="R18" s="3"/>
      <c r="S18" s="3"/>
      <c r="T18" s="3"/>
      <c r="U18" s="61"/>
      <c r="V18" s="3"/>
      <c r="W18" s="3"/>
      <c r="X18" s="3"/>
      <c r="Y18" s="3"/>
      <c r="Z18" s="3"/>
      <c r="AA18" s="2"/>
      <c r="AB18" s="78"/>
      <c r="AC18" s="77"/>
    </row>
    <row r="19" spans="1:27" s="7" customFormat="1" ht="15">
      <c r="A19" s="180" t="s">
        <v>285</v>
      </c>
      <c r="B19" s="191">
        <f>'Open Int.'!E19</f>
        <v>1672800</v>
      </c>
      <c r="C19" s="192">
        <f>'Open Int.'!F19</f>
        <v>129600</v>
      </c>
      <c r="D19" s="193">
        <f>'Open Int.'!H19</f>
        <v>182400</v>
      </c>
      <c r="E19" s="335">
        <f>'Open Int.'!I19</f>
        <v>14400</v>
      </c>
      <c r="F19" s="194">
        <f>IF('Open Int.'!E19=0,0,'Open Int.'!H19/'Open Int.'!E19)</f>
        <v>0.10903873744619799</v>
      </c>
      <c r="G19" s="156">
        <v>0.1088646967340591</v>
      </c>
      <c r="H19" s="171">
        <f t="shared" si="0"/>
        <v>0.001598688255790088</v>
      </c>
      <c r="I19" s="188">
        <f>IF(Volume!D19=0,0,Volume!F19/Volume!D19)</f>
        <v>0.2158273381294964</v>
      </c>
      <c r="J19" s="179">
        <v>0.08064516129032258</v>
      </c>
      <c r="K19" s="171">
        <f t="shared" si="1"/>
        <v>1.6762589928057556</v>
      </c>
      <c r="L19" s="60"/>
      <c r="M19" s="6"/>
      <c r="N19" s="59"/>
      <c r="O19" s="3"/>
      <c r="P19" s="3"/>
      <c r="Q19" s="3"/>
      <c r="R19" s="3"/>
      <c r="S19" s="3"/>
      <c r="T19" s="3"/>
      <c r="U19" s="61"/>
      <c r="V19" s="3"/>
      <c r="W19" s="3"/>
      <c r="X19" s="3"/>
      <c r="Y19" s="3"/>
      <c r="Z19" s="3"/>
      <c r="AA19" s="2"/>
    </row>
    <row r="20" spans="1:27" s="7" customFormat="1" ht="15">
      <c r="A20" s="180" t="s">
        <v>76</v>
      </c>
      <c r="B20" s="191">
        <f>'Open Int.'!E20</f>
        <v>130200</v>
      </c>
      <c r="C20" s="192">
        <f>'Open Int.'!F20</f>
        <v>15400</v>
      </c>
      <c r="D20" s="193">
        <f>'Open Int.'!H20</f>
        <v>1400</v>
      </c>
      <c r="E20" s="335">
        <f>'Open Int.'!I20</f>
        <v>0</v>
      </c>
      <c r="F20" s="194">
        <f>IF('Open Int.'!E20=0,0,'Open Int.'!H20/'Open Int.'!E20)</f>
        <v>0.010752688172043012</v>
      </c>
      <c r="G20" s="156">
        <v>0.012195121951219513</v>
      </c>
      <c r="H20" s="171">
        <f t="shared" si="0"/>
        <v>-0.11827956989247308</v>
      </c>
      <c r="I20" s="188">
        <f>IF(Volume!D20=0,0,Volume!F20/Volume!D20)</f>
        <v>0</v>
      </c>
      <c r="J20" s="179">
        <v>0</v>
      </c>
      <c r="K20" s="171">
        <f t="shared" si="1"/>
        <v>0</v>
      </c>
      <c r="L20" s="60"/>
      <c r="M20" s="6"/>
      <c r="N20" s="59"/>
      <c r="O20" s="3"/>
      <c r="P20" s="3"/>
      <c r="Q20" s="3"/>
      <c r="R20" s="3"/>
      <c r="S20" s="3"/>
      <c r="T20" s="3"/>
      <c r="U20" s="61"/>
      <c r="V20" s="3"/>
      <c r="W20" s="3"/>
      <c r="X20" s="3"/>
      <c r="Y20" s="3"/>
      <c r="Z20" s="3"/>
      <c r="AA20" s="2"/>
    </row>
    <row r="21" spans="1:29" s="58" customFormat="1" ht="15">
      <c r="A21" s="180" t="s">
        <v>77</v>
      </c>
      <c r="B21" s="191">
        <f>'Open Int.'!E21</f>
        <v>478800</v>
      </c>
      <c r="C21" s="192">
        <f>'Open Int.'!F21</f>
        <v>11400</v>
      </c>
      <c r="D21" s="193">
        <f>'Open Int.'!H21</f>
        <v>60800</v>
      </c>
      <c r="E21" s="335">
        <f>'Open Int.'!I21</f>
        <v>3800</v>
      </c>
      <c r="F21" s="194">
        <f>IF('Open Int.'!E21=0,0,'Open Int.'!H21/'Open Int.'!E21)</f>
        <v>0.12698412698412698</v>
      </c>
      <c r="G21" s="156">
        <v>0.12195121951219512</v>
      </c>
      <c r="H21" s="171">
        <f t="shared" si="0"/>
        <v>0.041269841269841234</v>
      </c>
      <c r="I21" s="188">
        <f>IF(Volume!D21=0,0,Volume!F21/Volume!D21)</f>
        <v>0.2</v>
      </c>
      <c r="J21" s="179">
        <v>0.25</v>
      </c>
      <c r="K21" s="171">
        <f t="shared" si="1"/>
        <v>-0.19999999999999996</v>
      </c>
      <c r="L21" s="60"/>
      <c r="M21" s="6"/>
      <c r="N21" s="59"/>
      <c r="O21" s="3"/>
      <c r="P21" s="3"/>
      <c r="Q21" s="3"/>
      <c r="R21" s="3"/>
      <c r="S21" s="3"/>
      <c r="T21" s="3"/>
      <c r="U21" s="61"/>
      <c r="V21" s="3"/>
      <c r="W21" s="3"/>
      <c r="X21" s="3"/>
      <c r="Y21" s="3"/>
      <c r="Z21" s="3"/>
      <c r="AA21" s="2"/>
      <c r="AB21" s="78"/>
      <c r="AC21" s="77"/>
    </row>
    <row r="22" spans="1:29" s="58" customFormat="1" ht="15">
      <c r="A22" s="180" t="s">
        <v>286</v>
      </c>
      <c r="B22" s="191">
        <f>'Open Int.'!E22</f>
        <v>8400</v>
      </c>
      <c r="C22" s="192">
        <f>'Open Int.'!F22</f>
        <v>5250</v>
      </c>
      <c r="D22" s="193">
        <f>'Open Int.'!H22</f>
        <v>0</v>
      </c>
      <c r="E22" s="335">
        <f>'Open Int.'!I22</f>
        <v>0</v>
      </c>
      <c r="F22" s="194">
        <f>IF('Open Int.'!E22=0,0,'Open Int.'!H22/'Open Int.'!E22)</f>
        <v>0</v>
      </c>
      <c r="G22" s="156">
        <v>0</v>
      </c>
      <c r="H22" s="171">
        <f t="shared" si="0"/>
        <v>0</v>
      </c>
      <c r="I22" s="188">
        <f>IF(Volume!D22=0,0,Volume!F22/Volume!D22)</f>
        <v>0</v>
      </c>
      <c r="J22" s="179">
        <v>0</v>
      </c>
      <c r="K22" s="171">
        <f t="shared" si="1"/>
        <v>0</v>
      </c>
      <c r="L22" s="60"/>
      <c r="M22" s="6"/>
      <c r="N22" s="59"/>
      <c r="O22" s="3"/>
      <c r="P22" s="3"/>
      <c r="Q22" s="3"/>
      <c r="R22" s="3"/>
      <c r="S22" s="3"/>
      <c r="T22" s="3"/>
      <c r="U22" s="61"/>
      <c r="V22" s="3"/>
      <c r="W22" s="3"/>
      <c r="X22" s="3"/>
      <c r="Y22" s="3"/>
      <c r="Z22" s="3"/>
      <c r="AA22" s="2"/>
      <c r="AB22" s="78"/>
      <c r="AC22" s="77"/>
    </row>
    <row r="23" spans="1:27" s="7" customFormat="1" ht="15">
      <c r="A23" s="180" t="s">
        <v>34</v>
      </c>
      <c r="B23" s="191">
        <f>'Open Int.'!E23</f>
        <v>825</v>
      </c>
      <c r="C23" s="192">
        <f>'Open Int.'!F23</f>
        <v>0</v>
      </c>
      <c r="D23" s="193">
        <f>'Open Int.'!H23</f>
        <v>1100</v>
      </c>
      <c r="E23" s="335">
        <f>'Open Int.'!I23</f>
        <v>0</v>
      </c>
      <c r="F23" s="194">
        <f>IF('Open Int.'!E23=0,0,'Open Int.'!H23/'Open Int.'!E23)</f>
        <v>1.3333333333333333</v>
      </c>
      <c r="G23" s="156">
        <v>1.3333333333333333</v>
      </c>
      <c r="H23" s="171">
        <f t="shared" si="0"/>
        <v>0</v>
      </c>
      <c r="I23" s="188">
        <f>IF(Volume!D23=0,0,Volume!F23/Volume!D23)</f>
        <v>0</v>
      </c>
      <c r="J23" s="179">
        <v>0</v>
      </c>
      <c r="K23" s="171">
        <f t="shared" si="1"/>
        <v>0</v>
      </c>
      <c r="L23" s="60"/>
      <c r="M23" s="6"/>
      <c r="N23" s="59"/>
      <c r="O23" s="3"/>
      <c r="P23" s="3"/>
      <c r="Q23" s="3"/>
      <c r="R23" s="3"/>
      <c r="S23" s="3"/>
      <c r="T23" s="3"/>
      <c r="U23" s="61"/>
      <c r="V23" s="3"/>
      <c r="W23" s="3"/>
      <c r="X23" s="3"/>
      <c r="Y23" s="3"/>
      <c r="Z23" s="3"/>
      <c r="AA23" s="2"/>
    </row>
    <row r="24" spans="1:27" s="7" customFormat="1" ht="15">
      <c r="A24" s="180" t="s">
        <v>287</v>
      </c>
      <c r="B24" s="191">
        <f>'Open Int.'!E24</f>
        <v>4250</v>
      </c>
      <c r="C24" s="192">
        <f>'Open Int.'!F24</f>
        <v>3250</v>
      </c>
      <c r="D24" s="193">
        <f>'Open Int.'!H24</f>
        <v>0</v>
      </c>
      <c r="E24" s="335">
        <f>'Open Int.'!I24</f>
        <v>0</v>
      </c>
      <c r="F24" s="194">
        <f>IF('Open Int.'!E24=0,0,'Open Int.'!H24/'Open Int.'!E24)</f>
        <v>0</v>
      </c>
      <c r="G24" s="156">
        <v>0</v>
      </c>
      <c r="H24" s="171">
        <f t="shared" si="0"/>
        <v>0</v>
      </c>
      <c r="I24" s="188">
        <f>IF(Volume!D24=0,0,Volume!F24/Volume!D24)</f>
        <v>0</v>
      </c>
      <c r="J24" s="179">
        <v>0</v>
      </c>
      <c r="K24" s="171">
        <f t="shared" si="1"/>
        <v>0</v>
      </c>
      <c r="L24" s="60"/>
      <c r="M24" s="6"/>
      <c r="N24" s="59"/>
      <c r="O24" s="3"/>
      <c r="P24" s="3"/>
      <c r="Q24" s="3"/>
      <c r="R24" s="3"/>
      <c r="S24" s="3"/>
      <c r="T24" s="3"/>
      <c r="U24" s="61"/>
      <c r="V24" s="3"/>
      <c r="W24" s="3"/>
      <c r="X24" s="3"/>
      <c r="Y24" s="3"/>
      <c r="Z24" s="3"/>
      <c r="AA24" s="2"/>
    </row>
    <row r="25" spans="1:27" s="7" customFormat="1" ht="15">
      <c r="A25" s="180" t="s">
        <v>137</v>
      </c>
      <c r="B25" s="191">
        <f>'Open Int.'!E25</f>
        <v>25000</v>
      </c>
      <c r="C25" s="192">
        <f>'Open Int.'!F25</f>
        <v>0</v>
      </c>
      <c r="D25" s="193">
        <f>'Open Int.'!H25</f>
        <v>6000</v>
      </c>
      <c r="E25" s="335">
        <f>'Open Int.'!I25</f>
        <v>-1000</v>
      </c>
      <c r="F25" s="194">
        <f>IF('Open Int.'!E25=0,0,'Open Int.'!H25/'Open Int.'!E25)</f>
        <v>0.24</v>
      </c>
      <c r="G25" s="156">
        <v>0.28</v>
      </c>
      <c r="H25" s="171">
        <f t="shared" si="0"/>
        <v>-0.14285714285714296</v>
      </c>
      <c r="I25" s="188">
        <f>IF(Volume!D25=0,0,Volume!F25/Volume!D25)</f>
        <v>0.3333333333333333</v>
      </c>
      <c r="J25" s="179">
        <v>0.5</v>
      </c>
      <c r="K25" s="171">
        <f t="shared" si="1"/>
        <v>-0.33333333333333337</v>
      </c>
      <c r="L25" s="60"/>
      <c r="M25" s="6"/>
      <c r="N25" s="59"/>
      <c r="O25" s="3"/>
      <c r="P25" s="3"/>
      <c r="Q25" s="3"/>
      <c r="R25" s="3"/>
      <c r="S25" s="3"/>
      <c r="T25" s="3"/>
      <c r="U25" s="61"/>
      <c r="V25" s="3"/>
      <c r="W25" s="3"/>
      <c r="X25" s="3"/>
      <c r="Y25" s="3"/>
      <c r="Z25" s="3"/>
      <c r="AA25" s="2"/>
    </row>
    <row r="26" spans="1:27" s="7" customFormat="1" ht="15">
      <c r="A26" s="180" t="s">
        <v>233</v>
      </c>
      <c r="B26" s="191">
        <f>'Open Int.'!E26</f>
        <v>256000</v>
      </c>
      <c r="C26" s="192">
        <f>'Open Int.'!F26</f>
        <v>15000</v>
      </c>
      <c r="D26" s="193">
        <f>'Open Int.'!H26</f>
        <v>68000</v>
      </c>
      <c r="E26" s="335">
        <f>'Open Int.'!I26</f>
        <v>4000</v>
      </c>
      <c r="F26" s="194">
        <f>IF('Open Int.'!E26=0,0,'Open Int.'!H26/'Open Int.'!E26)</f>
        <v>0.265625</v>
      </c>
      <c r="G26" s="156">
        <v>0.26556016597510373</v>
      </c>
      <c r="H26" s="171">
        <f t="shared" si="0"/>
        <v>0.00024414062499999913</v>
      </c>
      <c r="I26" s="188">
        <f>IF(Volume!D26=0,0,Volume!F26/Volume!D26)</f>
        <v>0.07936507936507936</v>
      </c>
      <c r="J26" s="179">
        <v>0.10989010989010989</v>
      </c>
      <c r="K26" s="171">
        <f t="shared" si="1"/>
        <v>-0.2777777777777778</v>
      </c>
      <c r="L26" s="60"/>
      <c r="M26" s="6"/>
      <c r="N26" s="59"/>
      <c r="O26" s="3"/>
      <c r="P26" s="3"/>
      <c r="Q26" s="3"/>
      <c r="R26" s="3"/>
      <c r="S26" s="3"/>
      <c r="T26" s="3"/>
      <c r="U26" s="61"/>
      <c r="V26" s="3"/>
      <c r="W26" s="3"/>
      <c r="X26" s="3"/>
      <c r="Y26" s="3"/>
      <c r="Z26" s="3"/>
      <c r="AA26" s="2"/>
    </row>
    <row r="27" spans="1:27" s="7" customFormat="1" ht="15">
      <c r="A27" s="180" t="s">
        <v>1</v>
      </c>
      <c r="B27" s="191">
        <f>'Open Int.'!E27</f>
        <v>42000</v>
      </c>
      <c r="C27" s="192">
        <f>'Open Int.'!F27</f>
        <v>-8550</v>
      </c>
      <c r="D27" s="193">
        <f>'Open Int.'!H27</f>
        <v>1800</v>
      </c>
      <c r="E27" s="335">
        <f>'Open Int.'!I27</f>
        <v>300</v>
      </c>
      <c r="F27" s="194">
        <f>IF('Open Int.'!E27=0,0,'Open Int.'!H27/'Open Int.'!E27)</f>
        <v>0.04285714285714286</v>
      </c>
      <c r="G27" s="156">
        <v>0.02967359050445104</v>
      </c>
      <c r="H27" s="171">
        <f t="shared" si="0"/>
        <v>0.44428571428571423</v>
      </c>
      <c r="I27" s="188">
        <f>IF(Volume!D27=0,0,Volume!F27/Volume!D27)</f>
        <v>0.018404907975460124</v>
      </c>
      <c r="J27" s="179">
        <v>0.06382978723404255</v>
      </c>
      <c r="K27" s="171">
        <f t="shared" si="1"/>
        <v>-0.7116564417177913</v>
      </c>
      <c r="L27" s="60"/>
      <c r="M27" s="6"/>
      <c r="N27" s="59"/>
      <c r="O27" s="3"/>
      <c r="P27" s="3"/>
      <c r="Q27" s="3"/>
      <c r="R27" s="3"/>
      <c r="S27" s="3"/>
      <c r="T27" s="3"/>
      <c r="U27" s="61"/>
      <c r="V27" s="3"/>
      <c r="W27" s="3"/>
      <c r="X27" s="3"/>
      <c r="Y27" s="3"/>
      <c r="Z27" s="3"/>
      <c r="AA27" s="2"/>
    </row>
    <row r="28" spans="1:27" s="7" customFormat="1" ht="15">
      <c r="A28" s="180" t="s">
        <v>158</v>
      </c>
      <c r="B28" s="191">
        <f>'Open Int.'!E28</f>
        <v>169100</v>
      </c>
      <c r="C28" s="192">
        <f>'Open Int.'!F28</f>
        <v>1900</v>
      </c>
      <c r="D28" s="193">
        <f>'Open Int.'!H28</f>
        <v>64600</v>
      </c>
      <c r="E28" s="335">
        <f>'Open Int.'!I28</f>
        <v>5700</v>
      </c>
      <c r="F28" s="194">
        <f>IF('Open Int.'!E28=0,0,'Open Int.'!H28/'Open Int.'!E28)</f>
        <v>0.38202247191011235</v>
      </c>
      <c r="G28" s="156">
        <v>0.3522727272727273</v>
      </c>
      <c r="H28" s="171">
        <f t="shared" si="0"/>
        <v>0.08445088800289952</v>
      </c>
      <c r="I28" s="188">
        <f>IF(Volume!D28=0,0,Volume!F28/Volume!D28)</f>
        <v>0.42857142857142855</v>
      </c>
      <c r="J28" s="179">
        <v>0</v>
      </c>
      <c r="K28" s="171">
        <f t="shared" si="1"/>
        <v>0</v>
      </c>
      <c r="L28" s="60"/>
      <c r="M28" s="6"/>
      <c r="N28" s="59"/>
      <c r="O28" s="3"/>
      <c r="P28" s="3"/>
      <c r="Q28" s="3"/>
      <c r="R28" s="3"/>
      <c r="S28" s="3"/>
      <c r="T28" s="3"/>
      <c r="U28" s="61"/>
      <c r="V28" s="3"/>
      <c r="W28" s="3"/>
      <c r="X28" s="3"/>
      <c r="Y28" s="3"/>
      <c r="Z28" s="3"/>
      <c r="AA28" s="2"/>
    </row>
    <row r="29" spans="1:27" s="7" customFormat="1" ht="15">
      <c r="A29" s="180" t="s">
        <v>288</v>
      </c>
      <c r="B29" s="191">
        <f>'Open Int.'!E29</f>
        <v>600</v>
      </c>
      <c r="C29" s="192">
        <f>'Open Int.'!F29</f>
        <v>0</v>
      </c>
      <c r="D29" s="193">
        <f>'Open Int.'!H29</f>
        <v>0</v>
      </c>
      <c r="E29" s="335">
        <f>'Open Int.'!I29</f>
        <v>0</v>
      </c>
      <c r="F29" s="194">
        <f>IF('Open Int.'!E29=0,0,'Open Int.'!H29/'Open Int.'!E29)</f>
        <v>0</v>
      </c>
      <c r="G29" s="156">
        <v>0</v>
      </c>
      <c r="H29" s="171">
        <f t="shared" si="0"/>
        <v>0</v>
      </c>
      <c r="I29" s="188">
        <f>IF(Volume!D29=0,0,Volume!F29/Volume!D29)</f>
        <v>0</v>
      </c>
      <c r="J29" s="179">
        <v>0</v>
      </c>
      <c r="K29" s="171">
        <f t="shared" si="1"/>
        <v>0</v>
      </c>
      <c r="L29" s="60"/>
      <c r="M29" s="6"/>
      <c r="N29" s="59"/>
      <c r="O29" s="3"/>
      <c r="P29" s="3"/>
      <c r="Q29" s="3"/>
      <c r="R29" s="3"/>
      <c r="S29" s="3"/>
      <c r="T29" s="3"/>
      <c r="U29" s="61"/>
      <c r="V29" s="3"/>
      <c r="W29" s="3"/>
      <c r="X29" s="3"/>
      <c r="Y29" s="3"/>
      <c r="Z29" s="3"/>
      <c r="AA29" s="2"/>
    </row>
    <row r="30" spans="1:27" s="7" customFormat="1" ht="15">
      <c r="A30" s="180" t="s">
        <v>159</v>
      </c>
      <c r="B30" s="191">
        <f>'Open Int.'!E30</f>
        <v>247500</v>
      </c>
      <c r="C30" s="192">
        <f>'Open Int.'!F30</f>
        <v>4500</v>
      </c>
      <c r="D30" s="193">
        <f>'Open Int.'!H30</f>
        <v>0</v>
      </c>
      <c r="E30" s="335">
        <f>'Open Int.'!I30</f>
        <v>0</v>
      </c>
      <c r="F30" s="194">
        <f>IF('Open Int.'!E30=0,0,'Open Int.'!H30/'Open Int.'!E30)</f>
        <v>0</v>
      </c>
      <c r="G30" s="156">
        <v>0</v>
      </c>
      <c r="H30" s="171">
        <f t="shared" si="0"/>
        <v>0</v>
      </c>
      <c r="I30" s="188">
        <f>IF(Volume!D30=0,0,Volume!F30/Volume!D30)</f>
        <v>0</v>
      </c>
      <c r="J30" s="179">
        <v>0</v>
      </c>
      <c r="K30" s="171">
        <f t="shared" si="1"/>
        <v>0</v>
      </c>
      <c r="L30" s="60"/>
      <c r="M30" s="6"/>
      <c r="N30" s="59"/>
      <c r="O30" s="3"/>
      <c r="P30" s="3"/>
      <c r="Q30" s="3"/>
      <c r="R30" s="3"/>
      <c r="S30" s="3"/>
      <c r="T30" s="3"/>
      <c r="U30" s="61"/>
      <c r="V30" s="3"/>
      <c r="W30" s="3"/>
      <c r="X30" s="3"/>
      <c r="Y30" s="3"/>
      <c r="Z30" s="3"/>
      <c r="AA30" s="2"/>
    </row>
    <row r="31" spans="1:27" s="7" customFormat="1" ht="15">
      <c r="A31" s="180" t="s">
        <v>2</v>
      </c>
      <c r="B31" s="191">
        <f>'Open Int.'!E31</f>
        <v>45100</v>
      </c>
      <c r="C31" s="192">
        <f>'Open Int.'!F31</f>
        <v>3300</v>
      </c>
      <c r="D31" s="193">
        <f>'Open Int.'!H31</f>
        <v>0</v>
      </c>
      <c r="E31" s="335">
        <f>'Open Int.'!I31</f>
        <v>0</v>
      </c>
      <c r="F31" s="194">
        <f>IF('Open Int.'!E31=0,0,'Open Int.'!H31/'Open Int.'!E31)</f>
        <v>0</v>
      </c>
      <c r="G31" s="156">
        <v>0</v>
      </c>
      <c r="H31" s="171">
        <f t="shared" si="0"/>
        <v>0</v>
      </c>
      <c r="I31" s="188">
        <f>IF(Volume!D31=0,0,Volume!F31/Volume!D31)</f>
        <v>0</v>
      </c>
      <c r="J31" s="179">
        <v>0</v>
      </c>
      <c r="K31" s="171">
        <f t="shared" si="1"/>
        <v>0</v>
      </c>
      <c r="L31" s="60"/>
      <c r="M31" s="6"/>
      <c r="N31" s="59"/>
      <c r="O31" s="3"/>
      <c r="P31" s="3"/>
      <c r="Q31" s="3"/>
      <c r="R31" s="3"/>
      <c r="S31" s="3"/>
      <c r="T31" s="3"/>
      <c r="U31" s="61"/>
      <c r="V31" s="3"/>
      <c r="W31" s="3"/>
      <c r="X31" s="3"/>
      <c r="Y31" s="3"/>
      <c r="Z31" s="3"/>
      <c r="AA31" s="2"/>
    </row>
    <row r="32" spans="1:27" s="7" customFormat="1" ht="15">
      <c r="A32" s="180" t="s">
        <v>395</v>
      </c>
      <c r="B32" s="191">
        <f>'Open Int.'!E32</f>
        <v>695000</v>
      </c>
      <c r="C32" s="192">
        <f>'Open Int.'!F32</f>
        <v>21250</v>
      </c>
      <c r="D32" s="193">
        <f>'Open Int.'!H32</f>
        <v>85000</v>
      </c>
      <c r="E32" s="335">
        <f>'Open Int.'!I32</f>
        <v>2500</v>
      </c>
      <c r="F32" s="194">
        <f>IF('Open Int.'!E32=0,0,'Open Int.'!H32/'Open Int.'!E32)</f>
        <v>0.1223021582733813</v>
      </c>
      <c r="G32" s="156">
        <v>0.12244897959183673</v>
      </c>
      <c r="H32" s="171">
        <f t="shared" si="0"/>
        <v>-0.0011990407673860444</v>
      </c>
      <c r="I32" s="188">
        <f>IF(Volume!D32=0,0,Volume!F32/Volume!D32)</f>
        <v>0.15492957746478872</v>
      </c>
      <c r="J32" s="179">
        <v>0.017543859649122806</v>
      </c>
      <c r="K32" s="171">
        <f t="shared" si="1"/>
        <v>7.830985915492958</v>
      </c>
      <c r="L32" s="60"/>
      <c r="M32" s="6"/>
      <c r="N32" s="59"/>
      <c r="O32" s="3"/>
      <c r="P32" s="3"/>
      <c r="Q32" s="3"/>
      <c r="R32" s="3"/>
      <c r="S32" s="3"/>
      <c r="T32" s="3"/>
      <c r="U32" s="61"/>
      <c r="V32" s="3"/>
      <c r="W32" s="3"/>
      <c r="X32" s="3"/>
      <c r="Y32" s="3"/>
      <c r="Z32" s="3"/>
      <c r="AA32" s="2"/>
    </row>
    <row r="33" spans="1:27" s="7" customFormat="1" ht="15">
      <c r="A33" s="180" t="s">
        <v>78</v>
      </c>
      <c r="B33" s="191">
        <f>'Open Int.'!E33</f>
        <v>30400</v>
      </c>
      <c r="C33" s="192">
        <f>'Open Int.'!F33</f>
        <v>0</v>
      </c>
      <c r="D33" s="193">
        <f>'Open Int.'!H33</f>
        <v>9600</v>
      </c>
      <c r="E33" s="335">
        <f>'Open Int.'!I33</f>
        <v>0</v>
      </c>
      <c r="F33" s="194">
        <f>IF('Open Int.'!E33=0,0,'Open Int.'!H33/'Open Int.'!E33)</f>
        <v>0.3157894736842105</v>
      </c>
      <c r="G33" s="156">
        <v>0.3157894736842105</v>
      </c>
      <c r="H33" s="171">
        <f t="shared" si="0"/>
        <v>0</v>
      </c>
      <c r="I33" s="188">
        <f>IF(Volume!D33=0,0,Volume!F33/Volume!D33)</f>
        <v>0</v>
      </c>
      <c r="J33" s="179">
        <v>0</v>
      </c>
      <c r="K33" s="171">
        <f t="shared" si="1"/>
        <v>0</v>
      </c>
      <c r="L33" s="60"/>
      <c r="M33" s="6"/>
      <c r="N33" s="59"/>
      <c r="O33" s="3"/>
      <c r="P33" s="3"/>
      <c r="Q33" s="3"/>
      <c r="R33" s="3"/>
      <c r="S33" s="3"/>
      <c r="T33" s="3"/>
      <c r="U33" s="61"/>
      <c r="V33" s="3"/>
      <c r="W33" s="3"/>
      <c r="X33" s="3"/>
      <c r="Y33" s="3"/>
      <c r="Z33" s="3"/>
      <c r="AA33" s="2"/>
    </row>
    <row r="34" spans="1:27" s="7" customFormat="1" ht="15">
      <c r="A34" s="180" t="s">
        <v>138</v>
      </c>
      <c r="B34" s="191">
        <f>'Open Int.'!E34</f>
        <v>195500</v>
      </c>
      <c r="C34" s="192">
        <f>'Open Int.'!F34</f>
        <v>-1700</v>
      </c>
      <c r="D34" s="193">
        <f>'Open Int.'!H34</f>
        <v>22100</v>
      </c>
      <c r="E34" s="335">
        <f>'Open Int.'!I34</f>
        <v>-850</v>
      </c>
      <c r="F34" s="194">
        <f>IF('Open Int.'!E34=0,0,'Open Int.'!H34/'Open Int.'!E34)</f>
        <v>0.11304347826086956</v>
      </c>
      <c r="G34" s="156">
        <v>0.11637931034482758</v>
      </c>
      <c r="H34" s="171">
        <f t="shared" si="0"/>
        <v>-0.028663446054750377</v>
      </c>
      <c r="I34" s="188">
        <f>IF(Volume!D34=0,0,Volume!F34/Volume!D34)</f>
        <v>0.15384615384615385</v>
      </c>
      <c r="J34" s="179">
        <v>0.10526315789473684</v>
      </c>
      <c r="K34" s="171">
        <f t="shared" si="1"/>
        <v>0.4615384615384617</v>
      </c>
      <c r="L34" s="60"/>
      <c r="M34" s="6"/>
      <c r="N34" s="59"/>
      <c r="O34" s="3"/>
      <c r="P34" s="3"/>
      <c r="Q34" s="3"/>
      <c r="R34" s="3"/>
      <c r="S34" s="3"/>
      <c r="T34" s="3"/>
      <c r="U34" s="61"/>
      <c r="V34" s="3"/>
      <c r="W34" s="3"/>
      <c r="X34" s="3"/>
      <c r="Y34" s="3"/>
      <c r="Z34" s="3"/>
      <c r="AA34" s="2"/>
    </row>
    <row r="35" spans="1:27" s="7" customFormat="1" ht="15">
      <c r="A35" s="180" t="s">
        <v>160</v>
      </c>
      <c r="B35" s="191">
        <f>'Open Int.'!E35</f>
        <v>6600</v>
      </c>
      <c r="C35" s="192">
        <f>'Open Int.'!F35</f>
        <v>0</v>
      </c>
      <c r="D35" s="193">
        <f>'Open Int.'!H35</f>
        <v>0</v>
      </c>
      <c r="E35" s="335">
        <f>'Open Int.'!I35</f>
        <v>0</v>
      </c>
      <c r="F35" s="194">
        <f>IF('Open Int.'!E35=0,0,'Open Int.'!H35/'Open Int.'!E35)</f>
        <v>0</v>
      </c>
      <c r="G35" s="156">
        <v>0</v>
      </c>
      <c r="H35" s="171">
        <f t="shared" si="0"/>
        <v>0</v>
      </c>
      <c r="I35" s="188">
        <f>IF(Volume!D35=0,0,Volume!F35/Volume!D35)</f>
        <v>0</v>
      </c>
      <c r="J35" s="179">
        <v>0</v>
      </c>
      <c r="K35" s="171">
        <f t="shared" si="1"/>
        <v>0</v>
      </c>
      <c r="L35" s="60"/>
      <c r="M35" s="6"/>
      <c r="N35" s="59"/>
      <c r="O35" s="3"/>
      <c r="P35" s="3"/>
      <c r="Q35" s="3"/>
      <c r="R35" s="3"/>
      <c r="S35" s="3"/>
      <c r="T35" s="3"/>
      <c r="U35" s="61"/>
      <c r="V35" s="3"/>
      <c r="W35" s="3"/>
      <c r="X35" s="3"/>
      <c r="Y35" s="3"/>
      <c r="Z35" s="3"/>
      <c r="AA35" s="2"/>
    </row>
    <row r="36" spans="1:27" s="7" customFormat="1" ht="15">
      <c r="A36" s="180" t="s">
        <v>161</v>
      </c>
      <c r="B36" s="191">
        <f>'Open Int.'!E36</f>
        <v>1697400</v>
      </c>
      <c r="C36" s="192">
        <f>'Open Int.'!F36</f>
        <v>172500</v>
      </c>
      <c r="D36" s="193">
        <f>'Open Int.'!H36</f>
        <v>55200</v>
      </c>
      <c r="E36" s="335">
        <f>'Open Int.'!I36</f>
        <v>0</v>
      </c>
      <c r="F36" s="194">
        <f>IF('Open Int.'!E36=0,0,'Open Int.'!H36/'Open Int.'!E36)</f>
        <v>0.032520325203252036</v>
      </c>
      <c r="G36" s="156">
        <v>0.03619909502262444</v>
      </c>
      <c r="H36" s="171">
        <f t="shared" si="0"/>
        <v>-0.10162601626016259</v>
      </c>
      <c r="I36" s="188">
        <f>IF(Volume!D36=0,0,Volume!F36/Volume!D36)</f>
        <v>0.030303030303030304</v>
      </c>
      <c r="J36" s="179">
        <v>0.1111111111111111</v>
      </c>
      <c r="K36" s="171">
        <f t="shared" si="1"/>
        <v>-0.7272727272727273</v>
      </c>
      <c r="L36" s="60"/>
      <c r="M36" s="6"/>
      <c r="N36" s="59"/>
      <c r="O36" s="3"/>
      <c r="P36" s="3"/>
      <c r="Q36" s="3"/>
      <c r="R36" s="3"/>
      <c r="S36" s="3"/>
      <c r="T36" s="3"/>
      <c r="U36" s="61"/>
      <c r="V36" s="3"/>
      <c r="W36" s="3"/>
      <c r="X36" s="3"/>
      <c r="Y36" s="3"/>
      <c r="Z36" s="3"/>
      <c r="AA36" s="2"/>
    </row>
    <row r="37" spans="1:27" s="7" customFormat="1" ht="15">
      <c r="A37" s="180" t="s">
        <v>401</v>
      </c>
      <c r="B37" s="191">
        <f>'Open Int.'!E37</f>
        <v>0</v>
      </c>
      <c r="C37" s="192">
        <f>'Open Int.'!F37</f>
        <v>0</v>
      </c>
      <c r="D37" s="193">
        <f>'Open Int.'!H37</f>
        <v>0</v>
      </c>
      <c r="E37" s="335">
        <f>'Open Int.'!I37</f>
        <v>0</v>
      </c>
      <c r="F37" s="194">
        <f>IF('Open Int.'!E37=0,0,'Open Int.'!H37/'Open Int.'!E37)</f>
        <v>0</v>
      </c>
      <c r="G37" s="156">
        <v>0</v>
      </c>
      <c r="H37" s="171">
        <f t="shared" si="0"/>
        <v>0</v>
      </c>
      <c r="I37" s="188">
        <f>IF(Volume!D37=0,0,Volume!F37/Volume!D37)</f>
        <v>0</v>
      </c>
      <c r="J37" s="179">
        <v>0</v>
      </c>
      <c r="K37" s="171">
        <f t="shared" si="1"/>
        <v>0</v>
      </c>
      <c r="L37" s="60"/>
      <c r="M37" s="6"/>
      <c r="N37" s="59"/>
      <c r="O37" s="3"/>
      <c r="P37" s="3"/>
      <c r="Q37" s="3"/>
      <c r="R37" s="3"/>
      <c r="S37" s="3"/>
      <c r="T37" s="3"/>
      <c r="U37" s="61"/>
      <c r="V37" s="3"/>
      <c r="W37" s="3"/>
      <c r="X37" s="3"/>
      <c r="Y37" s="3"/>
      <c r="Z37" s="3"/>
      <c r="AA37" s="2"/>
    </row>
    <row r="38" spans="1:27" s="7" customFormat="1" ht="15">
      <c r="A38" s="180" t="s">
        <v>3</v>
      </c>
      <c r="B38" s="191">
        <f>'Open Int.'!E38</f>
        <v>112500</v>
      </c>
      <c r="C38" s="192">
        <f>'Open Int.'!F38</f>
        <v>1250</v>
      </c>
      <c r="D38" s="193">
        <f>'Open Int.'!H38</f>
        <v>6250</v>
      </c>
      <c r="E38" s="335">
        <f>'Open Int.'!I38</f>
        <v>3750</v>
      </c>
      <c r="F38" s="194">
        <f>IF('Open Int.'!E38=0,0,'Open Int.'!H38/'Open Int.'!E38)</f>
        <v>0.05555555555555555</v>
      </c>
      <c r="G38" s="156">
        <v>0.02247191011235955</v>
      </c>
      <c r="H38" s="171">
        <f t="shared" si="0"/>
        <v>1.472222222222222</v>
      </c>
      <c r="I38" s="188">
        <f>IF(Volume!D38=0,0,Volume!F38/Volume!D38)</f>
        <v>0.18518518518518517</v>
      </c>
      <c r="J38" s="179">
        <v>0</v>
      </c>
      <c r="K38" s="171">
        <f t="shared" si="1"/>
        <v>0</v>
      </c>
      <c r="L38" s="60"/>
      <c r="M38" s="6"/>
      <c r="N38" s="59"/>
      <c r="O38" s="3"/>
      <c r="P38" s="3"/>
      <c r="Q38" s="3"/>
      <c r="R38" s="3"/>
      <c r="S38" s="3"/>
      <c r="T38" s="3"/>
      <c r="U38" s="61"/>
      <c r="V38" s="3"/>
      <c r="W38" s="3"/>
      <c r="X38" s="3"/>
      <c r="Y38" s="3"/>
      <c r="Z38" s="3"/>
      <c r="AA38" s="2"/>
    </row>
    <row r="39" spans="1:27" s="7" customFormat="1" ht="15">
      <c r="A39" s="180" t="s">
        <v>219</v>
      </c>
      <c r="B39" s="191">
        <f>'Open Int.'!E39</f>
        <v>21525</v>
      </c>
      <c r="C39" s="192">
        <f>'Open Int.'!F39</f>
        <v>11550</v>
      </c>
      <c r="D39" s="193">
        <f>'Open Int.'!H39</f>
        <v>1575</v>
      </c>
      <c r="E39" s="335">
        <f>'Open Int.'!I39</f>
        <v>525</v>
      </c>
      <c r="F39" s="194">
        <f>IF('Open Int.'!E39=0,0,'Open Int.'!H39/'Open Int.'!E39)</f>
        <v>0.07317073170731707</v>
      </c>
      <c r="G39" s="156">
        <v>0.10526315789473684</v>
      </c>
      <c r="H39" s="171">
        <f t="shared" si="0"/>
        <v>-0.3048780487804878</v>
      </c>
      <c r="I39" s="188">
        <f>IF(Volume!D39=0,0,Volume!F39/Volume!D39)</f>
        <v>0.043478260869565216</v>
      </c>
      <c r="J39" s="179">
        <v>0</v>
      </c>
      <c r="K39" s="171">
        <f t="shared" si="1"/>
        <v>0</v>
      </c>
      <c r="L39" s="60"/>
      <c r="M39" s="6"/>
      <c r="N39" s="59"/>
      <c r="O39" s="3"/>
      <c r="P39" s="3"/>
      <c r="Q39" s="3"/>
      <c r="R39" s="3"/>
      <c r="S39" s="3"/>
      <c r="T39" s="3"/>
      <c r="U39" s="61"/>
      <c r="V39" s="3"/>
      <c r="W39" s="3"/>
      <c r="X39" s="3"/>
      <c r="Y39" s="3"/>
      <c r="Z39" s="3"/>
      <c r="AA39" s="2"/>
    </row>
    <row r="40" spans="1:27" s="7" customFormat="1" ht="15">
      <c r="A40" s="180" t="s">
        <v>162</v>
      </c>
      <c r="B40" s="191">
        <f>'Open Int.'!E40</f>
        <v>0</v>
      </c>
      <c r="C40" s="192">
        <f>'Open Int.'!F40</f>
        <v>0</v>
      </c>
      <c r="D40" s="193">
        <f>'Open Int.'!H40</f>
        <v>0</v>
      </c>
      <c r="E40" s="335">
        <f>'Open Int.'!I40</f>
        <v>0</v>
      </c>
      <c r="F40" s="194">
        <f>IF('Open Int.'!E40=0,0,'Open Int.'!H40/'Open Int.'!E40)</f>
        <v>0</v>
      </c>
      <c r="G40" s="156">
        <v>0</v>
      </c>
      <c r="H40" s="171">
        <f t="shared" si="0"/>
        <v>0</v>
      </c>
      <c r="I40" s="188">
        <f>IF(Volume!D40=0,0,Volume!F40/Volume!D40)</f>
        <v>0</v>
      </c>
      <c r="J40" s="179">
        <v>0</v>
      </c>
      <c r="K40" s="171">
        <f t="shared" si="1"/>
        <v>0</v>
      </c>
      <c r="L40" s="60"/>
      <c r="M40" s="6"/>
      <c r="N40" s="59"/>
      <c r="O40" s="3"/>
      <c r="P40" s="3"/>
      <c r="Q40" s="3"/>
      <c r="R40" s="3"/>
      <c r="S40" s="3"/>
      <c r="T40" s="3"/>
      <c r="U40" s="61"/>
      <c r="V40" s="3"/>
      <c r="W40" s="3"/>
      <c r="X40" s="3"/>
      <c r="Y40" s="3"/>
      <c r="Z40" s="3"/>
      <c r="AA40" s="2"/>
    </row>
    <row r="41" spans="1:27" s="7" customFormat="1" ht="15">
      <c r="A41" s="180" t="s">
        <v>289</v>
      </c>
      <c r="B41" s="191">
        <f>'Open Int.'!E41</f>
        <v>3000</v>
      </c>
      <c r="C41" s="192">
        <f>'Open Int.'!F41</f>
        <v>0</v>
      </c>
      <c r="D41" s="193">
        <f>'Open Int.'!H41</f>
        <v>0</v>
      </c>
      <c r="E41" s="335">
        <f>'Open Int.'!I41</f>
        <v>0</v>
      </c>
      <c r="F41" s="194">
        <f>IF('Open Int.'!E41=0,0,'Open Int.'!H41/'Open Int.'!E41)</f>
        <v>0</v>
      </c>
      <c r="G41" s="156">
        <v>0</v>
      </c>
      <c r="H41" s="171">
        <f t="shared" si="0"/>
        <v>0</v>
      </c>
      <c r="I41" s="188">
        <f>IF(Volume!D41=0,0,Volume!F41/Volume!D41)</f>
        <v>0</v>
      </c>
      <c r="J41" s="179">
        <v>0</v>
      </c>
      <c r="K41" s="171">
        <f t="shared" si="1"/>
        <v>0</v>
      </c>
      <c r="L41" s="60"/>
      <c r="M41" s="6"/>
      <c r="N41" s="59"/>
      <c r="O41" s="3"/>
      <c r="P41" s="3"/>
      <c r="Q41" s="3"/>
      <c r="R41" s="3"/>
      <c r="S41" s="3"/>
      <c r="T41" s="3"/>
      <c r="U41" s="61"/>
      <c r="V41" s="3"/>
      <c r="W41" s="3"/>
      <c r="X41" s="3"/>
      <c r="Y41" s="3"/>
      <c r="Z41" s="3"/>
      <c r="AA41" s="2"/>
    </row>
    <row r="42" spans="1:27" s="7" customFormat="1" ht="15">
      <c r="A42" s="180" t="s">
        <v>183</v>
      </c>
      <c r="B42" s="191">
        <f>'Open Int.'!E42</f>
        <v>76000</v>
      </c>
      <c r="C42" s="192">
        <f>'Open Int.'!F42</f>
        <v>36100</v>
      </c>
      <c r="D42" s="193">
        <f>'Open Int.'!H42</f>
        <v>1900</v>
      </c>
      <c r="E42" s="335">
        <f>'Open Int.'!I42</f>
        <v>1900</v>
      </c>
      <c r="F42" s="194">
        <f>IF('Open Int.'!E42=0,0,'Open Int.'!H42/'Open Int.'!E42)</f>
        <v>0.025</v>
      </c>
      <c r="G42" s="156">
        <v>0</v>
      </c>
      <c r="H42" s="171">
        <f t="shared" si="0"/>
        <v>0</v>
      </c>
      <c r="I42" s="188">
        <f>IF(Volume!D42=0,0,Volume!F42/Volume!D42)</f>
        <v>0.02531645569620253</v>
      </c>
      <c r="J42" s="179">
        <v>0</v>
      </c>
      <c r="K42" s="171">
        <f t="shared" si="1"/>
        <v>0</v>
      </c>
      <c r="L42" s="60"/>
      <c r="M42" s="6"/>
      <c r="N42" s="59"/>
      <c r="O42" s="3"/>
      <c r="P42" s="3"/>
      <c r="Q42" s="3"/>
      <c r="R42" s="3"/>
      <c r="S42" s="3"/>
      <c r="T42" s="3"/>
      <c r="U42" s="61"/>
      <c r="V42" s="3"/>
      <c r="W42" s="3"/>
      <c r="X42" s="3"/>
      <c r="Y42" s="3"/>
      <c r="Z42" s="3"/>
      <c r="AA42" s="2"/>
    </row>
    <row r="43" spans="1:27" s="7" customFormat="1" ht="15">
      <c r="A43" s="180" t="s">
        <v>220</v>
      </c>
      <c r="B43" s="191">
        <f>'Open Int.'!E43</f>
        <v>226800</v>
      </c>
      <c r="C43" s="192">
        <f>'Open Int.'!F43</f>
        <v>21600</v>
      </c>
      <c r="D43" s="193">
        <f>'Open Int.'!H43</f>
        <v>23400</v>
      </c>
      <c r="E43" s="335">
        <f>'Open Int.'!I43</f>
        <v>21600</v>
      </c>
      <c r="F43" s="194">
        <f>IF('Open Int.'!E43=0,0,'Open Int.'!H43/'Open Int.'!E43)</f>
        <v>0.10317460317460317</v>
      </c>
      <c r="G43" s="156">
        <v>0.008771929824561403</v>
      </c>
      <c r="H43" s="171">
        <f t="shared" si="0"/>
        <v>10.761904761904763</v>
      </c>
      <c r="I43" s="188">
        <f>IF(Volume!D43=0,0,Volume!F43/Volume!D43)</f>
        <v>0.5454545454545454</v>
      </c>
      <c r="J43" s="179">
        <v>0</v>
      </c>
      <c r="K43" s="171">
        <f t="shared" si="1"/>
        <v>0</v>
      </c>
      <c r="L43" s="60"/>
      <c r="M43" s="6"/>
      <c r="N43" s="59"/>
      <c r="O43" s="3"/>
      <c r="P43" s="3"/>
      <c r="Q43" s="3"/>
      <c r="R43" s="3"/>
      <c r="S43" s="3"/>
      <c r="T43" s="3"/>
      <c r="U43" s="61"/>
      <c r="V43" s="3"/>
      <c r="W43" s="3"/>
      <c r="X43" s="3"/>
      <c r="Y43" s="3"/>
      <c r="Z43" s="3"/>
      <c r="AA43" s="2"/>
    </row>
    <row r="44" spans="1:27" s="7" customFormat="1" ht="15">
      <c r="A44" s="180" t="s">
        <v>163</v>
      </c>
      <c r="B44" s="191">
        <f>'Open Int.'!E44</f>
        <v>21000</v>
      </c>
      <c r="C44" s="192">
        <f>'Open Int.'!F44</f>
        <v>500</v>
      </c>
      <c r="D44" s="193">
        <f>'Open Int.'!H44</f>
        <v>750</v>
      </c>
      <c r="E44" s="335">
        <f>'Open Int.'!I44</f>
        <v>0</v>
      </c>
      <c r="F44" s="194">
        <f>IF('Open Int.'!E44=0,0,'Open Int.'!H44/'Open Int.'!E44)</f>
        <v>0.03571428571428571</v>
      </c>
      <c r="G44" s="156">
        <v>0.036585365853658534</v>
      </c>
      <c r="H44" s="171">
        <f t="shared" si="0"/>
        <v>-0.023809523809523805</v>
      </c>
      <c r="I44" s="188">
        <f>IF(Volume!D44=0,0,Volume!F44/Volume!D44)</f>
        <v>0</v>
      </c>
      <c r="J44" s="179">
        <v>0</v>
      </c>
      <c r="K44" s="171">
        <f t="shared" si="1"/>
        <v>0</v>
      </c>
      <c r="L44" s="60"/>
      <c r="M44" s="6"/>
      <c r="N44" s="59"/>
      <c r="O44" s="3"/>
      <c r="P44" s="3"/>
      <c r="Q44" s="3"/>
      <c r="R44" s="3"/>
      <c r="S44" s="3"/>
      <c r="T44" s="3"/>
      <c r="U44" s="61"/>
      <c r="V44" s="3"/>
      <c r="W44" s="3"/>
      <c r="X44" s="3"/>
      <c r="Y44" s="3"/>
      <c r="Z44" s="3"/>
      <c r="AA44" s="2"/>
    </row>
    <row r="45" spans="1:27" s="7" customFormat="1" ht="15">
      <c r="A45" s="180" t="s">
        <v>194</v>
      </c>
      <c r="B45" s="191">
        <f>'Open Int.'!E45</f>
        <v>87600</v>
      </c>
      <c r="C45" s="192">
        <f>'Open Int.'!F45</f>
        <v>-800</v>
      </c>
      <c r="D45" s="193">
        <f>'Open Int.'!H45</f>
        <v>3200</v>
      </c>
      <c r="E45" s="335">
        <f>'Open Int.'!I45</f>
        <v>400</v>
      </c>
      <c r="F45" s="194">
        <f>IF('Open Int.'!E45=0,0,'Open Int.'!H45/'Open Int.'!E45)</f>
        <v>0.0365296803652968</v>
      </c>
      <c r="G45" s="156">
        <v>0.03167420814479638</v>
      </c>
      <c r="H45" s="171">
        <f t="shared" si="0"/>
        <v>0.1532941943900848</v>
      </c>
      <c r="I45" s="188">
        <f>IF(Volume!D45=0,0,Volume!F45/Volume!D45)</f>
        <v>0.05555555555555555</v>
      </c>
      <c r="J45" s="179">
        <v>0</v>
      </c>
      <c r="K45" s="171">
        <f t="shared" si="1"/>
        <v>0</v>
      </c>
      <c r="L45" s="60"/>
      <c r="M45" s="6"/>
      <c r="N45" s="59"/>
      <c r="O45" s="3"/>
      <c r="P45" s="3"/>
      <c r="Q45" s="3"/>
      <c r="R45" s="3"/>
      <c r="S45" s="3"/>
      <c r="T45" s="3"/>
      <c r="U45" s="61"/>
      <c r="V45" s="3"/>
      <c r="W45" s="3"/>
      <c r="X45" s="3"/>
      <c r="Y45" s="3"/>
      <c r="Z45" s="3"/>
      <c r="AA45" s="2"/>
    </row>
    <row r="46" spans="1:27" s="7" customFormat="1" ht="15">
      <c r="A46" s="180" t="s">
        <v>221</v>
      </c>
      <c r="B46" s="191">
        <f>'Open Int.'!E46</f>
        <v>830400</v>
      </c>
      <c r="C46" s="192">
        <f>'Open Int.'!F46</f>
        <v>4800</v>
      </c>
      <c r="D46" s="193">
        <f>'Open Int.'!H46</f>
        <v>273600</v>
      </c>
      <c r="E46" s="335">
        <f>'Open Int.'!I46</f>
        <v>4800</v>
      </c>
      <c r="F46" s="194">
        <f>IF('Open Int.'!E46=0,0,'Open Int.'!H46/'Open Int.'!E46)</f>
        <v>0.32947976878612717</v>
      </c>
      <c r="G46" s="156">
        <v>0.32558139534883723</v>
      </c>
      <c r="H46" s="171">
        <f t="shared" si="0"/>
        <v>0.01197357555739052</v>
      </c>
      <c r="I46" s="188">
        <f>IF(Volume!D46=0,0,Volume!F46/Volume!D46)</f>
        <v>0.1</v>
      </c>
      <c r="J46" s="179">
        <v>0.13402061855670103</v>
      </c>
      <c r="K46" s="171">
        <f t="shared" si="1"/>
        <v>-0.2538461538461538</v>
      </c>
      <c r="L46" s="60"/>
      <c r="M46" s="6"/>
      <c r="N46" s="59"/>
      <c r="O46" s="3"/>
      <c r="P46" s="3"/>
      <c r="Q46" s="3"/>
      <c r="R46" s="3"/>
      <c r="S46" s="3"/>
      <c r="T46" s="3"/>
      <c r="U46" s="61"/>
      <c r="V46" s="3"/>
      <c r="W46" s="3"/>
      <c r="X46" s="3"/>
      <c r="Y46" s="3"/>
      <c r="Z46" s="3"/>
      <c r="AA46" s="2"/>
    </row>
    <row r="47" spans="1:27" s="7" customFormat="1" ht="15">
      <c r="A47" s="180" t="s">
        <v>164</v>
      </c>
      <c r="B47" s="191">
        <f>'Open Int.'!E47</f>
        <v>1310800</v>
      </c>
      <c r="C47" s="192">
        <f>'Open Int.'!F47</f>
        <v>-16950</v>
      </c>
      <c r="D47" s="193">
        <f>'Open Int.'!H47</f>
        <v>203400</v>
      </c>
      <c r="E47" s="335">
        <f>'Open Int.'!I47</f>
        <v>0</v>
      </c>
      <c r="F47" s="194">
        <f>IF('Open Int.'!E47=0,0,'Open Int.'!H47/'Open Int.'!E47)</f>
        <v>0.15517241379310345</v>
      </c>
      <c r="G47" s="156">
        <v>0.15319148936170213</v>
      </c>
      <c r="H47" s="171">
        <f t="shared" si="0"/>
        <v>0.012931034482758659</v>
      </c>
      <c r="I47" s="188">
        <f>IF(Volume!D47=0,0,Volume!F47/Volume!D47)</f>
        <v>0</v>
      </c>
      <c r="J47" s="179">
        <v>0</v>
      </c>
      <c r="K47" s="171">
        <f t="shared" si="1"/>
        <v>0</v>
      </c>
      <c r="L47" s="60"/>
      <c r="M47" s="6"/>
      <c r="N47" s="59"/>
      <c r="O47" s="3"/>
      <c r="P47" s="3"/>
      <c r="Q47" s="3"/>
      <c r="R47" s="3"/>
      <c r="S47" s="3"/>
      <c r="T47" s="3"/>
      <c r="U47" s="61"/>
      <c r="V47" s="3"/>
      <c r="W47" s="3"/>
      <c r="X47" s="3"/>
      <c r="Y47" s="3"/>
      <c r="Z47" s="3"/>
      <c r="AA47" s="2"/>
    </row>
    <row r="48" spans="1:27" s="7" customFormat="1" ht="15">
      <c r="A48" s="180" t="s">
        <v>165</v>
      </c>
      <c r="B48" s="191">
        <f>'Open Int.'!E48</f>
        <v>5200</v>
      </c>
      <c r="C48" s="192">
        <f>'Open Int.'!F48</f>
        <v>0</v>
      </c>
      <c r="D48" s="193">
        <f>'Open Int.'!H48</f>
        <v>9100</v>
      </c>
      <c r="E48" s="335">
        <f>'Open Int.'!I48</f>
        <v>0</v>
      </c>
      <c r="F48" s="194">
        <f>IF('Open Int.'!E48=0,0,'Open Int.'!H48/'Open Int.'!E48)</f>
        <v>1.75</v>
      </c>
      <c r="G48" s="156">
        <v>1.75</v>
      </c>
      <c r="H48" s="171">
        <f t="shared" si="0"/>
        <v>0</v>
      </c>
      <c r="I48" s="188">
        <f>IF(Volume!D48=0,0,Volume!F48/Volume!D48)</f>
        <v>0</v>
      </c>
      <c r="J48" s="179">
        <v>0</v>
      </c>
      <c r="K48" s="171">
        <f t="shared" si="1"/>
        <v>0</v>
      </c>
      <c r="L48" s="60"/>
      <c r="M48" s="6"/>
      <c r="N48" s="59"/>
      <c r="O48" s="3"/>
      <c r="P48" s="3"/>
      <c r="Q48" s="3"/>
      <c r="R48" s="3"/>
      <c r="S48" s="3"/>
      <c r="T48" s="3"/>
      <c r="U48" s="61"/>
      <c r="V48" s="3"/>
      <c r="W48" s="3"/>
      <c r="X48" s="3"/>
      <c r="Y48" s="3"/>
      <c r="Z48" s="3"/>
      <c r="AA48" s="2"/>
    </row>
    <row r="49" spans="1:27" s="7" customFormat="1" ht="15">
      <c r="A49" s="180" t="s">
        <v>89</v>
      </c>
      <c r="B49" s="191">
        <f>'Open Int.'!E49</f>
        <v>163500</v>
      </c>
      <c r="C49" s="192">
        <f>'Open Int.'!F49</f>
        <v>7500</v>
      </c>
      <c r="D49" s="193">
        <f>'Open Int.'!H49</f>
        <v>18000</v>
      </c>
      <c r="E49" s="335">
        <f>'Open Int.'!I49</f>
        <v>0</v>
      </c>
      <c r="F49" s="194">
        <f>IF('Open Int.'!E49=0,0,'Open Int.'!H49/'Open Int.'!E49)</f>
        <v>0.11009174311926606</v>
      </c>
      <c r="G49" s="156">
        <v>0.11538461538461539</v>
      </c>
      <c r="H49" s="171">
        <f t="shared" si="0"/>
        <v>-0.045871559633027525</v>
      </c>
      <c r="I49" s="188">
        <f>IF(Volume!D49=0,0,Volume!F49/Volume!D49)</f>
        <v>0.034482758620689655</v>
      </c>
      <c r="J49" s="179">
        <v>0.2</v>
      </c>
      <c r="K49" s="171">
        <f t="shared" si="1"/>
        <v>-0.8275862068965517</v>
      </c>
      <c r="L49" s="60"/>
      <c r="M49" s="6"/>
      <c r="N49" s="59"/>
      <c r="O49" s="3"/>
      <c r="P49" s="3"/>
      <c r="Q49" s="3"/>
      <c r="R49" s="3"/>
      <c r="S49" s="3"/>
      <c r="T49" s="3"/>
      <c r="U49" s="61"/>
      <c r="V49" s="3"/>
      <c r="W49" s="3"/>
      <c r="X49" s="3"/>
      <c r="Y49" s="3"/>
      <c r="Z49" s="3"/>
      <c r="AA49" s="2"/>
    </row>
    <row r="50" spans="1:27" s="7" customFormat="1" ht="15">
      <c r="A50" s="180" t="s">
        <v>290</v>
      </c>
      <c r="B50" s="191">
        <f>'Open Int.'!E50</f>
        <v>57000</v>
      </c>
      <c r="C50" s="192">
        <f>'Open Int.'!F50</f>
        <v>1000</v>
      </c>
      <c r="D50" s="193">
        <f>'Open Int.'!H50</f>
        <v>0</v>
      </c>
      <c r="E50" s="335">
        <f>'Open Int.'!I50</f>
        <v>0</v>
      </c>
      <c r="F50" s="194">
        <f>IF('Open Int.'!E50=0,0,'Open Int.'!H50/'Open Int.'!E50)</f>
        <v>0</v>
      </c>
      <c r="G50" s="156">
        <v>0</v>
      </c>
      <c r="H50" s="171">
        <f t="shared" si="0"/>
        <v>0</v>
      </c>
      <c r="I50" s="188">
        <f>IF(Volume!D50=0,0,Volume!F50/Volume!D50)</f>
        <v>0</v>
      </c>
      <c r="J50" s="179">
        <v>0</v>
      </c>
      <c r="K50" s="171">
        <f t="shared" si="1"/>
        <v>0</v>
      </c>
      <c r="L50" s="60"/>
      <c r="M50" s="6"/>
      <c r="N50" s="59"/>
      <c r="O50" s="3"/>
      <c r="P50" s="3"/>
      <c r="Q50" s="3"/>
      <c r="R50" s="3"/>
      <c r="S50" s="3"/>
      <c r="T50" s="3"/>
      <c r="U50" s="61"/>
      <c r="V50" s="3"/>
      <c r="W50" s="3"/>
      <c r="X50" s="3"/>
      <c r="Y50" s="3"/>
      <c r="Z50" s="3"/>
      <c r="AA50" s="2"/>
    </row>
    <row r="51" spans="1:27" s="7" customFormat="1" ht="15">
      <c r="A51" s="180" t="s">
        <v>272</v>
      </c>
      <c r="B51" s="191">
        <f>'Open Int.'!E51</f>
        <v>91200</v>
      </c>
      <c r="C51" s="192">
        <f>'Open Int.'!F51</f>
        <v>25200</v>
      </c>
      <c r="D51" s="193">
        <f>'Open Int.'!H51</f>
        <v>3000</v>
      </c>
      <c r="E51" s="335">
        <f>'Open Int.'!I51</f>
        <v>0</v>
      </c>
      <c r="F51" s="194">
        <f>IF('Open Int.'!E51=0,0,'Open Int.'!H51/'Open Int.'!E51)</f>
        <v>0.03289473684210526</v>
      </c>
      <c r="G51" s="156">
        <v>0.045454545454545456</v>
      </c>
      <c r="H51" s="171">
        <f t="shared" si="0"/>
        <v>-0.2763157894736843</v>
      </c>
      <c r="I51" s="188">
        <f>IF(Volume!D51=0,0,Volume!F51/Volume!D51)</f>
        <v>0</v>
      </c>
      <c r="J51" s="179">
        <v>0</v>
      </c>
      <c r="K51" s="171">
        <f t="shared" si="1"/>
        <v>0</v>
      </c>
      <c r="L51" s="60"/>
      <c r="M51" s="6"/>
      <c r="N51" s="59"/>
      <c r="O51" s="3"/>
      <c r="P51" s="3"/>
      <c r="Q51" s="3"/>
      <c r="R51" s="3"/>
      <c r="S51" s="3"/>
      <c r="T51" s="3"/>
      <c r="U51" s="61"/>
      <c r="V51" s="3"/>
      <c r="W51" s="3"/>
      <c r="X51" s="3"/>
      <c r="Y51" s="3"/>
      <c r="Z51" s="3"/>
      <c r="AA51" s="2"/>
    </row>
    <row r="52" spans="1:27" s="7" customFormat="1" ht="15">
      <c r="A52" s="180" t="s">
        <v>222</v>
      </c>
      <c r="B52" s="191">
        <f>'Open Int.'!E52</f>
        <v>4200</v>
      </c>
      <c r="C52" s="192">
        <f>'Open Int.'!F52</f>
        <v>0</v>
      </c>
      <c r="D52" s="193">
        <f>'Open Int.'!H52</f>
        <v>600</v>
      </c>
      <c r="E52" s="335">
        <f>'Open Int.'!I52</f>
        <v>0</v>
      </c>
      <c r="F52" s="194">
        <f>IF('Open Int.'!E52=0,0,'Open Int.'!H52/'Open Int.'!E52)</f>
        <v>0.14285714285714285</v>
      </c>
      <c r="G52" s="156">
        <v>0.14285714285714285</v>
      </c>
      <c r="H52" s="171">
        <f t="shared" si="0"/>
        <v>0</v>
      </c>
      <c r="I52" s="188">
        <f>IF(Volume!D52=0,0,Volume!F52/Volume!D52)</f>
        <v>0</v>
      </c>
      <c r="J52" s="179">
        <v>0</v>
      </c>
      <c r="K52" s="171">
        <f t="shared" si="1"/>
        <v>0</v>
      </c>
      <c r="L52" s="60"/>
      <c r="M52" s="6"/>
      <c r="N52" s="59"/>
      <c r="O52" s="3"/>
      <c r="P52" s="3"/>
      <c r="Q52" s="3"/>
      <c r="R52" s="3"/>
      <c r="S52" s="3"/>
      <c r="T52" s="3"/>
      <c r="U52" s="61"/>
      <c r="V52" s="3"/>
      <c r="W52" s="3"/>
      <c r="X52" s="3"/>
      <c r="Y52" s="3"/>
      <c r="Z52" s="3"/>
      <c r="AA52" s="2"/>
    </row>
    <row r="53" spans="1:27" s="7" customFormat="1" ht="15">
      <c r="A53" s="180" t="s">
        <v>234</v>
      </c>
      <c r="B53" s="191">
        <f>'Open Int.'!E53</f>
        <v>248000</v>
      </c>
      <c r="C53" s="192">
        <f>'Open Int.'!F53</f>
        <v>24000</v>
      </c>
      <c r="D53" s="193">
        <f>'Open Int.'!H53</f>
        <v>70000</v>
      </c>
      <c r="E53" s="335">
        <f>'Open Int.'!I53</f>
        <v>16000</v>
      </c>
      <c r="F53" s="194">
        <f>IF('Open Int.'!E53=0,0,'Open Int.'!H53/'Open Int.'!E53)</f>
        <v>0.28225806451612906</v>
      </c>
      <c r="G53" s="156">
        <v>0.24107142857142858</v>
      </c>
      <c r="H53" s="171">
        <f t="shared" si="0"/>
        <v>0.17084826762246128</v>
      </c>
      <c r="I53" s="188">
        <f>IF(Volume!D53=0,0,Volume!F53/Volume!D53)</f>
        <v>0.2131979695431472</v>
      </c>
      <c r="J53" s="179">
        <v>0.17391304347826086</v>
      </c>
      <c r="K53" s="171">
        <f t="shared" si="1"/>
        <v>0.22588832487309649</v>
      </c>
      <c r="L53" s="60"/>
      <c r="M53" s="6"/>
      <c r="N53" s="59"/>
      <c r="O53" s="3"/>
      <c r="P53" s="3"/>
      <c r="Q53" s="3"/>
      <c r="R53" s="3"/>
      <c r="S53" s="3"/>
      <c r="T53" s="3"/>
      <c r="U53" s="61"/>
      <c r="V53" s="3"/>
      <c r="W53" s="3"/>
      <c r="X53" s="3"/>
      <c r="Y53" s="3"/>
      <c r="Z53" s="3"/>
      <c r="AA53" s="2"/>
    </row>
    <row r="54" spans="1:27" s="7" customFormat="1" ht="15">
      <c r="A54" s="180" t="s">
        <v>166</v>
      </c>
      <c r="B54" s="191">
        <f>'Open Int.'!E54</f>
        <v>286150</v>
      </c>
      <c r="C54" s="192">
        <f>'Open Int.'!F54</f>
        <v>17700</v>
      </c>
      <c r="D54" s="193">
        <f>'Open Int.'!H54</f>
        <v>32450</v>
      </c>
      <c r="E54" s="335">
        <f>'Open Int.'!I54</f>
        <v>8850</v>
      </c>
      <c r="F54" s="194">
        <f>IF('Open Int.'!E54=0,0,'Open Int.'!H54/'Open Int.'!E54)</f>
        <v>0.1134020618556701</v>
      </c>
      <c r="G54" s="156">
        <v>0.08791208791208792</v>
      </c>
      <c r="H54" s="171">
        <f t="shared" si="0"/>
        <v>0.28994845360824734</v>
      </c>
      <c r="I54" s="188">
        <f>IF(Volume!D54=0,0,Volume!F54/Volume!D54)</f>
        <v>0.375</v>
      </c>
      <c r="J54" s="179">
        <v>0</v>
      </c>
      <c r="K54" s="171">
        <f t="shared" si="1"/>
        <v>0</v>
      </c>
      <c r="L54" s="60"/>
      <c r="M54" s="6"/>
      <c r="N54" s="59"/>
      <c r="O54" s="3"/>
      <c r="P54" s="3"/>
      <c r="Q54" s="3"/>
      <c r="R54" s="3"/>
      <c r="S54" s="3"/>
      <c r="T54" s="3"/>
      <c r="U54" s="61"/>
      <c r="V54" s="3"/>
      <c r="W54" s="3"/>
      <c r="X54" s="3"/>
      <c r="Y54" s="3"/>
      <c r="Z54" s="3"/>
      <c r="AA54" s="2"/>
    </row>
    <row r="55" spans="1:27" s="7" customFormat="1" ht="15">
      <c r="A55" s="180" t="s">
        <v>223</v>
      </c>
      <c r="B55" s="191">
        <f>'Open Int.'!E55</f>
        <v>175</v>
      </c>
      <c r="C55" s="192">
        <f>'Open Int.'!F55</f>
        <v>0</v>
      </c>
      <c r="D55" s="193">
        <f>'Open Int.'!H55</f>
        <v>175</v>
      </c>
      <c r="E55" s="335">
        <f>'Open Int.'!I55</f>
        <v>0</v>
      </c>
      <c r="F55" s="194">
        <f>IF('Open Int.'!E55=0,0,'Open Int.'!H55/'Open Int.'!E55)</f>
        <v>1</v>
      </c>
      <c r="G55" s="156">
        <v>1</v>
      </c>
      <c r="H55" s="171">
        <f t="shared" si="0"/>
        <v>0</v>
      </c>
      <c r="I55" s="188">
        <f>IF(Volume!D55=0,0,Volume!F55/Volume!D55)</f>
        <v>0</v>
      </c>
      <c r="J55" s="179">
        <v>0</v>
      </c>
      <c r="K55" s="171">
        <f t="shared" si="1"/>
        <v>0</v>
      </c>
      <c r="L55" s="60"/>
      <c r="M55" s="6"/>
      <c r="N55" s="59"/>
      <c r="O55" s="3"/>
      <c r="P55" s="3"/>
      <c r="Q55" s="3"/>
      <c r="R55" s="3"/>
      <c r="S55" s="3"/>
      <c r="T55" s="3"/>
      <c r="U55" s="61"/>
      <c r="V55" s="3"/>
      <c r="W55" s="3"/>
      <c r="X55" s="3"/>
      <c r="Y55" s="3"/>
      <c r="Z55" s="3"/>
      <c r="AA55" s="2"/>
    </row>
    <row r="56" spans="1:27" s="7" customFormat="1" ht="15">
      <c r="A56" s="180" t="s">
        <v>291</v>
      </c>
      <c r="B56" s="191">
        <f>'Open Int.'!E56</f>
        <v>630000</v>
      </c>
      <c r="C56" s="192">
        <f>'Open Int.'!F56</f>
        <v>52500</v>
      </c>
      <c r="D56" s="193">
        <f>'Open Int.'!H56</f>
        <v>58500</v>
      </c>
      <c r="E56" s="335">
        <f>'Open Int.'!I56</f>
        <v>0</v>
      </c>
      <c r="F56" s="194">
        <f>IF('Open Int.'!E56=0,0,'Open Int.'!H56/'Open Int.'!E56)</f>
        <v>0.09285714285714286</v>
      </c>
      <c r="G56" s="156">
        <v>0.1012987012987013</v>
      </c>
      <c r="H56" s="171">
        <f t="shared" si="0"/>
        <v>-0.08333333333333336</v>
      </c>
      <c r="I56" s="188">
        <f>IF(Volume!D56=0,0,Volume!F56/Volume!D56)</f>
        <v>0.044444444444444446</v>
      </c>
      <c r="J56" s="179">
        <v>0.08333333333333333</v>
      </c>
      <c r="K56" s="171">
        <f t="shared" si="1"/>
        <v>-0.4666666666666666</v>
      </c>
      <c r="L56" s="60"/>
      <c r="M56" s="6"/>
      <c r="N56" s="59"/>
      <c r="O56" s="3"/>
      <c r="P56" s="3"/>
      <c r="Q56" s="3"/>
      <c r="R56" s="3"/>
      <c r="S56" s="3"/>
      <c r="T56" s="3"/>
      <c r="U56" s="61"/>
      <c r="V56" s="3"/>
      <c r="W56" s="3"/>
      <c r="X56" s="3"/>
      <c r="Y56" s="3"/>
      <c r="Z56" s="3"/>
      <c r="AA56" s="2"/>
    </row>
    <row r="57" spans="1:27" s="7" customFormat="1" ht="15">
      <c r="A57" s="180" t="s">
        <v>292</v>
      </c>
      <c r="B57" s="191">
        <f>'Open Int.'!E57</f>
        <v>15400</v>
      </c>
      <c r="C57" s="192">
        <f>'Open Int.'!F57</f>
        <v>11200</v>
      </c>
      <c r="D57" s="193">
        <f>'Open Int.'!H57</f>
        <v>23800</v>
      </c>
      <c r="E57" s="335">
        <f>'Open Int.'!I57</f>
        <v>0</v>
      </c>
      <c r="F57" s="194">
        <f>IF('Open Int.'!E57=0,0,'Open Int.'!H57/'Open Int.'!E57)</f>
        <v>1.5454545454545454</v>
      </c>
      <c r="G57" s="156">
        <v>5.666666666666667</v>
      </c>
      <c r="H57" s="171">
        <f t="shared" si="0"/>
        <v>-0.7272727272727272</v>
      </c>
      <c r="I57" s="188">
        <f>IF(Volume!D57=0,0,Volume!F57/Volume!D57)</f>
        <v>0</v>
      </c>
      <c r="J57" s="179">
        <v>0</v>
      </c>
      <c r="K57" s="171">
        <f t="shared" si="1"/>
        <v>0</v>
      </c>
      <c r="L57" s="60"/>
      <c r="M57" s="6"/>
      <c r="N57" s="59"/>
      <c r="O57" s="3"/>
      <c r="P57" s="3"/>
      <c r="Q57" s="3"/>
      <c r="R57" s="3"/>
      <c r="S57" s="3"/>
      <c r="T57" s="3"/>
      <c r="U57" s="61"/>
      <c r="V57" s="3"/>
      <c r="W57" s="3"/>
      <c r="X57" s="3"/>
      <c r="Y57" s="3"/>
      <c r="Z57" s="3"/>
      <c r="AA57" s="2"/>
    </row>
    <row r="58" spans="1:27" s="7" customFormat="1" ht="15">
      <c r="A58" s="180" t="s">
        <v>195</v>
      </c>
      <c r="B58" s="191">
        <f>'Open Int.'!E58</f>
        <v>950582</v>
      </c>
      <c r="C58" s="192">
        <f>'Open Int.'!F58</f>
        <v>26806</v>
      </c>
      <c r="D58" s="193">
        <f>'Open Int.'!H58</f>
        <v>107224</v>
      </c>
      <c r="E58" s="335">
        <f>'Open Int.'!I58</f>
        <v>0</v>
      </c>
      <c r="F58" s="194">
        <f>IF('Open Int.'!E58=0,0,'Open Int.'!H58/'Open Int.'!E58)</f>
        <v>0.11279826464208242</v>
      </c>
      <c r="G58" s="156">
        <v>0.11607142857142858</v>
      </c>
      <c r="H58" s="171">
        <f t="shared" si="0"/>
        <v>-0.028199566160520686</v>
      </c>
      <c r="I58" s="188">
        <f>IF(Volume!D58=0,0,Volume!F58/Volume!D58)</f>
        <v>0.030303030303030304</v>
      </c>
      <c r="J58" s="179">
        <v>0.03278688524590164</v>
      </c>
      <c r="K58" s="171">
        <f t="shared" si="1"/>
        <v>-0.07575757575757577</v>
      </c>
      <c r="L58" s="60"/>
      <c r="M58" s="6"/>
      <c r="N58" s="59"/>
      <c r="O58" s="3"/>
      <c r="P58" s="3"/>
      <c r="Q58" s="3"/>
      <c r="R58" s="3"/>
      <c r="S58" s="3"/>
      <c r="T58" s="3"/>
      <c r="U58" s="61"/>
      <c r="V58" s="3"/>
      <c r="W58" s="3"/>
      <c r="X58" s="3"/>
      <c r="Y58" s="3"/>
      <c r="Z58" s="3"/>
      <c r="AA58" s="2"/>
    </row>
    <row r="59" spans="1:27" s="7" customFormat="1" ht="15">
      <c r="A59" s="180" t="s">
        <v>293</v>
      </c>
      <c r="B59" s="191">
        <f>'Open Int.'!E59</f>
        <v>337400</v>
      </c>
      <c r="C59" s="192">
        <f>'Open Int.'!F59</f>
        <v>36400</v>
      </c>
      <c r="D59" s="193">
        <f>'Open Int.'!H59</f>
        <v>12600</v>
      </c>
      <c r="E59" s="335">
        <f>'Open Int.'!I59</f>
        <v>0</v>
      </c>
      <c r="F59" s="194">
        <f>IF('Open Int.'!E59=0,0,'Open Int.'!H59/'Open Int.'!E59)</f>
        <v>0.03734439834024896</v>
      </c>
      <c r="G59" s="156">
        <v>0.04186046511627907</v>
      </c>
      <c r="H59" s="171">
        <f t="shared" si="0"/>
        <v>-0.1078838174273859</v>
      </c>
      <c r="I59" s="188">
        <f>IF(Volume!D59=0,0,Volume!F59/Volume!D59)</f>
        <v>0</v>
      </c>
      <c r="J59" s="179">
        <v>0</v>
      </c>
      <c r="K59" s="171">
        <f t="shared" si="1"/>
        <v>0</v>
      </c>
      <c r="L59" s="60"/>
      <c r="M59" s="6"/>
      <c r="N59" s="59"/>
      <c r="O59" s="3"/>
      <c r="P59" s="3"/>
      <c r="Q59" s="3"/>
      <c r="R59" s="3"/>
      <c r="S59" s="3"/>
      <c r="T59" s="3"/>
      <c r="U59" s="61"/>
      <c r="V59" s="3"/>
      <c r="W59" s="3"/>
      <c r="X59" s="3"/>
      <c r="Y59" s="3"/>
      <c r="Z59" s="3"/>
      <c r="AA59" s="2"/>
    </row>
    <row r="60" spans="1:27" s="7" customFormat="1" ht="15">
      <c r="A60" s="180" t="s">
        <v>197</v>
      </c>
      <c r="B60" s="191">
        <f>'Open Int.'!E60</f>
        <v>5200</v>
      </c>
      <c r="C60" s="192">
        <f>'Open Int.'!F60</f>
        <v>0</v>
      </c>
      <c r="D60" s="193">
        <f>'Open Int.'!H60</f>
        <v>0</v>
      </c>
      <c r="E60" s="335">
        <f>'Open Int.'!I60</f>
        <v>0</v>
      </c>
      <c r="F60" s="194">
        <f>IF('Open Int.'!E60=0,0,'Open Int.'!H60/'Open Int.'!E60)</f>
        <v>0</v>
      </c>
      <c r="G60" s="156">
        <v>0</v>
      </c>
      <c r="H60" s="171">
        <f t="shared" si="0"/>
        <v>0</v>
      </c>
      <c r="I60" s="188">
        <f>IF(Volume!D60=0,0,Volume!F60/Volume!D60)</f>
        <v>0</v>
      </c>
      <c r="J60" s="179">
        <v>0</v>
      </c>
      <c r="K60" s="171">
        <f t="shared" si="1"/>
        <v>0</v>
      </c>
      <c r="L60" s="60"/>
      <c r="M60" s="6"/>
      <c r="N60" s="59"/>
      <c r="O60" s="3"/>
      <c r="P60" s="3"/>
      <c r="Q60" s="3"/>
      <c r="R60" s="3"/>
      <c r="S60" s="3"/>
      <c r="T60" s="3"/>
      <c r="U60" s="61"/>
      <c r="V60" s="3"/>
      <c r="W60" s="3"/>
      <c r="X60" s="3"/>
      <c r="Y60" s="3"/>
      <c r="Z60" s="3"/>
      <c r="AA60" s="2"/>
    </row>
    <row r="61" spans="1:27" s="7" customFormat="1" ht="15">
      <c r="A61" s="180" t="s">
        <v>4</v>
      </c>
      <c r="B61" s="191">
        <f>'Open Int.'!E61</f>
        <v>0</v>
      </c>
      <c r="C61" s="192">
        <f>'Open Int.'!F61</f>
        <v>0</v>
      </c>
      <c r="D61" s="193">
        <f>'Open Int.'!H61</f>
        <v>0</v>
      </c>
      <c r="E61" s="335">
        <f>'Open Int.'!I61</f>
        <v>0</v>
      </c>
      <c r="F61" s="194">
        <f>IF('Open Int.'!E61=0,0,'Open Int.'!H61/'Open Int.'!E61)</f>
        <v>0</v>
      </c>
      <c r="G61" s="156">
        <v>0</v>
      </c>
      <c r="H61" s="171">
        <f t="shared" si="0"/>
        <v>0</v>
      </c>
      <c r="I61" s="188">
        <f>IF(Volume!D61=0,0,Volume!F61/Volume!D61)</f>
        <v>0</v>
      </c>
      <c r="J61" s="179">
        <v>0</v>
      </c>
      <c r="K61" s="171">
        <f t="shared" si="1"/>
        <v>0</v>
      </c>
      <c r="L61" s="60"/>
      <c r="M61" s="6"/>
      <c r="N61" s="59"/>
      <c r="O61" s="3"/>
      <c r="P61" s="3"/>
      <c r="Q61" s="3"/>
      <c r="R61" s="3"/>
      <c r="S61" s="3"/>
      <c r="T61" s="3"/>
      <c r="U61" s="61"/>
      <c r="V61" s="3"/>
      <c r="W61" s="3"/>
      <c r="X61" s="3"/>
      <c r="Y61" s="3"/>
      <c r="Z61" s="3"/>
      <c r="AA61" s="2"/>
    </row>
    <row r="62" spans="1:27" s="7" customFormat="1" ht="15">
      <c r="A62" s="180" t="s">
        <v>79</v>
      </c>
      <c r="B62" s="191">
        <f>'Open Int.'!E62</f>
        <v>800</v>
      </c>
      <c r="C62" s="192">
        <f>'Open Int.'!F62</f>
        <v>0</v>
      </c>
      <c r="D62" s="193">
        <f>'Open Int.'!H62</f>
        <v>0</v>
      </c>
      <c r="E62" s="335">
        <f>'Open Int.'!I62</f>
        <v>0</v>
      </c>
      <c r="F62" s="194">
        <f>IF('Open Int.'!E62=0,0,'Open Int.'!H62/'Open Int.'!E62)</f>
        <v>0</v>
      </c>
      <c r="G62" s="156">
        <v>0</v>
      </c>
      <c r="H62" s="171">
        <f t="shared" si="0"/>
        <v>0</v>
      </c>
      <c r="I62" s="188">
        <f>IF(Volume!D62=0,0,Volume!F62/Volume!D62)</f>
        <v>0</v>
      </c>
      <c r="J62" s="179">
        <v>0</v>
      </c>
      <c r="K62" s="171">
        <f t="shared" si="1"/>
        <v>0</v>
      </c>
      <c r="L62" s="60"/>
      <c r="M62" s="6"/>
      <c r="N62" s="59"/>
      <c r="O62" s="3"/>
      <c r="P62" s="3"/>
      <c r="Q62" s="3"/>
      <c r="R62" s="3"/>
      <c r="S62" s="3"/>
      <c r="T62" s="3"/>
      <c r="U62" s="61"/>
      <c r="V62" s="3"/>
      <c r="W62" s="3"/>
      <c r="X62" s="3"/>
      <c r="Y62" s="3"/>
      <c r="Z62" s="3"/>
      <c r="AA62" s="2"/>
    </row>
    <row r="63" spans="1:27" s="7" customFormat="1" ht="15">
      <c r="A63" s="180" t="s">
        <v>196</v>
      </c>
      <c r="B63" s="191">
        <f>'Open Int.'!E63</f>
        <v>7600</v>
      </c>
      <c r="C63" s="192">
        <f>'Open Int.'!F63</f>
        <v>0</v>
      </c>
      <c r="D63" s="193">
        <f>'Open Int.'!H63</f>
        <v>800</v>
      </c>
      <c r="E63" s="335">
        <f>'Open Int.'!I63</f>
        <v>0</v>
      </c>
      <c r="F63" s="194">
        <f>IF('Open Int.'!E63=0,0,'Open Int.'!H63/'Open Int.'!E63)</f>
        <v>0.10526315789473684</v>
      </c>
      <c r="G63" s="156">
        <v>0.10526315789473684</v>
      </c>
      <c r="H63" s="171">
        <f t="shared" si="0"/>
        <v>0</v>
      </c>
      <c r="I63" s="188">
        <f>IF(Volume!D63=0,0,Volume!F63/Volume!D63)</f>
        <v>0</v>
      </c>
      <c r="J63" s="179">
        <v>0</v>
      </c>
      <c r="K63" s="171">
        <f t="shared" si="1"/>
        <v>0</v>
      </c>
      <c r="L63" s="60"/>
      <c r="M63" s="6"/>
      <c r="N63" s="59"/>
      <c r="O63" s="3"/>
      <c r="P63" s="3"/>
      <c r="Q63" s="3"/>
      <c r="R63" s="3"/>
      <c r="S63" s="3"/>
      <c r="T63" s="3"/>
      <c r="U63" s="61"/>
      <c r="V63" s="3"/>
      <c r="W63" s="3"/>
      <c r="X63" s="3"/>
      <c r="Y63" s="3"/>
      <c r="Z63" s="3"/>
      <c r="AA63" s="2"/>
    </row>
    <row r="64" spans="1:27" s="7" customFormat="1" ht="15">
      <c r="A64" s="180" t="s">
        <v>5</v>
      </c>
      <c r="B64" s="191">
        <f>'Open Int.'!E64</f>
        <v>4926955</v>
      </c>
      <c r="C64" s="192">
        <f>'Open Int.'!F64</f>
        <v>510400</v>
      </c>
      <c r="D64" s="193">
        <f>'Open Int.'!H64</f>
        <v>964975</v>
      </c>
      <c r="E64" s="335">
        <f>'Open Int.'!I64</f>
        <v>62205</v>
      </c>
      <c r="F64" s="194">
        <f>IF('Open Int.'!E64=0,0,'Open Int.'!H64/'Open Int.'!E64)</f>
        <v>0.1958562641631596</v>
      </c>
      <c r="G64" s="156">
        <v>0.20440592271578187</v>
      </c>
      <c r="H64" s="171">
        <f t="shared" si="0"/>
        <v>-0.04182686313111495</v>
      </c>
      <c r="I64" s="188">
        <f>IF(Volume!D64=0,0,Volume!F64/Volume!D64)</f>
        <v>0.314975845410628</v>
      </c>
      <c r="J64" s="179">
        <v>0.1555104800540906</v>
      </c>
      <c r="K64" s="171">
        <f t="shared" si="1"/>
        <v>1.0254316320100818</v>
      </c>
      <c r="L64" s="60"/>
      <c r="M64" s="6"/>
      <c r="N64" s="59"/>
      <c r="O64" s="3"/>
      <c r="P64" s="3"/>
      <c r="Q64" s="3"/>
      <c r="R64" s="3"/>
      <c r="S64" s="3"/>
      <c r="T64" s="3"/>
      <c r="U64" s="61"/>
      <c r="V64" s="3"/>
      <c r="W64" s="3"/>
      <c r="X64" s="3"/>
      <c r="Y64" s="3"/>
      <c r="Z64" s="3"/>
      <c r="AA64" s="2"/>
    </row>
    <row r="65" spans="1:27" s="7" customFormat="1" ht="15">
      <c r="A65" s="180" t="s">
        <v>198</v>
      </c>
      <c r="B65" s="191">
        <f>'Open Int.'!E65</f>
        <v>2964000</v>
      </c>
      <c r="C65" s="192">
        <f>'Open Int.'!F65</f>
        <v>327000</v>
      </c>
      <c r="D65" s="193">
        <f>'Open Int.'!H65</f>
        <v>439000</v>
      </c>
      <c r="E65" s="335">
        <f>'Open Int.'!I65</f>
        <v>33000</v>
      </c>
      <c r="F65" s="194">
        <f>IF('Open Int.'!E65=0,0,'Open Int.'!H65/'Open Int.'!E65)</f>
        <v>0.14811066126855602</v>
      </c>
      <c r="G65" s="156">
        <v>0.1539628365566932</v>
      </c>
      <c r="H65" s="171">
        <f t="shared" si="0"/>
        <v>-0.03801031092319652</v>
      </c>
      <c r="I65" s="188">
        <f>IF(Volume!D65=0,0,Volume!F65/Volume!D65)</f>
        <v>0.0940032414910859</v>
      </c>
      <c r="J65" s="179">
        <v>0.09294320137693632</v>
      </c>
      <c r="K65" s="171">
        <f t="shared" si="1"/>
        <v>0.011405246413350077</v>
      </c>
      <c r="L65" s="60"/>
      <c r="M65" s="6"/>
      <c r="N65" s="59"/>
      <c r="O65" s="3"/>
      <c r="P65" s="3"/>
      <c r="Q65" s="3"/>
      <c r="R65" s="3"/>
      <c r="S65" s="3"/>
      <c r="T65" s="3"/>
      <c r="U65" s="61"/>
      <c r="V65" s="3"/>
      <c r="W65" s="3"/>
      <c r="X65" s="3"/>
      <c r="Y65" s="3"/>
      <c r="Z65" s="3"/>
      <c r="AA65" s="2"/>
    </row>
    <row r="66" spans="1:27" s="7" customFormat="1" ht="15">
      <c r="A66" s="180" t="s">
        <v>199</v>
      </c>
      <c r="B66" s="191">
        <f>'Open Int.'!E66</f>
        <v>152100</v>
      </c>
      <c r="C66" s="192">
        <f>'Open Int.'!F66</f>
        <v>5200</v>
      </c>
      <c r="D66" s="193">
        <f>'Open Int.'!H66</f>
        <v>10400</v>
      </c>
      <c r="E66" s="335">
        <f>'Open Int.'!I66</f>
        <v>1300</v>
      </c>
      <c r="F66" s="194">
        <f>IF('Open Int.'!E66=0,0,'Open Int.'!H66/'Open Int.'!E66)</f>
        <v>0.06837606837606838</v>
      </c>
      <c r="G66" s="156">
        <v>0.061946902654867256</v>
      </c>
      <c r="H66" s="171">
        <f t="shared" si="0"/>
        <v>0.10378510378510392</v>
      </c>
      <c r="I66" s="188">
        <f>IF(Volume!D66=0,0,Volume!F66/Volume!D66)</f>
        <v>0.25</v>
      </c>
      <c r="J66" s="179">
        <v>0</v>
      </c>
      <c r="K66" s="171">
        <f t="shared" si="1"/>
        <v>0</v>
      </c>
      <c r="L66" s="60"/>
      <c r="M66" s="6"/>
      <c r="N66" s="59"/>
      <c r="O66" s="3"/>
      <c r="P66" s="3"/>
      <c r="Q66" s="3"/>
      <c r="R66" s="3"/>
      <c r="S66" s="3"/>
      <c r="T66" s="3"/>
      <c r="U66" s="61"/>
      <c r="V66" s="3"/>
      <c r="W66" s="3"/>
      <c r="X66" s="3"/>
      <c r="Y66" s="3"/>
      <c r="Z66" s="3"/>
      <c r="AA66" s="2"/>
    </row>
    <row r="67" spans="1:27" s="7" customFormat="1" ht="15">
      <c r="A67" s="180" t="s">
        <v>294</v>
      </c>
      <c r="B67" s="191">
        <f>'Open Int.'!E67</f>
        <v>600</v>
      </c>
      <c r="C67" s="192">
        <f>'Open Int.'!F67</f>
        <v>0</v>
      </c>
      <c r="D67" s="193">
        <f>'Open Int.'!H67</f>
        <v>0</v>
      </c>
      <c r="E67" s="335">
        <f>'Open Int.'!I67</f>
        <v>0</v>
      </c>
      <c r="F67" s="194">
        <f>IF('Open Int.'!E67=0,0,'Open Int.'!H67/'Open Int.'!E67)</f>
        <v>0</v>
      </c>
      <c r="G67" s="156">
        <v>0</v>
      </c>
      <c r="H67" s="171">
        <f t="shared" si="0"/>
        <v>0</v>
      </c>
      <c r="I67" s="188">
        <f>IF(Volume!D67=0,0,Volume!F67/Volume!D67)</f>
        <v>0</v>
      </c>
      <c r="J67" s="179">
        <v>0</v>
      </c>
      <c r="K67" s="171">
        <f t="shared" si="1"/>
        <v>0</v>
      </c>
      <c r="L67" s="60"/>
      <c r="M67" s="6"/>
      <c r="N67" s="59"/>
      <c r="O67" s="3"/>
      <c r="P67" s="3"/>
      <c r="Q67" s="3"/>
      <c r="R67" s="3"/>
      <c r="S67" s="3"/>
      <c r="T67" s="3"/>
      <c r="U67" s="61"/>
      <c r="V67" s="3"/>
      <c r="W67" s="3"/>
      <c r="X67" s="3"/>
      <c r="Y67" s="3"/>
      <c r="Z67" s="3"/>
      <c r="AA67" s="2"/>
    </row>
    <row r="68" spans="1:27" s="7" customFormat="1" ht="15">
      <c r="A68" s="180" t="s">
        <v>43</v>
      </c>
      <c r="B68" s="191">
        <f>'Open Int.'!E68</f>
        <v>600</v>
      </c>
      <c r="C68" s="192">
        <f>'Open Int.'!F68</f>
        <v>300</v>
      </c>
      <c r="D68" s="193">
        <f>'Open Int.'!H68</f>
        <v>300</v>
      </c>
      <c r="E68" s="335">
        <f>'Open Int.'!I68</f>
        <v>0</v>
      </c>
      <c r="F68" s="194">
        <f>IF('Open Int.'!E68=0,0,'Open Int.'!H68/'Open Int.'!E68)</f>
        <v>0.5</v>
      </c>
      <c r="G68" s="156">
        <v>1</v>
      </c>
      <c r="H68" s="171">
        <f t="shared" si="0"/>
        <v>-0.5</v>
      </c>
      <c r="I68" s="188">
        <f>IF(Volume!D68=0,0,Volume!F68/Volume!D68)</f>
        <v>0</v>
      </c>
      <c r="J68" s="179">
        <v>0</v>
      </c>
      <c r="K68" s="171">
        <f t="shared" si="1"/>
        <v>0</v>
      </c>
      <c r="L68" s="60"/>
      <c r="M68" s="6"/>
      <c r="N68" s="59"/>
      <c r="O68" s="3"/>
      <c r="P68" s="3"/>
      <c r="Q68" s="3"/>
      <c r="R68" s="3"/>
      <c r="S68" s="3"/>
      <c r="T68" s="3"/>
      <c r="U68" s="61"/>
      <c r="V68" s="3"/>
      <c r="W68" s="3"/>
      <c r="X68" s="3"/>
      <c r="Y68" s="3"/>
      <c r="Z68" s="3"/>
      <c r="AA68" s="2"/>
    </row>
    <row r="69" spans="1:27" s="7" customFormat="1" ht="15">
      <c r="A69" s="180" t="s">
        <v>200</v>
      </c>
      <c r="B69" s="191">
        <f>'Open Int.'!E69</f>
        <v>242200</v>
      </c>
      <c r="C69" s="192">
        <f>'Open Int.'!F69</f>
        <v>25200</v>
      </c>
      <c r="D69" s="193">
        <f>'Open Int.'!H69</f>
        <v>52500</v>
      </c>
      <c r="E69" s="335">
        <f>'Open Int.'!I69</f>
        <v>4900</v>
      </c>
      <c r="F69" s="194">
        <f>IF('Open Int.'!E69=0,0,'Open Int.'!H69/'Open Int.'!E69)</f>
        <v>0.21676300578034682</v>
      </c>
      <c r="G69" s="156">
        <v>0.21935483870967742</v>
      </c>
      <c r="H69" s="171">
        <f aca="true" t="shared" si="2" ref="H69:H132">IF(G69=0,0,(F69-G69)/G69)</f>
        <v>-0.011815708942536562</v>
      </c>
      <c r="I69" s="188">
        <f>IF(Volume!D69=0,0,Volume!F69/Volume!D69)</f>
        <v>0.09898477157360407</v>
      </c>
      <c r="J69" s="179">
        <v>0.05698005698005698</v>
      </c>
      <c r="K69" s="171">
        <f aca="true" t="shared" si="3" ref="K69:K132">IF(J69=0,0,(I69-J69)/J69)</f>
        <v>0.7371827411167513</v>
      </c>
      <c r="L69" s="60"/>
      <c r="M69" s="6"/>
      <c r="N69" s="59"/>
      <c r="O69" s="3"/>
      <c r="P69" s="3"/>
      <c r="Q69" s="3"/>
      <c r="R69" s="3"/>
      <c r="S69" s="3"/>
      <c r="T69" s="3"/>
      <c r="U69" s="61"/>
      <c r="V69" s="3"/>
      <c r="W69" s="3"/>
      <c r="X69" s="3"/>
      <c r="Y69" s="3"/>
      <c r="Z69" s="3"/>
      <c r="AA69" s="2"/>
    </row>
    <row r="70" spans="1:27" s="7" customFormat="1" ht="15">
      <c r="A70" s="180" t="s">
        <v>141</v>
      </c>
      <c r="B70" s="191">
        <f>'Open Int.'!E70</f>
        <v>9057600</v>
      </c>
      <c r="C70" s="192">
        <f>'Open Int.'!F70</f>
        <v>609600</v>
      </c>
      <c r="D70" s="193">
        <f>'Open Int.'!H70</f>
        <v>1848000</v>
      </c>
      <c r="E70" s="335">
        <f>'Open Int.'!I70</f>
        <v>144000</v>
      </c>
      <c r="F70" s="194">
        <f>IF('Open Int.'!E70=0,0,'Open Int.'!H70/'Open Int.'!E70)</f>
        <v>0.20402755696873343</v>
      </c>
      <c r="G70" s="156">
        <v>0.20170454545454544</v>
      </c>
      <c r="H70" s="171">
        <f t="shared" si="2"/>
        <v>0.011516902154847469</v>
      </c>
      <c r="I70" s="188">
        <f>IF(Volume!D70=0,0,Volume!F70/Volume!D70)</f>
        <v>0.12184571016582552</v>
      </c>
      <c r="J70" s="179">
        <v>0.1497005988023952</v>
      </c>
      <c r="K70" s="171">
        <f t="shared" si="3"/>
        <v>-0.18607065609228549</v>
      </c>
      <c r="L70" s="60"/>
      <c r="M70" s="6"/>
      <c r="N70" s="59"/>
      <c r="O70" s="3"/>
      <c r="P70" s="3"/>
      <c r="Q70" s="3"/>
      <c r="R70" s="3"/>
      <c r="S70" s="3"/>
      <c r="T70" s="3"/>
      <c r="U70" s="61"/>
      <c r="V70" s="3"/>
      <c r="W70" s="3"/>
      <c r="X70" s="3"/>
      <c r="Y70" s="3"/>
      <c r="Z70" s="3"/>
      <c r="AA70" s="2"/>
    </row>
    <row r="71" spans="1:27" s="7" customFormat="1" ht="15">
      <c r="A71" s="180" t="s">
        <v>184</v>
      </c>
      <c r="B71" s="191">
        <f>'Open Int.'!E71</f>
        <v>3658000</v>
      </c>
      <c r="C71" s="192">
        <f>'Open Int.'!F71</f>
        <v>348100</v>
      </c>
      <c r="D71" s="193">
        <f>'Open Int.'!H71</f>
        <v>595900</v>
      </c>
      <c r="E71" s="335">
        <f>'Open Int.'!I71</f>
        <v>-5900</v>
      </c>
      <c r="F71" s="194">
        <f>IF('Open Int.'!E71=0,0,'Open Int.'!H71/'Open Int.'!E71)</f>
        <v>0.1629032258064516</v>
      </c>
      <c r="G71" s="156">
        <v>0.18181818181818182</v>
      </c>
      <c r="H71" s="171">
        <f t="shared" si="2"/>
        <v>-0.10403225806451616</v>
      </c>
      <c r="I71" s="188">
        <f>IF(Volume!D71=0,0,Volume!F71/Volume!D71)</f>
        <v>0.16363636363636364</v>
      </c>
      <c r="J71" s="179">
        <v>0.11702127659574468</v>
      </c>
      <c r="K71" s="171">
        <f t="shared" si="3"/>
        <v>0.3983471074380165</v>
      </c>
      <c r="L71" s="60"/>
      <c r="M71" s="6"/>
      <c r="N71" s="59"/>
      <c r="O71" s="3"/>
      <c r="P71" s="3"/>
      <c r="Q71" s="3"/>
      <c r="R71" s="3"/>
      <c r="S71" s="3"/>
      <c r="T71" s="3"/>
      <c r="U71" s="61"/>
      <c r="V71" s="3"/>
      <c r="W71" s="3"/>
      <c r="X71" s="3"/>
      <c r="Y71" s="3"/>
      <c r="Z71" s="3"/>
      <c r="AA71" s="2"/>
    </row>
    <row r="72" spans="1:27" s="7" customFormat="1" ht="15">
      <c r="A72" s="180" t="s">
        <v>175</v>
      </c>
      <c r="B72" s="191">
        <f>'Open Int.'!E72</f>
        <v>22428000</v>
      </c>
      <c r="C72" s="192">
        <f>'Open Int.'!F72</f>
        <v>-1039500</v>
      </c>
      <c r="D72" s="193">
        <f>'Open Int.'!H72</f>
        <v>7371000</v>
      </c>
      <c r="E72" s="335">
        <f>'Open Int.'!I72</f>
        <v>-63000</v>
      </c>
      <c r="F72" s="194">
        <f>IF('Open Int.'!E72=0,0,'Open Int.'!H72/'Open Int.'!E72)</f>
        <v>0.32865168539325845</v>
      </c>
      <c r="G72" s="156">
        <v>0.3167785234899329</v>
      </c>
      <c r="H72" s="171">
        <f t="shared" si="2"/>
        <v>0.03748095600837937</v>
      </c>
      <c r="I72" s="188">
        <f>IF(Volume!D72=0,0,Volume!F72/Volume!D72)</f>
        <v>0.064</v>
      </c>
      <c r="J72" s="179">
        <v>0.16822429906542055</v>
      </c>
      <c r="K72" s="171">
        <f t="shared" si="3"/>
        <v>-0.6195555555555555</v>
      </c>
      <c r="L72" s="60"/>
      <c r="M72" s="6"/>
      <c r="N72" s="59"/>
      <c r="O72" s="3"/>
      <c r="P72" s="3"/>
      <c r="Q72" s="3"/>
      <c r="R72" s="3"/>
      <c r="S72" s="3"/>
      <c r="T72" s="3"/>
      <c r="U72" s="61"/>
      <c r="V72" s="3"/>
      <c r="W72" s="3"/>
      <c r="X72" s="3"/>
      <c r="Y72" s="3"/>
      <c r="Z72" s="3"/>
      <c r="AA72" s="2"/>
    </row>
    <row r="73" spans="1:27" s="7" customFormat="1" ht="15">
      <c r="A73" s="180" t="s">
        <v>142</v>
      </c>
      <c r="B73" s="191">
        <f>'Open Int.'!E73</f>
        <v>190750</v>
      </c>
      <c r="C73" s="192">
        <f>'Open Int.'!F73</f>
        <v>24500</v>
      </c>
      <c r="D73" s="193">
        <f>'Open Int.'!H73</f>
        <v>1750</v>
      </c>
      <c r="E73" s="335">
        <f>'Open Int.'!I73</f>
        <v>0</v>
      </c>
      <c r="F73" s="194">
        <f>IF('Open Int.'!E73=0,0,'Open Int.'!H73/'Open Int.'!E73)</f>
        <v>0.009174311926605505</v>
      </c>
      <c r="G73" s="156">
        <v>0.010526315789473684</v>
      </c>
      <c r="H73" s="171">
        <f t="shared" si="2"/>
        <v>-0.128440366972477</v>
      </c>
      <c r="I73" s="188">
        <f>IF(Volume!D73=0,0,Volume!F73/Volume!D73)</f>
        <v>0</v>
      </c>
      <c r="J73" s="179">
        <v>0</v>
      </c>
      <c r="K73" s="171">
        <f t="shared" si="3"/>
        <v>0</v>
      </c>
      <c r="L73" s="60"/>
      <c r="M73" s="6"/>
      <c r="N73" s="59"/>
      <c r="O73" s="3"/>
      <c r="P73" s="3"/>
      <c r="Q73" s="3"/>
      <c r="R73" s="3"/>
      <c r="S73" s="3"/>
      <c r="T73" s="3"/>
      <c r="U73" s="61"/>
      <c r="V73" s="3"/>
      <c r="W73" s="3"/>
      <c r="X73" s="3"/>
      <c r="Y73" s="3"/>
      <c r="Z73" s="3"/>
      <c r="AA73" s="2"/>
    </row>
    <row r="74" spans="1:27" s="7" customFormat="1" ht="15">
      <c r="A74" s="180" t="s">
        <v>176</v>
      </c>
      <c r="B74" s="191">
        <f>'Open Int.'!E74</f>
        <v>2436000</v>
      </c>
      <c r="C74" s="192">
        <f>'Open Int.'!F74</f>
        <v>197200</v>
      </c>
      <c r="D74" s="193">
        <f>'Open Int.'!H74</f>
        <v>308850</v>
      </c>
      <c r="E74" s="335">
        <f>'Open Int.'!I74</f>
        <v>31900</v>
      </c>
      <c r="F74" s="194">
        <f>IF('Open Int.'!E74=0,0,'Open Int.'!H74/'Open Int.'!E74)</f>
        <v>0.12678571428571428</v>
      </c>
      <c r="G74" s="156">
        <v>0.12370466321243523</v>
      </c>
      <c r="H74" s="171">
        <f t="shared" si="2"/>
        <v>0.024906507105459972</v>
      </c>
      <c r="I74" s="188">
        <f>IF(Volume!D74=0,0,Volume!F74/Volume!D74)</f>
        <v>0.1288135593220339</v>
      </c>
      <c r="J74" s="179">
        <v>0.14391143911439114</v>
      </c>
      <c r="K74" s="171">
        <f t="shared" si="3"/>
        <v>-0.1049109083007388</v>
      </c>
      <c r="L74" s="60"/>
      <c r="M74" s="6"/>
      <c r="N74" s="59"/>
      <c r="O74" s="3"/>
      <c r="P74" s="3"/>
      <c r="Q74" s="3"/>
      <c r="R74" s="3"/>
      <c r="S74" s="3"/>
      <c r="T74" s="3"/>
      <c r="U74" s="61"/>
      <c r="V74" s="3"/>
      <c r="W74" s="3"/>
      <c r="X74" s="3"/>
      <c r="Y74" s="3"/>
      <c r="Z74" s="3"/>
      <c r="AA74" s="2"/>
    </row>
    <row r="75" spans="1:27" s="7" customFormat="1" ht="15">
      <c r="A75" s="180" t="s">
        <v>167</v>
      </c>
      <c r="B75" s="191">
        <f>'Open Int.'!E75</f>
        <v>1393700</v>
      </c>
      <c r="C75" s="192">
        <f>'Open Int.'!F75</f>
        <v>477400</v>
      </c>
      <c r="D75" s="193">
        <f>'Open Int.'!H75</f>
        <v>130900</v>
      </c>
      <c r="E75" s="335">
        <f>'Open Int.'!I75</f>
        <v>92400</v>
      </c>
      <c r="F75" s="194">
        <f>IF('Open Int.'!E75=0,0,'Open Int.'!H75/'Open Int.'!E75)</f>
        <v>0.09392265193370165</v>
      </c>
      <c r="G75" s="156">
        <v>0.04201680672268908</v>
      </c>
      <c r="H75" s="171">
        <f t="shared" si="2"/>
        <v>1.2353591160220991</v>
      </c>
      <c r="I75" s="188">
        <f>IF(Volume!D75=0,0,Volume!F75/Volume!D75)</f>
        <v>0.10256410256410256</v>
      </c>
      <c r="J75" s="179">
        <v>0.012461059190031152</v>
      </c>
      <c r="K75" s="171">
        <f t="shared" si="3"/>
        <v>7.230769230769231</v>
      </c>
      <c r="L75" s="60"/>
      <c r="M75" s="6"/>
      <c r="N75" s="59"/>
      <c r="O75" s="3"/>
      <c r="P75" s="3"/>
      <c r="Q75" s="3"/>
      <c r="R75" s="3"/>
      <c r="S75" s="3"/>
      <c r="T75" s="3"/>
      <c r="U75" s="61"/>
      <c r="V75" s="3"/>
      <c r="W75" s="3"/>
      <c r="X75" s="3"/>
      <c r="Y75" s="3"/>
      <c r="Z75" s="3"/>
      <c r="AA75" s="2"/>
    </row>
    <row r="76" spans="1:27" s="7" customFormat="1" ht="15">
      <c r="A76" s="180" t="s">
        <v>201</v>
      </c>
      <c r="B76" s="191">
        <f>'Open Int.'!E76</f>
        <v>230000</v>
      </c>
      <c r="C76" s="192">
        <f>'Open Int.'!F76</f>
        <v>40200</v>
      </c>
      <c r="D76" s="193">
        <f>'Open Int.'!H76</f>
        <v>45800</v>
      </c>
      <c r="E76" s="335">
        <f>'Open Int.'!I76</f>
        <v>11000</v>
      </c>
      <c r="F76" s="194">
        <f>IF('Open Int.'!E76=0,0,'Open Int.'!H76/'Open Int.'!E76)</f>
        <v>0.1991304347826087</v>
      </c>
      <c r="G76" s="156">
        <v>0.1833508956796628</v>
      </c>
      <c r="H76" s="171">
        <f t="shared" si="2"/>
        <v>0.08606196901549219</v>
      </c>
      <c r="I76" s="188">
        <f>IF(Volume!D76=0,0,Volume!F76/Volume!D76)</f>
        <v>0.11947431302270012</v>
      </c>
      <c r="J76" s="179">
        <v>0.12509534706331046</v>
      </c>
      <c r="K76" s="171">
        <f t="shared" si="3"/>
        <v>-0.04493399772707416</v>
      </c>
      <c r="L76" s="60"/>
      <c r="M76" s="6"/>
      <c r="N76" s="59"/>
      <c r="O76" s="3"/>
      <c r="P76" s="3"/>
      <c r="Q76" s="3"/>
      <c r="R76" s="3"/>
      <c r="S76" s="3"/>
      <c r="T76" s="3"/>
      <c r="U76" s="61"/>
      <c r="V76" s="3"/>
      <c r="W76" s="3"/>
      <c r="X76" s="3"/>
      <c r="Y76" s="3"/>
      <c r="Z76" s="3"/>
      <c r="AA76" s="2"/>
    </row>
    <row r="77" spans="1:27" s="7" customFormat="1" ht="15">
      <c r="A77" s="180" t="s">
        <v>143</v>
      </c>
      <c r="B77" s="191">
        <f>'Open Int.'!E77</f>
        <v>20650</v>
      </c>
      <c r="C77" s="192">
        <f>'Open Int.'!F77</f>
        <v>20650</v>
      </c>
      <c r="D77" s="193">
        <f>'Open Int.'!H77</f>
        <v>76700</v>
      </c>
      <c r="E77" s="335">
        <f>'Open Int.'!I77</f>
        <v>8850</v>
      </c>
      <c r="F77" s="194">
        <f>IF('Open Int.'!E77=0,0,'Open Int.'!H77/'Open Int.'!E77)</f>
        <v>3.7142857142857144</v>
      </c>
      <c r="G77" s="156">
        <v>0</v>
      </c>
      <c r="H77" s="171">
        <f t="shared" si="2"/>
        <v>0</v>
      </c>
      <c r="I77" s="188">
        <f>IF(Volume!D77=0,0,Volume!F77/Volume!D77)</f>
        <v>0.42857142857142855</v>
      </c>
      <c r="J77" s="179">
        <v>0</v>
      </c>
      <c r="K77" s="171">
        <f t="shared" si="3"/>
        <v>0</v>
      </c>
      <c r="L77" s="60"/>
      <c r="M77" s="6"/>
      <c r="N77" s="59"/>
      <c r="O77" s="3"/>
      <c r="P77" s="3"/>
      <c r="Q77" s="3"/>
      <c r="R77" s="3"/>
      <c r="S77" s="3"/>
      <c r="T77" s="3"/>
      <c r="U77" s="61"/>
      <c r="V77" s="3"/>
      <c r="W77" s="3"/>
      <c r="X77" s="3"/>
      <c r="Y77" s="3"/>
      <c r="Z77" s="3"/>
      <c r="AA77" s="2"/>
    </row>
    <row r="78" spans="1:27" s="7" customFormat="1" ht="15">
      <c r="A78" s="180" t="s">
        <v>90</v>
      </c>
      <c r="B78" s="191">
        <f>'Open Int.'!E78</f>
        <v>2400</v>
      </c>
      <c r="C78" s="192">
        <f>'Open Int.'!F78</f>
        <v>0</v>
      </c>
      <c r="D78" s="193">
        <f>'Open Int.'!H78</f>
        <v>0</v>
      </c>
      <c r="E78" s="335">
        <f>'Open Int.'!I78</f>
        <v>0</v>
      </c>
      <c r="F78" s="194">
        <f>IF('Open Int.'!E78=0,0,'Open Int.'!H78/'Open Int.'!E78)</f>
        <v>0</v>
      </c>
      <c r="G78" s="156">
        <v>0</v>
      </c>
      <c r="H78" s="171">
        <f t="shared" si="2"/>
        <v>0</v>
      </c>
      <c r="I78" s="188">
        <f>IF(Volume!D78=0,0,Volume!F78/Volume!D78)</f>
        <v>0</v>
      </c>
      <c r="J78" s="179">
        <v>0</v>
      </c>
      <c r="K78" s="171">
        <f t="shared" si="3"/>
        <v>0</v>
      </c>
      <c r="L78" s="60"/>
      <c r="M78" s="6"/>
      <c r="N78" s="59"/>
      <c r="O78" s="3"/>
      <c r="P78" s="3"/>
      <c r="Q78" s="3"/>
      <c r="R78" s="3"/>
      <c r="S78" s="3"/>
      <c r="T78" s="3"/>
      <c r="U78" s="61"/>
      <c r="V78" s="3"/>
      <c r="W78" s="3"/>
      <c r="X78" s="3"/>
      <c r="Y78" s="3"/>
      <c r="Z78" s="3"/>
      <c r="AA78" s="2"/>
    </row>
    <row r="79" spans="1:27" s="7" customFormat="1" ht="15">
      <c r="A79" s="180" t="s">
        <v>35</v>
      </c>
      <c r="B79" s="191">
        <f>'Open Int.'!E79</f>
        <v>398200</v>
      </c>
      <c r="C79" s="192">
        <f>'Open Int.'!F79</f>
        <v>17600</v>
      </c>
      <c r="D79" s="193">
        <f>'Open Int.'!H79</f>
        <v>17600</v>
      </c>
      <c r="E79" s="335">
        <f>'Open Int.'!I79</f>
        <v>2200</v>
      </c>
      <c r="F79" s="194">
        <f>IF('Open Int.'!E79=0,0,'Open Int.'!H79/'Open Int.'!E79)</f>
        <v>0.04419889502762431</v>
      </c>
      <c r="G79" s="156">
        <v>0.04046242774566474</v>
      </c>
      <c r="H79" s="171">
        <f t="shared" si="2"/>
        <v>0.0923441199684293</v>
      </c>
      <c r="I79" s="188">
        <f>IF(Volume!D79=0,0,Volume!F79/Volume!D79)</f>
        <v>0.16129032258064516</v>
      </c>
      <c r="J79" s="179">
        <v>0.024390243902439025</v>
      </c>
      <c r="K79" s="171">
        <f t="shared" si="3"/>
        <v>5.612903225806451</v>
      </c>
      <c r="L79" s="60"/>
      <c r="M79" s="6"/>
      <c r="N79" s="59"/>
      <c r="O79" s="3"/>
      <c r="P79" s="3"/>
      <c r="Q79" s="3"/>
      <c r="R79" s="3"/>
      <c r="S79" s="3"/>
      <c r="T79" s="3"/>
      <c r="U79" s="61"/>
      <c r="V79" s="3"/>
      <c r="W79" s="3"/>
      <c r="X79" s="3"/>
      <c r="Y79" s="3"/>
      <c r="Z79" s="3"/>
      <c r="AA79" s="2"/>
    </row>
    <row r="80" spans="1:27" s="7" customFormat="1" ht="15">
      <c r="A80" s="180" t="s">
        <v>6</v>
      </c>
      <c r="B80" s="191">
        <f>'Open Int.'!E80</f>
        <v>1994625</v>
      </c>
      <c r="C80" s="192">
        <f>'Open Int.'!F80</f>
        <v>72000</v>
      </c>
      <c r="D80" s="193">
        <f>'Open Int.'!H80</f>
        <v>225000</v>
      </c>
      <c r="E80" s="335">
        <f>'Open Int.'!I80</f>
        <v>14625</v>
      </c>
      <c r="F80" s="194">
        <f>IF('Open Int.'!E80=0,0,'Open Int.'!H80/'Open Int.'!E80)</f>
        <v>0.11280315848843768</v>
      </c>
      <c r="G80" s="156">
        <v>0.10942071386775892</v>
      </c>
      <c r="H80" s="171">
        <f t="shared" si="2"/>
        <v>0.030912288003957195</v>
      </c>
      <c r="I80" s="188">
        <f>IF(Volume!D80=0,0,Volume!F80/Volume!D80)</f>
        <v>0.10714285714285714</v>
      </c>
      <c r="J80" s="179">
        <v>0.017341040462427744</v>
      </c>
      <c r="K80" s="171">
        <f t="shared" si="3"/>
        <v>5.178571428571429</v>
      </c>
      <c r="L80" s="60"/>
      <c r="M80" s="6"/>
      <c r="N80" s="59"/>
      <c r="O80" s="3"/>
      <c r="P80" s="3"/>
      <c r="Q80" s="3"/>
      <c r="R80" s="3"/>
      <c r="S80" s="3"/>
      <c r="T80" s="3"/>
      <c r="U80" s="61"/>
      <c r="V80" s="3"/>
      <c r="W80" s="3"/>
      <c r="X80" s="3"/>
      <c r="Y80" s="3"/>
      <c r="Z80" s="3"/>
      <c r="AA80" s="2"/>
    </row>
    <row r="81" spans="1:27" s="7" customFormat="1" ht="15">
      <c r="A81" s="180" t="s">
        <v>177</v>
      </c>
      <c r="B81" s="191">
        <f>'Open Int.'!E81</f>
        <v>743000</v>
      </c>
      <c r="C81" s="192">
        <f>'Open Int.'!F81</f>
        <v>36000</v>
      </c>
      <c r="D81" s="193">
        <f>'Open Int.'!H81</f>
        <v>85000</v>
      </c>
      <c r="E81" s="335">
        <f>'Open Int.'!I81</f>
        <v>2000</v>
      </c>
      <c r="F81" s="194">
        <f>IF('Open Int.'!E81=0,0,'Open Int.'!H81/'Open Int.'!E81)</f>
        <v>0.11440107671601615</v>
      </c>
      <c r="G81" s="156">
        <v>0.1173974540311174</v>
      </c>
      <c r="H81" s="171">
        <f t="shared" si="2"/>
        <v>-0.02552335857562145</v>
      </c>
      <c r="I81" s="188">
        <f>IF(Volume!D81=0,0,Volume!F81/Volume!D81)</f>
        <v>0.0861244019138756</v>
      </c>
      <c r="J81" s="179">
        <v>0.06907894736842106</v>
      </c>
      <c r="K81" s="171">
        <f t="shared" si="3"/>
        <v>0.24675324675324672</v>
      </c>
      <c r="L81" s="60"/>
      <c r="M81" s="6"/>
      <c r="N81" s="59"/>
      <c r="O81" s="3"/>
      <c r="P81" s="3"/>
      <c r="Q81" s="3"/>
      <c r="R81" s="3"/>
      <c r="S81" s="3"/>
      <c r="T81" s="3"/>
      <c r="U81" s="61"/>
      <c r="V81" s="3"/>
      <c r="W81" s="3"/>
      <c r="X81" s="3"/>
      <c r="Y81" s="3"/>
      <c r="Z81" s="3"/>
      <c r="AA81" s="2"/>
    </row>
    <row r="82" spans="1:27" s="7" customFormat="1" ht="15">
      <c r="A82" s="180" t="s">
        <v>168</v>
      </c>
      <c r="B82" s="191">
        <f>'Open Int.'!E82</f>
        <v>0</v>
      </c>
      <c r="C82" s="192">
        <f>'Open Int.'!F82</f>
        <v>0</v>
      </c>
      <c r="D82" s="193">
        <f>'Open Int.'!H82</f>
        <v>1200</v>
      </c>
      <c r="E82" s="335">
        <f>'Open Int.'!I82</f>
        <v>0</v>
      </c>
      <c r="F82" s="194">
        <f>IF('Open Int.'!E82=0,0,'Open Int.'!H82/'Open Int.'!E82)</f>
        <v>0</v>
      </c>
      <c r="G82" s="156">
        <v>0</v>
      </c>
      <c r="H82" s="171">
        <f t="shared" si="2"/>
        <v>0</v>
      </c>
      <c r="I82" s="188">
        <f>IF(Volume!D82=0,0,Volume!F82/Volume!D82)</f>
        <v>0</v>
      </c>
      <c r="J82" s="179">
        <v>0</v>
      </c>
      <c r="K82" s="171">
        <f t="shared" si="3"/>
        <v>0</v>
      </c>
      <c r="L82" s="60"/>
      <c r="M82" s="6"/>
      <c r="N82" s="59"/>
      <c r="O82" s="3"/>
      <c r="P82" s="3"/>
      <c r="Q82" s="3"/>
      <c r="R82" s="3"/>
      <c r="S82" s="3"/>
      <c r="T82" s="3"/>
      <c r="U82" s="61"/>
      <c r="V82" s="3"/>
      <c r="W82" s="3"/>
      <c r="X82" s="3"/>
      <c r="Y82" s="3"/>
      <c r="Z82" s="3"/>
      <c r="AA82" s="2"/>
    </row>
    <row r="83" spans="1:27" s="7" customFormat="1" ht="15">
      <c r="A83" s="180" t="s">
        <v>132</v>
      </c>
      <c r="B83" s="191">
        <f>'Open Int.'!E83</f>
        <v>9200</v>
      </c>
      <c r="C83" s="192">
        <f>'Open Int.'!F83</f>
        <v>400</v>
      </c>
      <c r="D83" s="193">
        <f>'Open Int.'!H83</f>
        <v>0</v>
      </c>
      <c r="E83" s="335">
        <f>'Open Int.'!I83</f>
        <v>0</v>
      </c>
      <c r="F83" s="194">
        <f>IF('Open Int.'!E83=0,0,'Open Int.'!H83/'Open Int.'!E83)</f>
        <v>0</v>
      </c>
      <c r="G83" s="156">
        <v>0</v>
      </c>
      <c r="H83" s="171">
        <f t="shared" si="2"/>
        <v>0</v>
      </c>
      <c r="I83" s="188">
        <f>IF(Volume!D83=0,0,Volume!F83/Volume!D83)</f>
        <v>0</v>
      </c>
      <c r="J83" s="179">
        <v>0</v>
      </c>
      <c r="K83" s="171">
        <f t="shared" si="3"/>
        <v>0</v>
      </c>
      <c r="L83" s="60"/>
      <c r="M83" s="6"/>
      <c r="N83" s="59"/>
      <c r="O83" s="3"/>
      <c r="P83" s="3"/>
      <c r="Q83" s="3"/>
      <c r="R83" s="3"/>
      <c r="S83" s="3"/>
      <c r="T83" s="3"/>
      <c r="U83" s="61"/>
      <c r="V83" s="3"/>
      <c r="W83" s="3"/>
      <c r="X83" s="3"/>
      <c r="Y83" s="3"/>
      <c r="Z83" s="3"/>
      <c r="AA83" s="2"/>
    </row>
    <row r="84" spans="1:27" s="7" customFormat="1" ht="15">
      <c r="A84" s="180" t="s">
        <v>144</v>
      </c>
      <c r="B84" s="191">
        <f>'Open Int.'!E84</f>
        <v>0</v>
      </c>
      <c r="C84" s="192">
        <f>'Open Int.'!F84</f>
        <v>0</v>
      </c>
      <c r="D84" s="193">
        <f>'Open Int.'!H84</f>
        <v>0</v>
      </c>
      <c r="E84" s="335">
        <f>'Open Int.'!I84</f>
        <v>0</v>
      </c>
      <c r="F84" s="194">
        <f>IF('Open Int.'!E84=0,0,'Open Int.'!H84/'Open Int.'!E84)</f>
        <v>0</v>
      </c>
      <c r="G84" s="156">
        <v>0</v>
      </c>
      <c r="H84" s="171">
        <f t="shared" si="2"/>
        <v>0</v>
      </c>
      <c r="I84" s="188">
        <f>IF(Volume!D84=0,0,Volume!F84/Volume!D84)</f>
        <v>0</v>
      </c>
      <c r="J84" s="179">
        <v>0</v>
      </c>
      <c r="K84" s="171">
        <f t="shared" si="3"/>
        <v>0</v>
      </c>
      <c r="L84" s="60"/>
      <c r="M84" s="6"/>
      <c r="N84" s="59"/>
      <c r="O84" s="3"/>
      <c r="P84" s="3"/>
      <c r="Q84" s="3"/>
      <c r="R84" s="3"/>
      <c r="S84" s="3"/>
      <c r="T84" s="3"/>
      <c r="U84" s="61"/>
      <c r="V84" s="3"/>
      <c r="W84" s="3"/>
      <c r="X84" s="3"/>
      <c r="Y84" s="3"/>
      <c r="Z84" s="3"/>
      <c r="AA84" s="2"/>
    </row>
    <row r="85" spans="1:27" s="7" customFormat="1" ht="15">
      <c r="A85" s="180" t="s">
        <v>295</v>
      </c>
      <c r="B85" s="191">
        <f>'Open Int.'!E85</f>
        <v>2400</v>
      </c>
      <c r="C85" s="192">
        <f>'Open Int.'!F85</f>
        <v>0</v>
      </c>
      <c r="D85" s="193">
        <f>'Open Int.'!H85</f>
        <v>600</v>
      </c>
      <c r="E85" s="335">
        <f>'Open Int.'!I85</f>
        <v>0</v>
      </c>
      <c r="F85" s="194">
        <f>IF('Open Int.'!E85=0,0,'Open Int.'!H85/'Open Int.'!E85)</f>
        <v>0.25</v>
      </c>
      <c r="G85" s="156">
        <v>0.25</v>
      </c>
      <c r="H85" s="171">
        <f t="shared" si="2"/>
        <v>0</v>
      </c>
      <c r="I85" s="188">
        <f>IF(Volume!D85=0,0,Volume!F85/Volume!D85)</f>
        <v>0.6666666666666666</v>
      </c>
      <c r="J85" s="179">
        <v>0</v>
      </c>
      <c r="K85" s="171">
        <f t="shared" si="3"/>
        <v>0</v>
      </c>
      <c r="L85" s="60"/>
      <c r="M85" s="6"/>
      <c r="N85" s="59"/>
      <c r="O85" s="3"/>
      <c r="P85" s="3"/>
      <c r="Q85" s="3"/>
      <c r="R85" s="3"/>
      <c r="S85" s="3"/>
      <c r="T85" s="3"/>
      <c r="U85" s="61"/>
      <c r="V85" s="3"/>
      <c r="W85" s="3"/>
      <c r="X85" s="3"/>
      <c r="Y85" s="3"/>
      <c r="Z85" s="3"/>
      <c r="AA85" s="2"/>
    </row>
    <row r="86" spans="1:27" s="7" customFormat="1" ht="15">
      <c r="A86" s="180" t="s">
        <v>133</v>
      </c>
      <c r="B86" s="191">
        <f>'Open Int.'!E86</f>
        <v>4012500</v>
      </c>
      <c r="C86" s="192">
        <f>'Open Int.'!F86</f>
        <v>-125000</v>
      </c>
      <c r="D86" s="193">
        <f>'Open Int.'!H86</f>
        <v>175000</v>
      </c>
      <c r="E86" s="335">
        <f>'Open Int.'!I86</f>
        <v>0</v>
      </c>
      <c r="F86" s="194">
        <f>IF('Open Int.'!E86=0,0,'Open Int.'!H86/'Open Int.'!E86)</f>
        <v>0.04361370716510903</v>
      </c>
      <c r="G86" s="156">
        <v>0.04229607250755287</v>
      </c>
      <c r="H86" s="171">
        <f t="shared" si="2"/>
        <v>0.03115264797507779</v>
      </c>
      <c r="I86" s="188">
        <f>IF(Volume!D86=0,0,Volume!F86/Volume!D86)</f>
        <v>0.07692307692307693</v>
      </c>
      <c r="J86" s="179">
        <v>0</v>
      </c>
      <c r="K86" s="171">
        <f t="shared" si="3"/>
        <v>0</v>
      </c>
      <c r="L86" s="60"/>
      <c r="M86" s="6"/>
      <c r="N86" s="59"/>
      <c r="O86" s="3"/>
      <c r="P86" s="3"/>
      <c r="Q86" s="3"/>
      <c r="R86" s="3"/>
      <c r="S86" s="3"/>
      <c r="T86" s="3"/>
      <c r="U86" s="61"/>
      <c r="V86" s="3"/>
      <c r="W86" s="3"/>
      <c r="X86" s="3"/>
      <c r="Y86" s="3"/>
      <c r="Z86" s="3"/>
      <c r="AA86" s="2"/>
    </row>
    <row r="87" spans="1:27" s="7" customFormat="1" ht="15">
      <c r="A87" s="180" t="s">
        <v>169</v>
      </c>
      <c r="B87" s="191">
        <f>'Open Int.'!E87</f>
        <v>124000</v>
      </c>
      <c r="C87" s="192">
        <f>'Open Int.'!F87</f>
        <v>0</v>
      </c>
      <c r="D87" s="193">
        <f>'Open Int.'!H87</f>
        <v>88000</v>
      </c>
      <c r="E87" s="335">
        <f>'Open Int.'!I87</f>
        <v>8000</v>
      </c>
      <c r="F87" s="194">
        <f>IF('Open Int.'!E87=0,0,'Open Int.'!H87/'Open Int.'!E87)</f>
        <v>0.7096774193548387</v>
      </c>
      <c r="G87" s="156">
        <v>0.6451612903225806</v>
      </c>
      <c r="H87" s="171">
        <f t="shared" si="2"/>
        <v>0.10000000000000009</v>
      </c>
      <c r="I87" s="188">
        <f>IF(Volume!D87=0,0,Volume!F87/Volume!D87)</f>
        <v>2</v>
      </c>
      <c r="J87" s="179">
        <v>0.42857142857142855</v>
      </c>
      <c r="K87" s="171">
        <f t="shared" si="3"/>
        <v>3.666666666666667</v>
      </c>
      <c r="L87" s="60"/>
      <c r="M87" s="6"/>
      <c r="N87" s="59"/>
      <c r="O87" s="3"/>
      <c r="P87" s="3"/>
      <c r="Q87" s="3"/>
      <c r="R87" s="3"/>
      <c r="S87" s="3"/>
      <c r="T87" s="3"/>
      <c r="U87" s="61"/>
      <c r="V87" s="3"/>
      <c r="W87" s="3"/>
      <c r="X87" s="3"/>
      <c r="Y87" s="3"/>
      <c r="Z87" s="3"/>
      <c r="AA87" s="2"/>
    </row>
    <row r="88" spans="1:27" s="7" customFormat="1" ht="15">
      <c r="A88" s="180" t="s">
        <v>296</v>
      </c>
      <c r="B88" s="191">
        <f>'Open Int.'!E88</f>
        <v>6050</v>
      </c>
      <c r="C88" s="192">
        <f>'Open Int.'!F88</f>
        <v>0</v>
      </c>
      <c r="D88" s="193">
        <f>'Open Int.'!H88</f>
        <v>0</v>
      </c>
      <c r="E88" s="335">
        <f>'Open Int.'!I88</f>
        <v>0</v>
      </c>
      <c r="F88" s="194">
        <f>IF('Open Int.'!E88=0,0,'Open Int.'!H88/'Open Int.'!E88)</f>
        <v>0</v>
      </c>
      <c r="G88" s="156">
        <v>0</v>
      </c>
      <c r="H88" s="171">
        <f t="shared" si="2"/>
        <v>0</v>
      </c>
      <c r="I88" s="188">
        <f>IF(Volume!D88=0,0,Volume!F88/Volume!D88)</f>
        <v>0</v>
      </c>
      <c r="J88" s="179">
        <v>0</v>
      </c>
      <c r="K88" s="171">
        <f t="shared" si="3"/>
        <v>0</v>
      </c>
      <c r="L88" s="60"/>
      <c r="M88" s="6"/>
      <c r="N88" s="59"/>
      <c r="O88" s="3"/>
      <c r="P88" s="3"/>
      <c r="Q88" s="3"/>
      <c r="R88" s="3"/>
      <c r="S88" s="3"/>
      <c r="T88" s="3"/>
      <c r="U88" s="61"/>
      <c r="V88" s="3"/>
      <c r="W88" s="3"/>
      <c r="X88" s="3"/>
      <c r="Y88" s="3"/>
      <c r="Z88" s="3"/>
      <c r="AA88" s="2"/>
    </row>
    <row r="89" spans="1:27" s="7" customFormat="1" ht="15">
      <c r="A89" s="180" t="s">
        <v>297</v>
      </c>
      <c r="B89" s="191">
        <f>'Open Int.'!E89</f>
        <v>6050</v>
      </c>
      <c r="C89" s="192">
        <f>'Open Int.'!F89</f>
        <v>0</v>
      </c>
      <c r="D89" s="193">
        <f>'Open Int.'!H89</f>
        <v>550</v>
      </c>
      <c r="E89" s="335">
        <f>'Open Int.'!I89</f>
        <v>0</v>
      </c>
      <c r="F89" s="194">
        <f>IF('Open Int.'!E89=0,0,'Open Int.'!H89/'Open Int.'!E89)</f>
        <v>0.09090909090909091</v>
      </c>
      <c r="G89" s="156">
        <v>0.09090909090909091</v>
      </c>
      <c r="H89" s="171">
        <f t="shared" si="2"/>
        <v>0</v>
      </c>
      <c r="I89" s="188">
        <f>IF(Volume!D89=0,0,Volume!F89/Volume!D89)</f>
        <v>0</v>
      </c>
      <c r="J89" s="179">
        <v>1</v>
      </c>
      <c r="K89" s="171">
        <f t="shared" si="3"/>
        <v>-1</v>
      </c>
      <c r="L89" s="60"/>
      <c r="M89" s="6"/>
      <c r="N89" s="59"/>
      <c r="O89" s="3"/>
      <c r="P89" s="3"/>
      <c r="Q89" s="3"/>
      <c r="R89" s="3"/>
      <c r="S89" s="3"/>
      <c r="T89" s="3"/>
      <c r="U89" s="61"/>
      <c r="V89" s="3"/>
      <c r="W89" s="3"/>
      <c r="X89" s="3"/>
      <c r="Y89" s="3"/>
      <c r="Z89" s="3"/>
      <c r="AA89" s="2"/>
    </row>
    <row r="90" spans="1:27" s="7" customFormat="1" ht="15">
      <c r="A90" s="180" t="s">
        <v>178</v>
      </c>
      <c r="B90" s="191">
        <f>'Open Int.'!E90</f>
        <v>97500</v>
      </c>
      <c r="C90" s="192">
        <f>'Open Int.'!F90</f>
        <v>7500</v>
      </c>
      <c r="D90" s="193">
        <f>'Open Int.'!H90</f>
        <v>45000</v>
      </c>
      <c r="E90" s="335">
        <f>'Open Int.'!I90</f>
        <v>2500</v>
      </c>
      <c r="F90" s="194">
        <f>IF('Open Int.'!E90=0,0,'Open Int.'!H90/'Open Int.'!E90)</f>
        <v>0.46153846153846156</v>
      </c>
      <c r="G90" s="156">
        <v>0.4722222222222222</v>
      </c>
      <c r="H90" s="171">
        <f t="shared" si="2"/>
        <v>-0.02262443438914019</v>
      </c>
      <c r="I90" s="188">
        <f>IF(Volume!D90=0,0,Volume!F90/Volume!D90)</f>
        <v>0.10714285714285714</v>
      </c>
      <c r="J90" s="179">
        <v>0</v>
      </c>
      <c r="K90" s="171">
        <f t="shared" si="3"/>
        <v>0</v>
      </c>
      <c r="L90" s="60"/>
      <c r="M90" s="6"/>
      <c r="N90" s="59"/>
      <c r="O90" s="3"/>
      <c r="P90" s="3"/>
      <c r="Q90" s="3"/>
      <c r="R90" s="3"/>
      <c r="S90" s="3"/>
      <c r="T90" s="3"/>
      <c r="U90" s="61"/>
      <c r="V90" s="3"/>
      <c r="W90" s="3"/>
      <c r="X90" s="3"/>
      <c r="Y90" s="3"/>
      <c r="Z90" s="3"/>
      <c r="AA90" s="2"/>
    </row>
    <row r="91" spans="1:29" s="58" customFormat="1" ht="15">
      <c r="A91" s="180" t="s">
        <v>145</v>
      </c>
      <c r="B91" s="191">
        <f>'Open Int.'!E91</f>
        <v>137700</v>
      </c>
      <c r="C91" s="192">
        <f>'Open Int.'!F91</f>
        <v>13600</v>
      </c>
      <c r="D91" s="193">
        <f>'Open Int.'!H91</f>
        <v>17000</v>
      </c>
      <c r="E91" s="335">
        <f>'Open Int.'!I91</f>
        <v>0</v>
      </c>
      <c r="F91" s="194">
        <f>IF('Open Int.'!E91=0,0,'Open Int.'!H91/'Open Int.'!E91)</f>
        <v>0.12345679012345678</v>
      </c>
      <c r="G91" s="156">
        <v>0.136986301369863</v>
      </c>
      <c r="H91" s="171">
        <f t="shared" si="2"/>
        <v>-0.09876543209876543</v>
      </c>
      <c r="I91" s="188">
        <f>IF(Volume!D91=0,0,Volume!F91/Volume!D91)</f>
        <v>0</v>
      </c>
      <c r="J91" s="179">
        <v>0.6153846153846154</v>
      </c>
      <c r="K91" s="171">
        <f t="shared" si="3"/>
        <v>-1</v>
      </c>
      <c r="L91" s="60"/>
      <c r="M91" s="6"/>
      <c r="N91" s="59"/>
      <c r="O91" s="3"/>
      <c r="P91" s="3"/>
      <c r="Q91" s="3"/>
      <c r="R91" s="3"/>
      <c r="S91" s="3"/>
      <c r="T91" s="3"/>
      <c r="U91" s="61"/>
      <c r="V91" s="3"/>
      <c r="W91" s="3"/>
      <c r="X91" s="3"/>
      <c r="Y91" s="3"/>
      <c r="Z91" s="3"/>
      <c r="AA91" s="2"/>
      <c r="AB91" s="78"/>
      <c r="AC91" s="77"/>
    </row>
    <row r="92" spans="1:27" s="7" customFormat="1" ht="15">
      <c r="A92" s="180" t="s">
        <v>273</v>
      </c>
      <c r="B92" s="191">
        <f>'Open Int.'!E92</f>
        <v>248200</v>
      </c>
      <c r="C92" s="192">
        <f>'Open Int.'!F92</f>
        <v>22100</v>
      </c>
      <c r="D92" s="193">
        <f>'Open Int.'!H92</f>
        <v>11900</v>
      </c>
      <c r="E92" s="335">
        <f>'Open Int.'!I92</f>
        <v>1700</v>
      </c>
      <c r="F92" s="194">
        <f>IF('Open Int.'!E92=0,0,'Open Int.'!H92/'Open Int.'!E92)</f>
        <v>0.04794520547945205</v>
      </c>
      <c r="G92" s="156">
        <v>0.045112781954887216</v>
      </c>
      <c r="H92" s="171">
        <f t="shared" si="2"/>
        <v>0.06278538812785388</v>
      </c>
      <c r="I92" s="188">
        <f>IF(Volume!D92=0,0,Volume!F92/Volume!D92)</f>
        <v>0.06557377049180328</v>
      </c>
      <c r="J92" s="179">
        <v>0</v>
      </c>
      <c r="K92" s="171">
        <f t="shared" si="3"/>
        <v>0</v>
      </c>
      <c r="L92" s="60"/>
      <c r="M92" s="6"/>
      <c r="N92" s="59"/>
      <c r="O92" s="3"/>
      <c r="P92" s="3"/>
      <c r="Q92" s="3"/>
      <c r="R92" s="3"/>
      <c r="S92" s="3"/>
      <c r="T92" s="3"/>
      <c r="U92" s="61"/>
      <c r="V92" s="3"/>
      <c r="W92" s="3"/>
      <c r="X92" s="3"/>
      <c r="Y92" s="3"/>
      <c r="Z92" s="3"/>
      <c r="AA92" s="2"/>
    </row>
    <row r="93" spans="1:27" s="7" customFormat="1" ht="15">
      <c r="A93" s="180" t="s">
        <v>210</v>
      </c>
      <c r="B93" s="191">
        <f>'Open Int.'!E93</f>
        <v>50400</v>
      </c>
      <c r="C93" s="192">
        <f>'Open Int.'!F93</f>
        <v>4200</v>
      </c>
      <c r="D93" s="193">
        <f>'Open Int.'!H93</f>
        <v>6800</v>
      </c>
      <c r="E93" s="335">
        <f>'Open Int.'!I93</f>
        <v>200</v>
      </c>
      <c r="F93" s="194">
        <f>IF('Open Int.'!E93=0,0,'Open Int.'!H93/'Open Int.'!E93)</f>
        <v>0.1349206349206349</v>
      </c>
      <c r="G93" s="156">
        <v>0.14285714285714285</v>
      </c>
      <c r="H93" s="171">
        <f t="shared" si="2"/>
        <v>-0.05555555555555555</v>
      </c>
      <c r="I93" s="188">
        <f>IF(Volume!D93=0,0,Volume!F93/Volume!D93)</f>
        <v>0.007407407407407408</v>
      </c>
      <c r="J93" s="179">
        <v>0.04294478527607362</v>
      </c>
      <c r="K93" s="171">
        <f t="shared" si="3"/>
        <v>-0.8275132275132276</v>
      </c>
      <c r="L93" s="60"/>
      <c r="M93" s="6"/>
      <c r="N93" s="59"/>
      <c r="O93" s="3"/>
      <c r="P93" s="3"/>
      <c r="Q93" s="3"/>
      <c r="R93" s="3"/>
      <c r="S93" s="3"/>
      <c r="T93" s="3"/>
      <c r="U93" s="61"/>
      <c r="V93" s="3"/>
      <c r="W93" s="3"/>
      <c r="X93" s="3"/>
      <c r="Y93" s="3"/>
      <c r="Z93" s="3"/>
      <c r="AA93" s="2"/>
    </row>
    <row r="94" spans="1:27" s="7" customFormat="1" ht="15">
      <c r="A94" s="180" t="s">
        <v>298</v>
      </c>
      <c r="B94" s="191">
        <f>'Open Int.'!E94</f>
        <v>1050</v>
      </c>
      <c r="C94" s="192">
        <f>'Open Int.'!F94</f>
        <v>0</v>
      </c>
      <c r="D94" s="193">
        <f>'Open Int.'!H94</f>
        <v>0</v>
      </c>
      <c r="E94" s="335">
        <f>'Open Int.'!I94</f>
        <v>0</v>
      </c>
      <c r="F94" s="194">
        <f>IF('Open Int.'!E94=0,0,'Open Int.'!H94/'Open Int.'!E94)</f>
        <v>0</v>
      </c>
      <c r="G94" s="156">
        <v>0</v>
      </c>
      <c r="H94" s="171">
        <f t="shared" si="2"/>
        <v>0</v>
      </c>
      <c r="I94" s="188">
        <f>IF(Volume!D94=0,0,Volume!F94/Volume!D94)</f>
        <v>0</v>
      </c>
      <c r="J94" s="179">
        <v>0</v>
      </c>
      <c r="K94" s="171">
        <f t="shared" si="3"/>
        <v>0</v>
      </c>
      <c r="L94" s="60"/>
      <c r="M94" s="6"/>
      <c r="N94" s="59"/>
      <c r="O94" s="3"/>
      <c r="P94" s="3"/>
      <c r="Q94" s="3"/>
      <c r="R94" s="3"/>
      <c r="S94" s="3"/>
      <c r="T94" s="3"/>
      <c r="U94" s="61"/>
      <c r="V94" s="3"/>
      <c r="W94" s="3"/>
      <c r="X94" s="3"/>
      <c r="Y94" s="3"/>
      <c r="Z94" s="3"/>
      <c r="AA94" s="2"/>
    </row>
    <row r="95" spans="1:27" s="7" customFormat="1" ht="15">
      <c r="A95" s="180" t="s">
        <v>7</v>
      </c>
      <c r="B95" s="191">
        <f>'Open Int.'!E95</f>
        <v>91000</v>
      </c>
      <c r="C95" s="192">
        <f>'Open Int.'!F95</f>
        <v>5200</v>
      </c>
      <c r="D95" s="193">
        <f>'Open Int.'!H95</f>
        <v>3900</v>
      </c>
      <c r="E95" s="335">
        <f>'Open Int.'!I95</f>
        <v>0</v>
      </c>
      <c r="F95" s="194">
        <f>IF('Open Int.'!E95=0,0,'Open Int.'!H95/'Open Int.'!E95)</f>
        <v>0.04285714285714286</v>
      </c>
      <c r="G95" s="156">
        <v>0.045454545454545456</v>
      </c>
      <c r="H95" s="171">
        <f t="shared" si="2"/>
        <v>-0.05714285714285716</v>
      </c>
      <c r="I95" s="188">
        <f>IF(Volume!D95=0,0,Volume!F95/Volume!D95)</f>
        <v>0</v>
      </c>
      <c r="J95" s="179">
        <v>0.01818181818181818</v>
      </c>
      <c r="K95" s="171">
        <f t="shared" si="3"/>
        <v>-1</v>
      </c>
      <c r="L95" s="60"/>
      <c r="M95" s="6"/>
      <c r="N95" s="59"/>
      <c r="O95" s="3"/>
      <c r="P95" s="3"/>
      <c r="Q95" s="3"/>
      <c r="R95" s="3"/>
      <c r="S95" s="3"/>
      <c r="T95" s="3"/>
      <c r="U95" s="61"/>
      <c r="V95" s="3"/>
      <c r="W95" s="3"/>
      <c r="X95" s="3"/>
      <c r="Y95" s="3"/>
      <c r="Z95" s="3"/>
      <c r="AA95" s="2"/>
    </row>
    <row r="96" spans="1:27" s="7" customFormat="1" ht="15">
      <c r="A96" s="180" t="s">
        <v>170</v>
      </c>
      <c r="B96" s="191">
        <f>'Open Int.'!E96</f>
        <v>1200</v>
      </c>
      <c r="C96" s="192">
        <f>'Open Int.'!F96</f>
        <v>0</v>
      </c>
      <c r="D96" s="193">
        <f>'Open Int.'!H96</f>
        <v>0</v>
      </c>
      <c r="E96" s="335">
        <f>'Open Int.'!I96</f>
        <v>0</v>
      </c>
      <c r="F96" s="194">
        <f>IF('Open Int.'!E96=0,0,'Open Int.'!H96/'Open Int.'!E96)</f>
        <v>0</v>
      </c>
      <c r="G96" s="156">
        <v>0</v>
      </c>
      <c r="H96" s="171">
        <f t="shared" si="2"/>
        <v>0</v>
      </c>
      <c r="I96" s="188">
        <f>IF(Volume!D96=0,0,Volume!F96/Volume!D96)</f>
        <v>0</v>
      </c>
      <c r="J96" s="179">
        <v>0</v>
      </c>
      <c r="K96" s="171">
        <f t="shared" si="3"/>
        <v>0</v>
      </c>
      <c r="L96" s="60"/>
      <c r="M96" s="6"/>
      <c r="N96" s="59"/>
      <c r="O96" s="3"/>
      <c r="P96" s="3"/>
      <c r="Q96" s="3"/>
      <c r="R96" s="3"/>
      <c r="S96" s="3"/>
      <c r="T96" s="3"/>
      <c r="U96" s="61"/>
      <c r="V96" s="3"/>
      <c r="W96" s="3"/>
      <c r="X96" s="3"/>
      <c r="Y96" s="3"/>
      <c r="Z96" s="3"/>
      <c r="AA96" s="2"/>
    </row>
    <row r="97" spans="1:29" s="58" customFormat="1" ht="15">
      <c r="A97" s="180" t="s">
        <v>224</v>
      </c>
      <c r="B97" s="191">
        <f>'Open Int.'!E97</f>
        <v>33600</v>
      </c>
      <c r="C97" s="192">
        <f>'Open Int.'!F97</f>
        <v>400</v>
      </c>
      <c r="D97" s="193">
        <f>'Open Int.'!H97</f>
        <v>3600</v>
      </c>
      <c r="E97" s="335">
        <f>'Open Int.'!I97</f>
        <v>0</v>
      </c>
      <c r="F97" s="194">
        <f>IF('Open Int.'!E97=0,0,'Open Int.'!H97/'Open Int.'!E97)</f>
        <v>0.10714285714285714</v>
      </c>
      <c r="G97" s="156">
        <v>0.10843373493975904</v>
      </c>
      <c r="H97" s="171">
        <f t="shared" si="2"/>
        <v>-0.011904761904761979</v>
      </c>
      <c r="I97" s="188">
        <f>IF(Volume!D97=0,0,Volume!F97/Volume!D97)</f>
        <v>0</v>
      </c>
      <c r="J97" s="179">
        <v>0</v>
      </c>
      <c r="K97" s="171">
        <f t="shared" si="3"/>
        <v>0</v>
      </c>
      <c r="L97" s="60"/>
      <c r="M97" s="6"/>
      <c r="N97" s="59"/>
      <c r="O97" s="3"/>
      <c r="P97" s="3"/>
      <c r="Q97" s="3"/>
      <c r="R97" s="3"/>
      <c r="S97" s="3"/>
      <c r="T97" s="3"/>
      <c r="U97" s="61"/>
      <c r="V97" s="3"/>
      <c r="W97" s="3"/>
      <c r="X97" s="3"/>
      <c r="Y97" s="3"/>
      <c r="Z97" s="3"/>
      <c r="AA97" s="2"/>
      <c r="AB97" s="78"/>
      <c r="AC97" s="77"/>
    </row>
    <row r="98" spans="1:27" s="7" customFormat="1" ht="15">
      <c r="A98" s="180" t="s">
        <v>207</v>
      </c>
      <c r="B98" s="191">
        <f>'Open Int.'!E98</f>
        <v>580000</v>
      </c>
      <c r="C98" s="192">
        <f>'Open Int.'!F98</f>
        <v>-2500</v>
      </c>
      <c r="D98" s="193">
        <f>'Open Int.'!H98</f>
        <v>33750</v>
      </c>
      <c r="E98" s="335">
        <f>'Open Int.'!I98</f>
        <v>1250</v>
      </c>
      <c r="F98" s="194">
        <f>IF('Open Int.'!E98=0,0,'Open Int.'!H98/'Open Int.'!E98)</f>
        <v>0.05818965517241379</v>
      </c>
      <c r="G98" s="156">
        <v>0.055793991416309016</v>
      </c>
      <c r="H98" s="171">
        <f t="shared" si="2"/>
        <v>0.04293766578249328</v>
      </c>
      <c r="I98" s="188">
        <f>IF(Volume!D98=0,0,Volume!F98/Volume!D98)</f>
        <v>0.02127659574468085</v>
      </c>
      <c r="J98" s="179">
        <v>0.019230769230769232</v>
      </c>
      <c r="K98" s="171">
        <f t="shared" si="3"/>
        <v>0.10638297872340417</v>
      </c>
      <c r="L98" s="60"/>
      <c r="M98" s="6"/>
      <c r="N98" s="59"/>
      <c r="O98" s="3"/>
      <c r="P98" s="3"/>
      <c r="Q98" s="3"/>
      <c r="R98" s="3"/>
      <c r="S98" s="3"/>
      <c r="T98" s="3"/>
      <c r="U98" s="61"/>
      <c r="V98" s="3"/>
      <c r="W98" s="3"/>
      <c r="X98" s="3"/>
      <c r="Y98" s="3"/>
      <c r="Z98" s="3"/>
      <c r="AA98" s="2"/>
    </row>
    <row r="99" spans="1:27" s="7" customFormat="1" ht="15">
      <c r="A99" s="180" t="s">
        <v>299</v>
      </c>
      <c r="B99" s="191">
        <f>'Open Int.'!E99</f>
        <v>3000</v>
      </c>
      <c r="C99" s="192">
        <f>'Open Int.'!F99</f>
        <v>0</v>
      </c>
      <c r="D99" s="193">
        <f>'Open Int.'!H99</f>
        <v>750</v>
      </c>
      <c r="E99" s="335">
        <f>'Open Int.'!I99</f>
        <v>0</v>
      </c>
      <c r="F99" s="194">
        <f>IF('Open Int.'!E99=0,0,'Open Int.'!H99/'Open Int.'!E99)</f>
        <v>0.25</v>
      </c>
      <c r="G99" s="156">
        <v>0.25</v>
      </c>
      <c r="H99" s="171">
        <f t="shared" si="2"/>
        <v>0</v>
      </c>
      <c r="I99" s="188">
        <f>IF(Volume!D99=0,0,Volume!F99/Volume!D99)</f>
        <v>0</v>
      </c>
      <c r="J99" s="179">
        <v>0</v>
      </c>
      <c r="K99" s="171">
        <f t="shared" si="3"/>
        <v>0</v>
      </c>
      <c r="L99" s="60"/>
      <c r="M99" s="6"/>
      <c r="N99" s="59"/>
      <c r="O99" s="3"/>
      <c r="P99" s="3"/>
      <c r="Q99" s="3"/>
      <c r="R99" s="3"/>
      <c r="S99" s="3"/>
      <c r="T99" s="3"/>
      <c r="U99" s="61"/>
      <c r="V99" s="3"/>
      <c r="W99" s="3"/>
      <c r="X99" s="3"/>
      <c r="Y99" s="3"/>
      <c r="Z99" s="3"/>
      <c r="AA99" s="2"/>
    </row>
    <row r="100" spans="1:27" s="7" customFormat="1" ht="15">
      <c r="A100" s="180" t="s">
        <v>279</v>
      </c>
      <c r="B100" s="191">
        <f>'Open Int.'!E100</f>
        <v>456000</v>
      </c>
      <c r="C100" s="192">
        <f>'Open Int.'!F100</f>
        <v>52800</v>
      </c>
      <c r="D100" s="193">
        <f>'Open Int.'!H100</f>
        <v>25600</v>
      </c>
      <c r="E100" s="335">
        <f>'Open Int.'!I100</f>
        <v>3200</v>
      </c>
      <c r="F100" s="194">
        <f>IF('Open Int.'!E100=0,0,'Open Int.'!H100/'Open Int.'!E100)</f>
        <v>0.056140350877192984</v>
      </c>
      <c r="G100" s="156">
        <v>0.05555555555555555</v>
      </c>
      <c r="H100" s="171">
        <f t="shared" si="2"/>
        <v>0.010526315789473759</v>
      </c>
      <c r="I100" s="188">
        <f>IF(Volume!D100=0,0,Volume!F100/Volume!D100)</f>
        <v>0.034482758620689655</v>
      </c>
      <c r="J100" s="179">
        <v>0.019736842105263157</v>
      </c>
      <c r="K100" s="171">
        <f t="shared" si="3"/>
        <v>0.7471264367816093</v>
      </c>
      <c r="L100" s="60"/>
      <c r="M100" s="6"/>
      <c r="N100" s="59"/>
      <c r="O100" s="3"/>
      <c r="P100" s="3"/>
      <c r="Q100" s="3"/>
      <c r="R100" s="3"/>
      <c r="S100" s="3"/>
      <c r="T100" s="3"/>
      <c r="U100" s="61"/>
      <c r="V100" s="3"/>
      <c r="W100" s="3"/>
      <c r="X100" s="3"/>
      <c r="Y100" s="3"/>
      <c r="Z100" s="3"/>
      <c r="AA100" s="2"/>
    </row>
    <row r="101" spans="1:29" s="58" customFormat="1" ht="15">
      <c r="A101" s="180" t="s">
        <v>146</v>
      </c>
      <c r="B101" s="191">
        <f>'Open Int.'!E101</f>
        <v>667500</v>
      </c>
      <c r="C101" s="192">
        <f>'Open Int.'!F101</f>
        <v>53400</v>
      </c>
      <c r="D101" s="193">
        <f>'Open Int.'!H101</f>
        <v>44500</v>
      </c>
      <c r="E101" s="335">
        <f>'Open Int.'!I101</f>
        <v>8900</v>
      </c>
      <c r="F101" s="194">
        <f>IF('Open Int.'!E101=0,0,'Open Int.'!H101/'Open Int.'!E101)</f>
        <v>0.06666666666666667</v>
      </c>
      <c r="G101" s="156">
        <v>0.057971014492753624</v>
      </c>
      <c r="H101" s="171">
        <f t="shared" si="2"/>
        <v>0.14999999999999997</v>
      </c>
      <c r="I101" s="188">
        <f>IF(Volume!D101=0,0,Volume!F101/Volume!D101)</f>
        <v>0.08333333333333333</v>
      </c>
      <c r="J101" s="179">
        <v>0</v>
      </c>
      <c r="K101" s="171">
        <f t="shared" si="3"/>
        <v>0</v>
      </c>
      <c r="L101" s="60"/>
      <c r="M101" s="6"/>
      <c r="N101" s="59"/>
      <c r="O101" s="3"/>
      <c r="P101" s="3"/>
      <c r="Q101" s="3"/>
      <c r="R101" s="3"/>
      <c r="S101" s="3"/>
      <c r="T101" s="3"/>
      <c r="U101" s="61"/>
      <c r="V101" s="3"/>
      <c r="W101" s="3"/>
      <c r="X101" s="3"/>
      <c r="Y101" s="3"/>
      <c r="Z101" s="3"/>
      <c r="AA101" s="2"/>
      <c r="AB101" s="78"/>
      <c r="AC101" s="77"/>
    </row>
    <row r="102" spans="1:29" s="58" customFormat="1" ht="15">
      <c r="A102" s="180" t="s">
        <v>8</v>
      </c>
      <c r="B102" s="191">
        <f>'Open Int.'!E102</f>
        <v>3960000</v>
      </c>
      <c r="C102" s="192">
        <f>'Open Int.'!F102</f>
        <v>448000</v>
      </c>
      <c r="D102" s="193">
        <f>'Open Int.'!H102</f>
        <v>473600</v>
      </c>
      <c r="E102" s="335">
        <f>'Open Int.'!I102</f>
        <v>68800</v>
      </c>
      <c r="F102" s="194">
        <f>IF('Open Int.'!E102=0,0,'Open Int.'!H102/'Open Int.'!E102)</f>
        <v>0.1195959595959596</v>
      </c>
      <c r="G102" s="156">
        <v>0.1152619589977221</v>
      </c>
      <c r="H102" s="171">
        <f t="shared" si="2"/>
        <v>0.03760130953806848</v>
      </c>
      <c r="I102" s="188">
        <f>IF(Volume!D102=0,0,Volume!F102/Volume!D102)</f>
        <v>0.12840466926070038</v>
      </c>
      <c r="J102" s="179">
        <v>0.07317073170731707</v>
      </c>
      <c r="K102" s="171">
        <f t="shared" si="3"/>
        <v>0.754863813229572</v>
      </c>
      <c r="L102" s="60"/>
      <c r="M102" s="6"/>
      <c r="N102" s="59"/>
      <c r="O102" s="3"/>
      <c r="P102" s="3"/>
      <c r="Q102" s="3"/>
      <c r="R102" s="3"/>
      <c r="S102" s="3"/>
      <c r="T102" s="3"/>
      <c r="U102" s="61"/>
      <c r="V102" s="3"/>
      <c r="W102" s="3"/>
      <c r="X102" s="3"/>
      <c r="Y102" s="3"/>
      <c r="Z102" s="3"/>
      <c r="AA102" s="2"/>
      <c r="AB102" s="78"/>
      <c r="AC102" s="77"/>
    </row>
    <row r="103" spans="1:27" s="7" customFormat="1" ht="15">
      <c r="A103" s="180" t="s">
        <v>300</v>
      </c>
      <c r="B103" s="191">
        <f>'Open Int.'!E103</f>
        <v>26000</v>
      </c>
      <c r="C103" s="192">
        <f>'Open Int.'!F103</f>
        <v>2000</v>
      </c>
      <c r="D103" s="193">
        <f>'Open Int.'!H103</f>
        <v>0</v>
      </c>
      <c r="E103" s="335">
        <f>'Open Int.'!I103</f>
        <v>0</v>
      </c>
      <c r="F103" s="194">
        <f>IF('Open Int.'!E103=0,0,'Open Int.'!H103/'Open Int.'!E103)</f>
        <v>0</v>
      </c>
      <c r="G103" s="156">
        <v>0</v>
      </c>
      <c r="H103" s="171">
        <f t="shared" si="2"/>
        <v>0</v>
      </c>
      <c r="I103" s="188">
        <f>IF(Volume!D103=0,0,Volume!F103/Volume!D103)</f>
        <v>0</v>
      </c>
      <c r="J103" s="179">
        <v>0</v>
      </c>
      <c r="K103" s="171">
        <f t="shared" si="3"/>
        <v>0</v>
      </c>
      <c r="L103" s="60"/>
      <c r="M103" s="6"/>
      <c r="N103" s="59"/>
      <c r="O103" s="3"/>
      <c r="P103" s="3"/>
      <c r="Q103" s="3"/>
      <c r="R103" s="3"/>
      <c r="S103" s="3"/>
      <c r="T103" s="3"/>
      <c r="U103" s="61"/>
      <c r="V103" s="3"/>
      <c r="W103" s="3"/>
      <c r="X103" s="3"/>
      <c r="Y103" s="3"/>
      <c r="Z103" s="3"/>
      <c r="AA103" s="2"/>
    </row>
    <row r="104" spans="1:27" s="7" customFormat="1" ht="15">
      <c r="A104" s="180" t="s">
        <v>179</v>
      </c>
      <c r="B104" s="191">
        <f>'Open Int.'!E104</f>
        <v>6552000</v>
      </c>
      <c r="C104" s="192">
        <f>'Open Int.'!F104</f>
        <v>84000</v>
      </c>
      <c r="D104" s="193">
        <f>'Open Int.'!H104</f>
        <v>700000</v>
      </c>
      <c r="E104" s="335">
        <f>'Open Int.'!I104</f>
        <v>0</v>
      </c>
      <c r="F104" s="194">
        <f>IF('Open Int.'!E104=0,0,'Open Int.'!H104/'Open Int.'!E104)</f>
        <v>0.10683760683760683</v>
      </c>
      <c r="G104" s="156">
        <v>0.10822510822510822</v>
      </c>
      <c r="H104" s="171">
        <f t="shared" si="2"/>
        <v>-0.012820512820512856</v>
      </c>
      <c r="I104" s="188">
        <f>IF(Volume!D104=0,0,Volume!F104/Volume!D104)</f>
        <v>0</v>
      </c>
      <c r="J104" s="179">
        <v>0</v>
      </c>
      <c r="K104" s="171">
        <f t="shared" si="3"/>
        <v>0</v>
      </c>
      <c r="L104" s="60"/>
      <c r="M104" s="6"/>
      <c r="N104" s="59"/>
      <c r="O104" s="3"/>
      <c r="P104" s="3"/>
      <c r="Q104" s="3"/>
      <c r="R104" s="3"/>
      <c r="S104" s="3"/>
      <c r="T104" s="3"/>
      <c r="U104" s="61"/>
      <c r="V104" s="3"/>
      <c r="W104" s="3"/>
      <c r="X104" s="3"/>
      <c r="Y104" s="3"/>
      <c r="Z104" s="3"/>
      <c r="AA104" s="2"/>
    </row>
    <row r="105" spans="1:27" s="7" customFormat="1" ht="15">
      <c r="A105" s="180" t="s">
        <v>202</v>
      </c>
      <c r="B105" s="191">
        <f>'Open Int.'!E105</f>
        <v>125350</v>
      </c>
      <c r="C105" s="192">
        <f>'Open Int.'!F105</f>
        <v>6900</v>
      </c>
      <c r="D105" s="193">
        <f>'Open Int.'!H105</f>
        <v>2300</v>
      </c>
      <c r="E105" s="335">
        <f>'Open Int.'!I105</f>
        <v>1150</v>
      </c>
      <c r="F105" s="194">
        <f>IF('Open Int.'!E105=0,0,'Open Int.'!H105/'Open Int.'!E105)</f>
        <v>0.01834862385321101</v>
      </c>
      <c r="G105" s="156">
        <v>0.009708737864077669</v>
      </c>
      <c r="H105" s="171">
        <f t="shared" si="2"/>
        <v>0.8899082568807342</v>
      </c>
      <c r="I105" s="188">
        <f>IF(Volume!D105=0,0,Volume!F105/Volume!D105)</f>
        <v>0.125</v>
      </c>
      <c r="J105" s="179">
        <v>0</v>
      </c>
      <c r="K105" s="171">
        <f t="shared" si="3"/>
        <v>0</v>
      </c>
      <c r="L105" s="60"/>
      <c r="M105" s="6"/>
      <c r="N105" s="59"/>
      <c r="O105" s="3"/>
      <c r="P105" s="3"/>
      <c r="Q105" s="3"/>
      <c r="R105" s="3"/>
      <c r="S105" s="3"/>
      <c r="T105" s="3"/>
      <c r="U105" s="61"/>
      <c r="V105" s="3"/>
      <c r="W105" s="3"/>
      <c r="X105" s="3"/>
      <c r="Y105" s="3"/>
      <c r="Z105" s="3"/>
      <c r="AA105" s="2"/>
    </row>
    <row r="106" spans="1:29" s="58" customFormat="1" ht="15">
      <c r="A106" s="180" t="s">
        <v>171</v>
      </c>
      <c r="B106" s="191">
        <f>'Open Int.'!E106</f>
        <v>15400</v>
      </c>
      <c r="C106" s="192">
        <f>'Open Int.'!F106</f>
        <v>2200</v>
      </c>
      <c r="D106" s="193">
        <f>'Open Int.'!H106</f>
        <v>22000</v>
      </c>
      <c r="E106" s="335">
        <f>'Open Int.'!I106</f>
        <v>0</v>
      </c>
      <c r="F106" s="194">
        <f>IF('Open Int.'!E106=0,0,'Open Int.'!H106/'Open Int.'!E106)</f>
        <v>1.4285714285714286</v>
      </c>
      <c r="G106" s="156">
        <v>1.6666666666666667</v>
      </c>
      <c r="H106" s="171">
        <f t="shared" si="2"/>
        <v>-0.14285714285714288</v>
      </c>
      <c r="I106" s="188">
        <f>IF(Volume!D106=0,0,Volume!F106/Volume!D106)</f>
        <v>0</v>
      </c>
      <c r="J106" s="179">
        <v>0</v>
      </c>
      <c r="K106" s="171">
        <f t="shared" si="3"/>
        <v>0</v>
      </c>
      <c r="L106" s="60"/>
      <c r="M106" s="6"/>
      <c r="N106" s="59"/>
      <c r="O106" s="3"/>
      <c r="P106" s="3"/>
      <c r="Q106" s="3"/>
      <c r="R106" s="3"/>
      <c r="S106" s="3"/>
      <c r="T106" s="3"/>
      <c r="U106" s="61"/>
      <c r="V106" s="3"/>
      <c r="W106" s="3"/>
      <c r="X106" s="3"/>
      <c r="Y106" s="3"/>
      <c r="Z106" s="3"/>
      <c r="AA106" s="2"/>
      <c r="AB106" s="78"/>
      <c r="AC106" s="77"/>
    </row>
    <row r="107" spans="1:29" s="58" customFormat="1" ht="15">
      <c r="A107" s="180" t="s">
        <v>147</v>
      </c>
      <c r="B107" s="191">
        <f>'Open Int.'!E107</f>
        <v>271400</v>
      </c>
      <c r="C107" s="192">
        <f>'Open Int.'!F107</f>
        <v>82600</v>
      </c>
      <c r="D107" s="193">
        <f>'Open Int.'!H107</f>
        <v>0</v>
      </c>
      <c r="E107" s="335">
        <f>'Open Int.'!I107</f>
        <v>0</v>
      </c>
      <c r="F107" s="194">
        <f>IF('Open Int.'!E107=0,0,'Open Int.'!H107/'Open Int.'!E107)</f>
        <v>0</v>
      </c>
      <c r="G107" s="156">
        <v>0</v>
      </c>
      <c r="H107" s="171">
        <f t="shared" si="2"/>
        <v>0</v>
      </c>
      <c r="I107" s="188">
        <f>IF(Volume!D107=0,0,Volume!F107/Volume!D107)</f>
        <v>0</v>
      </c>
      <c r="J107" s="179">
        <v>0</v>
      </c>
      <c r="K107" s="171">
        <f t="shared" si="3"/>
        <v>0</v>
      </c>
      <c r="L107" s="60"/>
      <c r="M107" s="6"/>
      <c r="N107" s="59"/>
      <c r="O107" s="3"/>
      <c r="P107" s="3"/>
      <c r="Q107" s="3"/>
      <c r="R107" s="3"/>
      <c r="S107" s="3"/>
      <c r="T107" s="3"/>
      <c r="U107" s="61"/>
      <c r="V107" s="3"/>
      <c r="W107" s="3"/>
      <c r="X107" s="3"/>
      <c r="Y107" s="3"/>
      <c r="Z107" s="3"/>
      <c r="AA107" s="2"/>
      <c r="AB107" s="78"/>
      <c r="AC107" s="77"/>
    </row>
    <row r="108" spans="1:29" s="58" customFormat="1" ht="15">
      <c r="A108" s="180" t="s">
        <v>148</v>
      </c>
      <c r="B108" s="191">
        <f>'Open Int.'!E108</f>
        <v>0</v>
      </c>
      <c r="C108" s="192">
        <f>'Open Int.'!F108</f>
        <v>0</v>
      </c>
      <c r="D108" s="193">
        <f>'Open Int.'!H108</f>
        <v>0</v>
      </c>
      <c r="E108" s="335">
        <f>'Open Int.'!I108</f>
        <v>0</v>
      </c>
      <c r="F108" s="194">
        <f>IF('Open Int.'!E108=0,0,'Open Int.'!H108/'Open Int.'!E108)</f>
        <v>0</v>
      </c>
      <c r="G108" s="156">
        <v>0</v>
      </c>
      <c r="H108" s="171">
        <f t="shared" si="2"/>
        <v>0</v>
      </c>
      <c r="I108" s="188">
        <f>IF(Volume!D108=0,0,Volume!F108/Volume!D108)</f>
        <v>0</v>
      </c>
      <c r="J108" s="179">
        <v>0</v>
      </c>
      <c r="K108" s="171">
        <f t="shared" si="3"/>
        <v>0</v>
      </c>
      <c r="L108" s="60"/>
      <c r="M108" s="6"/>
      <c r="N108" s="59"/>
      <c r="O108" s="3"/>
      <c r="P108" s="3"/>
      <c r="Q108" s="3"/>
      <c r="R108" s="3"/>
      <c r="S108" s="3"/>
      <c r="T108" s="3"/>
      <c r="U108" s="61"/>
      <c r="V108" s="3"/>
      <c r="W108" s="3"/>
      <c r="X108" s="3"/>
      <c r="Y108" s="3"/>
      <c r="Z108" s="3"/>
      <c r="AA108" s="2"/>
      <c r="AB108" s="78"/>
      <c r="AC108" s="77"/>
    </row>
    <row r="109" spans="1:29" s="58" customFormat="1" ht="15">
      <c r="A109" s="180" t="s">
        <v>122</v>
      </c>
      <c r="B109" s="191">
        <f>'Open Int.'!E109</f>
        <v>5668000</v>
      </c>
      <c r="C109" s="192">
        <f>'Open Int.'!F109</f>
        <v>432250</v>
      </c>
      <c r="D109" s="193">
        <f>'Open Int.'!H109</f>
        <v>897000</v>
      </c>
      <c r="E109" s="335">
        <f>'Open Int.'!I109</f>
        <v>91000</v>
      </c>
      <c r="F109" s="194">
        <f>IF('Open Int.'!E109=0,0,'Open Int.'!H109/'Open Int.'!E109)</f>
        <v>0.15825688073394495</v>
      </c>
      <c r="G109" s="156">
        <v>0.15394165114835506</v>
      </c>
      <c r="H109" s="171">
        <f t="shared" si="2"/>
        <v>0.028031592187037525</v>
      </c>
      <c r="I109" s="188">
        <f>IF(Volume!D109=0,0,Volume!F109/Volume!D109)</f>
        <v>0.13003663003663005</v>
      </c>
      <c r="J109" s="179">
        <v>0.0875</v>
      </c>
      <c r="K109" s="171">
        <f t="shared" si="3"/>
        <v>0.4861329147043435</v>
      </c>
      <c r="L109" s="60"/>
      <c r="M109" s="6"/>
      <c r="N109" s="59"/>
      <c r="O109" s="3"/>
      <c r="P109" s="3"/>
      <c r="Q109" s="3"/>
      <c r="R109" s="3"/>
      <c r="S109" s="3"/>
      <c r="T109" s="3"/>
      <c r="U109" s="61"/>
      <c r="V109" s="3"/>
      <c r="W109" s="3"/>
      <c r="X109" s="3"/>
      <c r="Y109" s="3"/>
      <c r="Z109" s="3"/>
      <c r="AA109" s="2"/>
      <c r="AB109" s="78"/>
      <c r="AC109" s="77"/>
    </row>
    <row r="110" spans="1:29" s="58" customFormat="1" ht="15">
      <c r="A110" s="180" t="s">
        <v>36</v>
      </c>
      <c r="B110" s="191">
        <f>'Open Int.'!E110</f>
        <v>231750</v>
      </c>
      <c r="C110" s="192">
        <f>'Open Int.'!F110</f>
        <v>32400</v>
      </c>
      <c r="D110" s="193">
        <f>'Open Int.'!H110</f>
        <v>12150</v>
      </c>
      <c r="E110" s="335">
        <f>'Open Int.'!I110</f>
        <v>1800</v>
      </c>
      <c r="F110" s="194">
        <f>IF('Open Int.'!E110=0,0,'Open Int.'!H110/'Open Int.'!E110)</f>
        <v>0.05242718446601942</v>
      </c>
      <c r="G110" s="156">
        <v>0.05191873589164785</v>
      </c>
      <c r="H110" s="171">
        <f t="shared" si="2"/>
        <v>0.009793161671591465</v>
      </c>
      <c r="I110" s="188">
        <f>IF(Volume!D110=0,0,Volume!F110/Volume!D110)</f>
        <v>0.03529411764705882</v>
      </c>
      <c r="J110" s="179">
        <v>0.016483516483516484</v>
      </c>
      <c r="K110" s="171">
        <f t="shared" si="3"/>
        <v>1.1411764705882352</v>
      </c>
      <c r="L110" s="60"/>
      <c r="M110" s="6"/>
      <c r="N110" s="59"/>
      <c r="O110" s="3"/>
      <c r="P110" s="3"/>
      <c r="Q110" s="3"/>
      <c r="R110" s="3"/>
      <c r="S110" s="3"/>
      <c r="T110" s="3"/>
      <c r="U110" s="61"/>
      <c r="V110" s="3"/>
      <c r="W110" s="3"/>
      <c r="X110" s="3"/>
      <c r="Y110" s="3"/>
      <c r="Z110" s="3"/>
      <c r="AA110" s="2"/>
      <c r="AB110" s="78"/>
      <c r="AC110" s="77"/>
    </row>
    <row r="111" spans="1:29" s="58" customFormat="1" ht="15">
      <c r="A111" s="180" t="s">
        <v>172</v>
      </c>
      <c r="B111" s="191">
        <f>'Open Int.'!E111</f>
        <v>65100</v>
      </c>
      <c r="C111" s="192">
        <f>'Open Int.'!F111</f>
        <v>2100</v>
      </c>
      <c r="D111" s="193">
        <f>'Open Int.'!H111</f>
        <v>5250</v>
      </c>
      <c r="E111" s="335">
        <f>'Open Int.'!I111</f>
        <v>0</v>
      </c>
      <c r="F111" s="194">
        <f>IF('Open Int.'!E111=0,0,'Open Int.'!H111/'Open Int.'!E111)</f>
        <v>0.08064516129032258</v>
      </c>
      <c r="G111" s="156">
        <v>0.08333333333333333</v>
      </c>
      <c r="H111" s="171">
        <f t="shared" si="2"/>
        <v>-0.032258064516129004</v>
      </c>
      <c r="I111" s="188">
        <f>IF(Volume!D111=0,0,Volume!F111/Volume!D111)</f>
        <v>0</v>
      </c>
      <c r="J111" s="179">
        <v>0</v>
      </c>
      <c r="K111" s="171">
        <f t="shared" si="3"/>
        <v>0</v>
      </c>
      <c r="L111" s="60"/>
      <c r="M111" s="6"/>
      <c r="N111" s="59"/>
      <c r="O111" s="3"/>
      <c r="P111" s="3"/>
      <c r="Q111" s="3"/>
      <c r="R111" s="3"/>
      <c r="S111" s="3"/>
      <c r="T111" s="3"/>
      <c r="U111" s="61"/>
      <c r="V111" s="3"/>
      <c r="W111" s="3"/>
      <c r="X111" s="3"/>
      <c r="Y111" s="3"/>
      <c r="Z111" s="3"/>
      <c r="AA111" s="2"/>
      <c r="AB111" s="78"/>
      <c r="AC111" s="77"/>
    </row>
    <row r="112" spans="1:29" s="58" customFormat="1" ht="15">
      <c r="A112" s="180" t="s">
        <v>80</v>
      </c>
      <c r="B112" s="191">
        <f>'Open Int.'!E112</f>
        <v>19200</v>
      </c>
      <c r="C112" s="192">
        <f>'Open Int.'!F112</f>
        <v>8400</v>
      </c>
      <c r="D112" s="193">
        <f>'Open Int.'!H112</f>
        <v>0</v>
      </c>
      <c r="E112" s="335">
        <f>'Open Int.'!I112</f>
        <v>0</v>
      </c>
      <c r="F112" s="194">
        <f>IF('Open Int.'!E112=0,0,'Open Int.'!H112/'Open Int.'!E112)</f>
        <v>0</v>
      </c>
      <c r="G112" s="156">
        <v>0</v>
      </c>
      <c r="H112" s="171">
        <f t="shared" si="2"/>
        <v>0</v>
      </c>
      <c r="I112" s="188">
        <f>IF(Volume!D112=0,0,Volume!F112/Volume!D112)</f>
        <v>0</v>
      </c>
      <c r="J112" s="179">
        <v>0</v>
      </c>
      <c r="K112" s="171">
        <f t="shared" si="3"/>
        <v>0</v>
      </c>
      <c r="L112" s="60"/>
      <c r="M112" s="6"/>
      <c r="N112" s="59"/>
      <c r="O112" s="3"/>
      <c r="P112" s="3"/>
      <c r="Q112" s="3"/>
      <c r="R112" s="3"/>
      <c r="S112" s="3"/>
      <c r="T112" s="3"/>
      <c r="U112" s="61"/>
      <c r="V112" s="3"/>
      <c r="W112" s="3"/>
      <c r="X112" s="3"/>
      <c r="Y112" s="3"/>
      <c r="Z112" s="3"/>
      <c r="AA112" s="2"/>
      <c r="AB112" s="78"/>
      <c r="AC112" s="77"/>
    </row>
    <row r="113" spans="1:29" s="58" customFormat="1" ht="15">
      <c r="A113" s="180" t="s">
        <v>275</v>
      </c>
      <c r="B113" s="191">
        <f>'Open Int.'!E113</f>
        <v>138600</v>
      </c>
      <c r="C113" s="192">
        <f>'Open Int.'!F113</f>
        <v>-3500</v>
      </c>
      <c r="D113" s="193">
        <f>'Open Int.'!H113</f>
        <v>3500</v>
      </c>
      <c r="E113" s="335">
        <f>'Open Int.'!I113</f>
        <v>0</v>
      </c>
      <c r="F113" s="194">
        <f>IF('Open Int.'!E113=0,0,'Open Int.'!H113/'Open Int.'!E113)</f>
        <v>0.025252525252525252</v>
      </c>
      <c r="G113" s="156">
        <v>0.024630541871921183</v>
      </c>
      <c r="H113" s="171">
        <f t="shared" si="2"/>
        <v>0.025252525252525186</v>
      </c>
      <c r="I113" s="188">
        <f>IF(Volume!D113=0,0,Volume!F113/Volume!D113)</f>
        <v>0.1</v>
      </c>
      <c r="J113" s="179">
        <v>0.09090909090909091</v>
      </c>
      <c r="K113" s="171">
        <f t="shared" si="3"/>
        <v>0.10000000000000003</v>
      </c>
      <c r="L113" s="60"/>
      <c r="M113" s="6"/>
      <c r="N113" s="59"/>
      <c r="O113" s="3"/>
      <c r="P113" s="3"/>
      <c r="Q113" s="3"/>
      <c r="R113" s="3"/>
      <c r="S113" s="3"/>
      <c r="T113" s="3"/>
      <c r="U113" s="61"/>
      <c r="V113" s="3"/>
      <c r="W113" s="3"/>
      <c r="X113" s="3"/>
      <c r="Y113" s="3"/>
      <c r="Z113" s="3"/>
      <c r="AA113" s="2"/>
      <c r="AB113" s="78"/>
      <c r="AC113" s="77"/>
    </row>
    <row r="114" spans="1:29" s="58" customFormat="1" ht="15">
      <c r="A114" s="180" t="s">
        <v>225</v>
      </c>
      <c r="B114" s="191">
        <f>'Open Int.'!E114</f>
        <v>0</v>
      </c>
      <c r="C114" s="192">
        <f>'Open Int.'!F114</f>
        <v>0</v>
      </c>
      <c r="D114" s="193">
        <f>'Open Int.'!H114</f>
        <v>0</v>
      </c>
      <c r="E114" s="335">
        <f>'Open Int.'!I114</f>
        <v>-11700</v>
      </c>
      <c r="F114" s="194">
        <f>IF('Open Int.'!E114=0,0,'Open Int.'!H114/'Open Int.'!E114)</f>
        <v>0</v>
      </c>
      <c r="G114" s="156">
        <v>0</v>
      </c>
      <c r="H114" s="171">
        <f t="shared" si="2"/>
        <v>0</v>
      </c>
      <c r="I114" s="188">
        <f>IF(Volume!D114=0,0,Volume!F114/Volume!D114)</f>
        <v>0</v>
      </c>
      <c r="J114" s="179">
        <v>0</v>
      </c>
      <c r="K114" s="171">
        <f t="shared" si="3"/>
        <v>0</v>
      </c>
      <c r="L114" s="60"/>
      <c r="M114" s="6"/>
      <c r="N114" s="59"/>
      <c r="O114" s="3"/>
      <c r="P114" s="3"/>
      <c r="Q114" s="3"/>
      <c r="R114" s="3"/>
      <c r="S114" s="3"/>
      <c r="T114" s="3"/>
      <c r="U114" s="61"/>
      <c r="V114" s="3"/>
      <c r="W114" s="3"/>
      <c r="X114" s="3"/>
      <c r="Y114" s="3"/>
      <c r="Z114" s="3"/>
      <c r="AA114" s="2"/>
      <c r="AB114" s="78"/>
      <c r="AC114" s="77"/>
    </row>
    <row r="115" spans="1:29" s="58" customFormat="1" ht="15">
      <c r="A115" s="180" t="s">
        <v>81</v>
      </c>
      <c r="B115" s="191">
        <f>'Open Int.'!E115</f>
        <v>7200</v>
      </c>
      <c r="C115" s="192">
        <f>'Open Int.'!F115</f>
        <v>1200</v>
      </c>
      <c r="D115" s="193">
        <f>'Open Int.'!H115</f>
        <v>0</v>
      </c>
      <c r="E115" s="335">
        <f>'Open Int.'!I115</f>
        <v>0</v>
      </c>
      <c r="F115" s="194">
        <f>IF('Open Int.'!E115=0,0,'Open Int.'!H115/'Open Int.'!E115)</f>
        <v>0</v>
      </c>
      <c r="G115" s="156">
        <v>0</v>
      </c>
      <c r="H115" s="171">
        <f t="shared" si="2"/>
        <v>0</v>
      </c>
      <c r="I115" s="188">
        <f>IF(Volume!D115=0,0,Volume!F115/Volume!D115)</f>
        <v>0</v>
      </c>
      <c r="J115" s="179">
        <v>0</v>
      </c>
      <c r="K115" s="171">
        <f t="shared" si="3"/>
        <v>0</v>
      </c>
      <c r="L115" s="60"/>
      <c r="M115" s="6"/>
      <c r="N115" s="59"/>
      <c r="O115" s="3"/>
      <c r="P115" s="3"/>
      <c r="Q115" s="3"/>
      <c r="R115" s="3"/>
      <c r="S115" s="3"/>
      <c r="T115" s="3"/>
      <c r="U115" s="61"/>
      <c r="V115" s="3"/>
      <c r="W115" s="3"/>
      <c r="X115" s="3"/>
      <c r="Y115" s="3"/>
      <c r="Z115" s="3"/>
      <c r="AA115" s="2"/>
      <c r="AB115" s="78"/>
      <c r="AC115" s="77"/>
    </row>
    <row r="116" spans="1:29" s="58" customFormat="1" ht="15">
      <c r="A116" s="180" t="s">
        <v>226</v>
      </c>
      <c r="B116" s="191">
        <f>'Open Int.'!E116</f>
        <v>652400</v>
      </c>
      <c r="C116" s="192">
        <f>'Open Int.'!F116</f>
        <v>16800</v>
      </c>
      <c r="D116" s="193">
        <f>'Open Int.'!H116</f>
        <v>117600</v>
      </c>
      <c r="E116" s="335">
        <f>'Open Int.'!I116</f>
        <v>5600</v>
      </c>
      <c r="F116" s="194">
        <f>IF('Open Int.'!E116=0,0,'Open Int.'!H116/'Open Int.'!E116)</f>
        <v>0.18025751072961374</v>
      </c>
      <c r="G116" s="156">
        <v>0.1762114537444934</v>
      </c>
      <c r="H116" s="171">
        <f t="shared" si="2"/>
        <v>0.02296137339055792</v>
      </c>
      <c r="I116" s="188">
        <f>IF(Volume!D116=0,0,Volume!F116/Volume!D116)</f>
        <v>0.09090909090909091</v>
      </c>
      <c r="J116" s="179">
        <v>0.1282051282051282</v>
      </c>
      <c r="K116" s="171">
        <f t="shared" si="3"/>
        <v>-0.29090909090909084</v>
      </c>
      <c r="L116" s="60"/>
      <c r="M116" s="6"/>
      <c r="N116" s="59"/>
      <c r="O116" s="3"/>
      <c r="P116" s="3"/>
      <c r="Q116" s="3"/>
      <c r="R116" s="3"/>
      <c r="S116" s="3"/>
      <c r="T116" s="3"/>
      <c r="U116" s="61"/>
      <c r="V116" s="3"/>
      <c r="W116" s="3"/>
      <c r="X116" s="3"/>
      <c r="Y116" s="3"/>
      <c r="Z116" s="3"/>
      <c r="AA116" s="2"/>
      <c r="AB116" s="78"/>
      <c r="AC116" s="77"/>
    </row>
    <row r="117" spans="1:27" s="7" customFormat="1" ht="15">
      <c r="A117" s="180" t="s">
        <v>301</v>
      </c>
      <c r="B117" s="191">
        <f>'Open Int.'!E117</f>
        <v>38500</v>
      </c>
      <c r="C117" s="192">
        <f>'Open Int.'!F117</f>
        <v>3300</v>
      </c>
      <c r="D117" s="193">
        <f>'Open Int.'!H117</f>
        <v>11000</v>
      </c>
      <c r="E117" s="335">
        <f>'Open Int.'!I117</f>
        <v>0</v>
      </c>
      <c r="F117" s="194">
        <f>IF('Open Int.'!E117=0,0,'Open Int.'!H117/'Open Int.'!E117)</f>
        <v>0.2857142857142857</v>
      </c>
      <c r="G117" s="156">
        <v>0.3125</v>
      </c>
      <c r="H117" s="171">
        <f t="shared" si="2"/>
        <v>-0.08571428571428577</v>
      </c>
      <c r="I117" s="188">
        <f>IF(Volume!D117=0,0,Volume!F117/Volume!D117)</f>
        <v>0.0625</v>
      </c>
      <c r="J117" s="179">
        <v>0</v>
      </c>
      <c r="K117" s="171">
        <f t="shared" si="3"/>
        <v>0</v>
      </c>
      <c r="L117" s="60"/>
      <c r="M117" s="6"/>
      <c r="N117" s="59"/>
      <c r="O117" s="3"/>
      <c r="P117" s="3"/>
      <c r="Q117" s="3"/>
      <c r="R117" s="3"/>
      <c r="S117" s="3"/>
      <c r="T117" s="3"/>
      <c r="U117" s="61"/>
      <c r="V117" s="3"/>
      <c r="W117" s="3"/>
      <c r="X117" s="3"/>
      <c r="Y117" s="3"/>
      <c r="Z117" s="3"/>
      <c r="AA117" s="2"/>
    </row>
    <row r="118" spans="1:27" s="7" customFormat="1" ht="15">
      <c r="A118" s="180" t="s">
        <v>227</v>
      </c>
      <c r="B118" s="191">
        <f>'Open Int.'!E118</f>
        <v>6300</v>
      </c>
      <c r="C118" s="192">
        <f>'Open Int.'!F118</f>
        <v>2700</v>
      </c>
      <c r="D118" s="193">
        <f>'Open Int.'!H118</f>
        <v>0</v>
      </c>
      <c r="E118" s="335">
        <f>'Open Int.'!I118</f>
        <v>0</v>
      </c>
      <c r="F118" s="194">
        <f>IF('Open Int.'!E118=0,0,'Open Int.'!H118/'Open Int.'!E118)</f>
        <v>0</v>
      </c>
      <c r="G118" s="156">
        <v>0</v>
      </c>
      <c r="H118" s="171">
        <f t="shared" si="2"/>
        <v>0</v>
      </c>
      <c r="I118" s="188">
        <f>IF(Volume!D118=0,0,Volume!F118/Volume!D118)</f>
        <v>0</v>
      </c>
      <c r="J118" s="179">
        <v>0</v>
      </c>
      <c r="K118" s="171">
        <f t="shared" si="3"/>
        <v>0</v>
      </c>
      <c r="L118" s="60"/>
      <c r="M118" s="6"/>
      <c r="N118" s="59"/>
      <c r="O118" s="3"/>
      <c r="P118" s="3"/>
      <c r="Q118" s="3"/>
      <c r="R118" s="3"/>
      <c r="S118" s="3"/>
      <c r="T118" s="3"/>
      <c r="U118" s="61"/>
      <c r="V118" s="3"/>
      <c r="W118" s="3"/>
      <c r="X118" s="3"/>
      <c r="Y118" s="3"/>
      <c r="Z118" s="3"/>
      <c r="AA118" s="2"/>
    </row>
    <row r="119" spans="1:27" s="7" customFormat="1" ht="15">
      <c r="A119" s="180" t="s">
        <v>228</v>
      </c>
      <c r="B119" s="191">
        <f>'Open Int.'!E119</f>
        <v>319200</v>
      </c>
      <c r="C119" s="192">
        <f>'Open Int.'!F119</f>
        <v>9600</v>
      </c>
      <c r="D119" s="193">
        <f>'Open Int.'!H119</f>
        <v>61600</v>
      </c>
      <c r="E119" s="335">
        <f>'Open Int.'!I119</f>
        <v>-800</v>
      </c>
      <c r="F119" s="194">
        <f>IF('Open Int.'!E119=0,0,'Open Int.'!H119/'Open Int.'!E119)</f>
        <v>0.19298245614035087</v>
      </c>
      <c r="G119" s="156">
        <v>0.20155038759689922</v>
      </c>
      <c r="H119" s="171">
        <f t="shared" si="2"/>
        <v>-0.04251012145748992</v>
      </c>
      <c r="I119" s="188">
        <f>IF(Volume!D119=0,0,Volume!F119/Volume!D119)</f>
        <v>0.2</v>
      </c>
      <c r="J119" s="179">
        <v>0.08888888888888889</v>
      </c>
      <c r="K119" s="171">
        <f t="shared" si="3"/>
        <v>1.25</v>
      </c>
      <c r="L119" s="60"/>
      <c r="M119" s="6"/>
      <c r="N119" s="59"/>
      <c r="O119" s="3"/>
      <c r="P119" s="3"/>
      <c r="Q119" s="3"/>
      <c r="R119" s="3"/>
      <c r="S119" s="3"/>
      <c r="T119" s="3"/>
      <c r="U119" s="61"/>
      <c r="V119" s="3"/>
      <c r="W119" s="3"/>
      <c r="X119" s="3"/>
      <c r="Y119" s="3"/>
      <c r="Z119" s="3"/>
      <c r="AA119" s="2"/>
    </row>
    <row r="120" spans="1:27" s="7" customFormat="1" ht="15">
      <c r="A120" s="180" t="s">
        <v>235</v>
      </c>
      <c r="B120" s="191">
        <f>'Open Int.'!E120</f>
        <v>1780800</v>
      </c>
      <c r="C120" s="192">
        <f>'Open Int.'!F120</f>
        <v>144900</v>
      </c>
      <c r="D120" s="193">
        <f>'Open Int.'!H120</f>
        <v>424200</v>
      </c>
      <c r="E120" s="335">
        <f>'Open Int.'!I120</f>
        <v>9800</v>
      </c>
      <c r="F120" s="194">
        <f>IF('Open Int.'!E120=0,0,'Open Int.'!H120/'Open Int.'!E120)</f>
        <v>0.23820754716981132</v>
      </c>
      <c r="G120" s="156">
        <v>0.25331621737270005</v>
      </c>
      <c r="H120" s="171">
        <f t="shared" si="2"/>
        <v>-0.05964351733809282</v>
      </c>
      <c r="I120" s="188">
        <f>IF(Volume!D120=0,0,Volume!F120/Volume!D120)</f>
        <v>0.16445066480055984</v>
      </c>
      <c r="J120" s="179">
        <v>0.23044397463002114</v>
      </c>
      <c r="K120" s="171">
        <f t="shared" si="3"/>
        <v>-0.2863746380672954</v>
      </c>
      <c r="L120" s="60"/>
      <c r="M120" s="6"/>
      <c r="N120" s="59"/>
      <c r="O120" s="3"/>
      <c r="P120" s="3"/>
      <c r="Q120" s="3"/>
      <c r="R120" s="3"/>
      <c r="S120" s="3"/>
      <c r="T120" s="3"/>
      <c r="U120" s="61"/>
      <c r="V120" s="3"/>
      <c r="W120" s="3"/>
      <c r="X120" s="3"/>
      <c r="Y120" s="3"/>
      <c r="Z120" s="3"/>
      <c r="AA120" s="2"/>
    </row>
    <row r="121" spans="1:27" s="7" customFormat="1" ht="15">
      <c r="A121" s="180" t="s">
        <v>98</v>
      </c>
      <c r="B121" s="191">
        <f>'Open Int.'!E121</f>
        <v>180950</v>
      </c>
      <c r="C121" s="192">
        <f>'Open Int.'!F121</f>
        <v>9350</v>
      </c>
      <c r="D121" s="193">
        <f>'Open Int.'!H121</f>
        <v>20350</v>
      </c>
      <c r="E121" s="335">
        <f>'Open Int.'!I121</f>
        <v>2200</v>
      </c>
      <c r="F121" s="194">
        <f>IF('Open Int.'!E121=0,0,'Open Int.'!H121/'Open Int.'!E121)</f>
        <v>0.11246200607902736</v>
      </c>
      <c r="G121" s="156">
        <v>0.10576923076923077</v>
      </c>
      <c r="H121" s="171">
        <f t="shared" si="2"/>
        <v>0.06327714838353139</v>
      </c>
      <c r="I121" s="188">
        <f>IF(Volume!D121=0,0,Volume!F121/Volume!D121)</f>
        <v>0.05185185185185185</v>
      </c>
      <c r="J121" s="179">
        <v>0.1864406779661017</v>
      </c>
      <c r="K121" s="171">
        <f t="shared" si="3"/>
        <v>-0.7218855218855219</v>
      </c>
      <c r="L121" s="60"/>
      <c r="M121" s="6"/>
      <c r="N121" s="59"/>
      <c r="O121" s="3"/>
      <c r="P121" s="3"/>
      <c r="Q121" s="3"/>
      <c r="R121" s="3"/>
      <c r="S121" s="3"/>
      <c r="T121" s="3"/>
      <c r="U121" s="61"/>
      <c r="V121" s="3"/>
      <c r="W121" s="3"/>
      <c r="X121" s="3"/>
      <c r="Y121" s="3"/>
      <c r="Z121" s="3"/>
      <c r="AA121" s="2"/>
    </row>
    <row r="122" spans="1:27" s="7" customFormat="1" ht="15">
      <c r="A122" s="180" t="s">
        <v>149</v>
      </c>
      <c r="B122" s="191">
        <f>'Open Int.'!E122</f>
        <v>193600</v>
      </c>
      <c r="C122" s="192">
        <f>'Open Int.'!F122</f>
        <v>26950</v>
      </c>
      <c r="D122" s="193">
        <f>'Open Int.'!H122</f>
        <v>102850</v>
      </c>
      <c r="E122" s="335">
        <f>'Open Int.'!I122</f>
        <v>9900</v>
      </c>
      <c r="F122" s="194">
        <f>IF('Open Int.'!E122=0,0,'Open Int.'!H122/'Open Int.'!E122)</f>
        <v>0.53125</v>
      </c>
      <c r="G122" s="156">
        <v>0.5577557755775577</v>
      </c>
      <c r="H122" s="171">
        <f t="shared" si="2"/>
        <v>-0.047522189349112384</v>
      </c>
      <c r="I122" s="188">
        <f>IF(Volume!D122=0,0,Volume!F122/Volume!D122)</f>
        <v>0.1274787535410765</v>
      </c>
      <c r="J122" s="179">
        <v>0.21316614420062696</v>
      </c>
      <c r="K122" s="171">
        <f t="shared" si="3"/>
        <v>-0.4019746708881853</v>
      </c>
      <c r="L122" s="60"/>
      <c r="M122" s="6"/>
      <c r="N122" s="59"/>
      <c r="O122" s="3"/>
      <c r="P122" s="3"/>
      <c r="Q122" s="3"/>
      <c r="R122" s="3"/>
      <c r="S122" s="3"/>
      <c r="T122" s="3"/>
      <c r="U122" s="61"/>
      <c r="V122" s="3"/>
      <c r="W122" s="3"/>
      <c r="X122" s="3"/>
      <c r="Y122" s="3"/>
      <c r="Z122" s="3"/>
      <c r="AA122" s="2"/>
    </row>
    <row r="123" spans="1:29" s="58" customFormat="1" ht="15">
      <c r="A123" s="180" t="s">
        <v>203</v>
      </c>
      <c r="B123" s="191">
        <f>'Open Int.'!E123</f>
        <v>1653600</v>
      </c>
      <c r="C123" s="192">
        <f>'Open Int.'!F123</f>
        <v>39300</v>
      </c>
      <c r="D123" s="193">
        <f>'Open Int.'!H123</f>
        <v>363300</v>
      </c>
      <c r="E123" s="335">
        <f>'Open Int.'!I123</f>
        <v>42900</v>
      </c>
      <c r="F123" s="194">
        <f>IF('Open Int.'!E123=0,0,'Open Int.'!H123/'Open Int.'!E123)</f>
        <v>0.21970246734397678</v>
      </c>
      <c r="G123" s="156">
        <v>0.1984761196803568</v>
      </c>
      <c r="H123" s="171">
        <f t="shared" si="2"/>
        <v>0.1069466074699804</v>
      </c>
      <c r="I123" s="188">
        <f>IF(Volume!D123=0,0,Volume!F123/Volume!D123)</f>
        <v>0.1725584182144997</v>
      </c>
      <c r="J123" s="179">
        <v>0.15168539325842698</v>
      </c>
      <c r="K123" s="171">
        <f t="shared" si="3"/>
        <v>0.13760734971040528</v>
      </c>
      <c r="L123" s="60"/>
      <c r="M123" s="6"/>
      <c r="N123" s="59"/>
      <c r="O123" s="3"/>
      <c r="P123" s="3"/>
      <c r="Q123" s="3"/>
      <c r="R123" s="3"/>
      <c r="S123" s="3"/>
      <c r="T123" s="3"/>
      <c r="U123" s="61"/>
      <c r="V123" s="3"/>
      <c r="W123" s="3"/>
      <c r="X123" s="3"/>
      <c r="Y123" s="3"/>
      <c r="Z123" s="3"/>
      <c r="AA123" s="2"/>
      <c r="AB123" s="78"/>
      <c r="AC123" s="77"/>
    </row>
    <row r="124" spans="1:27" s="7" customFormat="1" ht="15">
      <c r="A124" s="180" t="s">
        <v>302</v>
      </c>
      <c r="B124" s="191">
        <f>'Open Int.'!E124</f>
        <v>8000</v>
      </c>
      <c r="C124" s="192">
        <f>'Open Int.'!F124</f>
        <v>1000</v>
      </c>
      <c r="D124" s="193">
        <f>'Open Int.'!H124</f>
        <v>0</v>
      </c>
      <c r="E124" s="335">
        <f>'Open Int.'!I124</f>
        <v>0</v>
      </c>
      <c r="F124" s="194">
        <f>IF('Open Int.'!E124=0,0,'Open Int.'!H124/'Open Int.'!E124)</f>
        <v>0</v>
      </c>
      <c r="G124" s="156">
        <v>0</v>
      </c>
      <c r="H124" s="171">
        <f t="shared" si="2"/>
        <v>0</v>
      </c>
      <c r="I124" s="188">
        <f>IF(Volume!D124=0,0,Volume!F124/Volume!D124)</f>
        <v>0</v>
      </c>
      <c r="J124" s="179">
        <v>0</v>
      </c>
      <c r="K124" s="171">
        <f t="shared" si="3"/>
        <v>0</v>
      </c>
      <c r="L124" s="60"/>
      <c r="M124" s="6"/>
      <c r="N124" s="59"/>
      <c r="O124" s="3"/>
      <c r="P124" s="3"/>
      <c r="Q124" s="3"/>
      <c r="R124" s="3"/>
      <c r="S124" s="3"/>
      <c r="T124" s="3"/>
      <c r="U124" s="61"/>
      <c r="V124" s="3"/>
      <c r="W124" s="3"/>
      <c r="X124" s="3"/>
      <c r="Y124" s="3"/>
      <c r="Z124" s="3"/>
      <c r="AA124" s="2"/>
    </row>
    <row r="125" spans="1:29" s="58" customFormat="1" ht="15">
      <c r="A125" s="180" t="s">
        <v>217</v>
      </c>
      <c r="B125" s="191">
        <f>'Open Int.'!E125</f>
        <v>5912750</v>
      </c>
      <c r="C125" s="192">
        <f>'Open Int.'!F125</f>
        <v>-3350</v>
      </c>
      <c r="D125" s="193">
        <f>'Open Int.'!H125</f>
        <v>1085400</v>
      </c>
      <c r="E125" s="335">
        <f>'Open Int.'!I125</f>
        <v>13400</v>
      </c>
      <c r="F125" s="194">
        <f>IF('Open Int.'!E125=0,0,'Open Int.'!H125/'Open Int.'!E125)</f>
        <v>0.18356940509915015</v>
      </c>
      <c r="G125" s="156">
        <v>0.1812004530011325</v>
      </c>
      <c r="H125" s="171">
        <f t="shared" si="2"/>
        <v>0.013073654390934945</v>
      </c>
      <c r="I125" s="188">
        <f>IF(Volume!D125=0,0,Volume!F125/Volume!D125)</f>
        <v>0.21621621621621623</v>
      </c>
      <c r="J125" s="179">
        <v>0.11842105263157894</v>
      </c>
      <c r="K125" s="171">
        <f t="shared" si="3"/>
        <v>0.825825825825826</v>
      </c>
      <c r="L125" s="60"/>
      <c r="M125" s="6"/>
      <c r="N125" s="59"/>
      <c r="O125" s="3"/>
      <c r="P125" s="3"/>
      <c r="Q125" s="3"/>
      <c r="R125" s="3"/>
      <c r="S125" s="3"/>
      <c r="T125" s="3"/>
      <c r="U125" s="61"/>
      <c r="V125" s="3"/>
      <c r="W125" s="3"/>
      <c r="X125" s="3"/>
      <c r="Y125" s="3"/>
      <c r="Z125" s="3"/>
      <c r="AA125" s="2"/>
      <c r="AB125" s="78"/>
      <c r="AC125" s="77"/>
    </row>
    <row r="126" spans="1:29" s="58" customFormat="1" ht="15">
      <c r="A126" s="180" t="s">
        <v>236</v>
      </c>
      <c r="B126" s="191">
        <f>'Open Int.'!E126</f>
        <v>4282200</v>
      </c>
      <c r="C126" s="192">
        <f>'Open Int.'!F126</f>
        <v>167400</v>
      </c>
      <c r="D126" s="193">
        <f>'Open Int.'!H126</f>
        <v>2646000</v>
      </c>
      <c r="E126" s="335">
        <f>'Open Int.'!I126</f>
        <v>515700</v>
      </c>
      <c r="F126" s="194">
        <f>IF('Open Int.'!E126=0,0,'Open Int.'!H126/'Open Int.'!E126)</f>
        <v>0.617906683480454</v>
      </c>
      <c r="G126" s="156">
        <v>0.5177165354330708</v>
      </c>
      <c r="H126" s="171">
        <f t="shared" si="2"/>
        <v>0.19352317569608607</v>
      </c>
      <c r="I126" s="188">
        <f>IF(Volume!D126=0,0,Volume!F126/Volume!D126)</f>
        <v>0.3734542456718879</v>
      </c>
      <c r="J126" s="179">
        <v>0.24192565508836075</v>
      </c>
      <c r="K126" s="171">
        <f t="shared" si="3"/>
        <v>0.5436735948301462</v>
      </c>
      <c r="L126" s="60"/>
      <c r="M126" s="6"/>
      <c r="N126" s="59"/>
      <c r="O126" s="3"/>
      <c r="P126" s="3"/>
      <c r="Q126" s="3"/>
      <c r="R126" s="3"/>
      <c r="S126" s="3"/>
      <c r="T126" s="3"/>
      <c r="U126" s="61"/>
      <c r="V126" s="3"/>
      <c r="W126" s="3"/>
      <c r="X126" s="3"/>
      <c r="Y126" s="3"/>
      <c r="Z126" s="3"/>
      <c r="AA126" s="2"/>
      <c r="AB126" s="78"/>
      <c r="AC126" s="77"/>
    </row>
    <row r="127" spans="1:29" s="58" customFormat="1" ht="15">
      <c r="A127" s="180" t="s">
        <v>204</v>
      </c>
      <c r="B127" s="191">
        <f>'Open Int.'!E127</f>
        <v>1017000</v>
      </c>
      <c r="C127" s="192">
        <f>'Open Int.'!F127</f>
        <v>183600</v>
      </c>
      <c r="D127" s="193">
        <f>'Open Int.'!H127</f>
        <v>241200</v>
      </c>
      <c r="E127" s="335">
        <f>'Open Int.'!I127</f>
        <v>48000</v>
      </c>
      <c r="F127" s="194">
        <f>IF('Open Int.'!E127=0,0,'Open Int.'!H127/'Open Int.'!E127)</f>
        <v>0.23716814159292035</v>
      </c>
      <c r="G127" s="156">
        <v>0.2318214542836573</v>
      </c>
      <c r="H127" s="171">
        <f t="shared" si="2"/>
        <v>0.023063815753311723</v>
      </c>
      <c r="I127" s="188">
        <f>IF(Volume!D127=0,0,Volume!F127/Volume!D127)</f>
        <v>0.22695035460992907</v>
      </c>
      <c r="J127" s="179">
        <v>0.2210144927536232</v>
      </c>
      <c r="K127" s="171">
        <f t="shared" si="3"/>
        <v>0.026857342169515103</v>
      </c>
      <c r="L127" s="60"/>
      <c r="M127" s="6"/>
      <c r="N127" s="59"/>
      <c r="O127" s="3"/>
      <c r="P127" s="3"/>
      <c r="Q127" s="3"/>
      <c r="R127" s="3"/>
      <c r="S127" s="3"/>
      <c r="T127" s="3"/>
      <c r="U127" s="61"/>
      <c r="V127" s="3"/>
      <c r="W127" s="3"/>
      <c r="X127" s="3"/>
      <c r="Y127" s="3"/>
      <c r="Z127" s="3"/>
      <c r="AA127" s="2"/>
      <c r="AB127" s="78"/>
      <c r="AC127" s="77"/>
    </row>
    <row r="128" spans="1:27" s="7" customFormat="1" ht="15">
      <c r="A128" s="180" t="s">
        <v>205</v>
      </c>
      <c r="B128" s="191">
        <f>'Open Int.'!E128</f>
        <v>935500</v>
      </c>
      <c r="C128" s="192">
        <f>'Open Int.'!F128</f>
        <v>42000</v>
      </c>
      <c r="D128" s="193">
        <f>'Open Int.'!H128</f>
        <v>263000</v>
      </c>
      <c r="E128" s="335">
        <f>'Open Int.'!I128</f>
        <v>13000</v>
      </c>
      <c r="F128" s="194">
        <f>IF('Open Int.'!E128=0,0,'Open Int.'!H128/'Open Int.'!E128)</f>
        <v>0.2811330839123463</v>
      </c>
      <c r="G128" s="156">
        <v>0.27979854504756574</v>
      </c>
      <c r="H128" s="171">
        <f t="shared" si="2"/>
        <v>0.004769641902725781</v>
      </c>
      <c r="I128" s="188">
        <f>IF(Volume!D128=0,0,Volume!F128/Volume!D128)</f>
        <v>0.2035306334371755</v>
      </c>
      <c r="J128" s="179">
        <v>0.19427402862985685</v>
      </c>
      <c r="K128" s="171">
        <f t="shared" si="3"/>
        <v>0.04764715527135604</v>
      </c>
      <c r="L128" s="60"/>
      <c r="M128" s="6"/>
      <c r="N128" s="59"/>
      <c r="O128" s="3"/>
      <c r="P128" s="3"/>
      <c r="Q128" s="3"/>
      <c r="R128" s="3"/>
      <c r="S128" s="3"/>
      <c r="T128" s="3"/>
      <c r="U128" s="61"/>
      <c r="V128" s="3"/>
      <c r="W128" s="3"/>
      <c r="X128" s="3"/>
      <c r="Y128" s="3"/>
      <c r="Z128" s="3"/>
      <c r="AA128" s="2"/>
    </row>
    <row r="129" spans="1:27" s="7" customFormat="1" ht="15">
      <c r="A129" s="180" t="s">
        <v>37</v>
      </c>
      <c r="B129" s="191">
        <f>'Open Int.'!E129</f>
        <v>113600</v>
      </c>
      <c r="C129" s="192">
        <f>'Open Int.'!F129</f>
        <v>27200</v>
      </c>
      <c r="D129" s="193">
        <f>'Open Int.'!H129</f>
        <v>8000</v>
      </c>
      <c r="E129" s="335">
        <f>'Open Int.'!I129</f>
        <v>6400</v>
      </c>
      <c r="F129" s="194">
        <f>IF('Open Int.'!E129=0,0,'Open Int.'!H129/'Open Int.'!E129)</f>
        <v>0.07042253521126761</v>
      </c>
      <c r="G129" s="156">
        <v>0.018518518518518517</v>
      </c>
      <c r="H129" s="171">
        <f t="shared" si="2"/>
        <v>2.802816901408451</v>
      </c>
      <c r="I129" s="188">
        <f>IF(Volume!D129=0,0,Volume!F129/Volume!D129)</f>
        <v>0.021164021164021163</v>
      </c>
      <c r="J129" s="179">
        <v>0</v>
      </c>
      <c r="K129" s="171">
        <f t="shared" si="3"/>
        <v>0</v>
      </c>
      <c r="L129" s="60"/>
      <c r="M129" s="6"/>
      <c r="N129" s="59"/>
      <c r="O129" s="3"/>
      <c r="P129" s="3"/>
      <c r="Q129" s="3"/>
      <c r="R129" s="3"/>
      <c r="S129" s="3"/>
      <c r="T129" s="3"/>
      <c r="U129" s="61"/>
      <c r="V129" s="3"/>
      <c r="W129" s="3"/>
      <c r="X129" s="3"/>
      <c r="Y129" s="3"/>
      <c r="Z129" s="3"/>
      <c r="AA129" s="2"/>
    </row>
    <row r="130" spans="1:29" s="58" customFormat="1" ht="15">
      <c r="A130" s="180" t="s">
        <v>303</v>
      </c>
      <c r="B130" s="191">
        <f>'Open Int.'!E130</f>
        <v>11250</v>
      </c>
      <c r="C130" s="192">
        <f>'Open Int.'!F130</f>
        <v>3000</v>
      </c>
      <c r="D130" s="193">
        <f>'Open Int.'!H130</f>
        <v>1200</v>
      </c>
      <c r="E130" s="335">
        <f>'Open Int.'!I130</f>
        <v>750</v>
      </c>
      <c r="F130" s="194">
        <f>IF('Open Int.'!E130=0,0,'Open Int.'!H130/'Open Int.'!E130)</f>
        <v>0.10666666666666667</v>
      </c>
      <c r="G130" s="156">
        <v>0.05454545454545454</v>
      </c>
      <c r="H130" s="171">
        <f t="shared" si="2"/>
        <v>0.9555555555555558</v>
      </c>
      <c r="I130" s="188">
        <f>IF(Volume!D130=0,0,Volume!F130/Volume!D130)</f>
        <v>0.28</v>
      </c>
      <c r="J130" s="179">
        <v>0.08333333333333333</v>
      </c>
      <c r="K130" s="171">
        <f t="shared" si="3"/>
        <v>2.3600000000000008</v>
      </c>
      <c r="L130" s="60"/>
      <c r="M130" s="6"/>
      <c r="N130" s="59"/>
      <c r="O130" s="3"/>
      <c r="P130" s="3"/>
      <c r="Q130" s="3"/>
      <c r="R130" s="3"/>
      <c r="S130" s="3"/>
      <c r="T130" s="3"/>
      <c r="U130" s="61"/>
      <c r="V130" s="3"/>
      <c r="W130" s="3"/>
      <c r="X130" s="3"/>
      <c r="Y130" s="3"/>
      <c r="Z130" s="3"/>
      <c r="AA130" s="2"/>
      <c r="AB130" s="78"/>
      <c r="AC130" s="77"/>
    </row>
    <row r="131" spans="1:27" s="7" customFormat="1" ht="15">
      <c r="A131" s="180" t="s">
        <v>229</v>
      </c>
      <c r="B131" s="191">
        <f>'Open Int.'!E131</f>
        <v>70875</v>
      </c>
      <c r="C131" s="192">
        <f>'Open Int.'!F131</f>
        <v>7875</v>
      </c>
      <c r="D131" s="193">
        <f>'Open Int.'!H131</f>
        <v>2250</v>
      </c>
      <c r="E131" s="335">
        <f>'Open Int.'!I131</f>
        <v>-750</v>
      </c>
      <c r="F131" s="194">
        <f>IF('Open Int.'!E131=0,0,'Open Int.'!H131/'Open Int.'!E131)</f>
        <v>0.031746031746031744</v>
      </c>
      <c r="G131" s="156">
        <v>0.047619047619047616</v>
      </c>
      <c r="H131" s="171">
        <f t="shared" si="2"/>
        <v>-0.3333333333333333</v>
      </c>
      <c r="I131" s="188">
        <f>IF(Volume!D131=0,0,Volume!F131/Volume!D131)</f>
        <v>0.028169014084507043</v>
      </c>
      <c r="J131" s="179">
        <v>0</v>
      </c>
      <c r="K131" s="171">
        <f t="shared" si="3"/>
        <v>0</v>
      </c>
      <c r="L131" s="60"/>
      <c r="M131" s="6"/>
      <c r="N131" s="59"/>
      <c r="O131" s="3"/>
      <c r="P131" s="3"/>
      <c r="Q131" s="3"/>
      <c r="R131" s="3"/>
      <c r="S131" s="3"/>
      <c r="T131" s="3"/>
      <c r="U131" s="61"/>
      <c r="V131" s="3"/>
      <c r="W131" s="3"/>
      <c r="X131" s="3"/>
      <c r="Y131" s="3"/>
      <c r="Z131" s="3"/>
      <c r="AA131" s="2"/>
    </row>
    <row r="132" spans="1:29" s="58" customFormat="1" ht="15">
      <c r="A132" s="180" t="s">
        <v>278</v>
      </c>
      <c r="B132" s="191">
        <f>'Open Int.'!E132</f>
        <v>3850</v>
      </c>
      <c r="C132" s="192">
        <f>'Open Int.'!F132</f>
        <v>350</v>
      </c>
      <c r="D132" s="193">
        <f>'Open Int.'!H132</f>
        <v>700</v>
      </c>
      <c r="E132" s="335">
        <f>'Open Int.'!I132</f>
        <v>0</v>
      </c>
      <c r="F132" s="194">
        <f>IF('Open Int.'!E132=0,0,'Open Int.'!H132/'Open Int.'!E132)</f>
        <v>0.18181818181818182</v>
      </c>
      <c r="G132" s="156">
        <v>0.2</v>
      </c>
      <c r="H132" s="171">
        <f t="shared" si="2"/>
        <v>-0.09090909090909094</v>
      </c>
      <c r="I132" s="188">
        <f>IF(Volume!D132=0,0,Volume!F132/Volume!D132)</f>
        <v>0</v>
      </c>
      <c r="J132" s="179">
        <v>0</v>
      </c>
      <c r="K132" s="171">
        <f t="shared" si="3"/>
        <v>0</v>
      </c>
      <c r="L132" s="60"/>
      <c r="M132" s="6"/>
      <c r="N132" s="59"/>
      <c r="O132" s="3"/>
      <c r="P132" s="3"/>
      <c r="Q132" s="3"/>
      <c r="R132" s="3"/>
      <c r="S132" s="3"/>
      <c r="T132" s="3"/>
      <c r="U132" s="61"/>
      <c r="V132" s="3"/>
      <c r="W132" s="3"/>
      <c r="X132" s="3"/>
      <c r="Y132" s="3"/>
      <c r="Z132" s="3"/>
      <c r="AA132" s="2"/>
      <c r="AB132" s="78"/>
      <c r="AC132" s="77"/>
    </row>
    <row r="133" spans="1:27" s="7" customFormat="1" ht="15">
      <c r="A133" s="180" t="s">
        <v>180</v>
      </c>
      <c r="B133" s="191">
        <f>'Open Int.'!E133</f>
        <v>249000</v>
      </c>
      <c r="C133" s="192">
        <f>'Open Int.'!F133</f>
        <v>-1500</v>
      </c>
      <c r="D133" s="193">
        <f>'Open Int.'!H133</f>
        <v>25500</v>
      </c>
      <c r="E133" s="335">
        <f>'Open Int.'!I133</f>
        <v>1500</v>
      </c>
      <c r="F133" s="194">
        <f>IF('Open Int.'!E133=0,0,'Open Int.'!H133/'Open Int.'!E133)</f>
        <v>0.10240963855421686</v>
      </c>
      <c r="G133" s="156">
        <v>0.09580838323353294</v>
      </c>
      <c r="H133" s="171">
        <f aca="true" t="shared" si="4" ref="H133:H158">IF(G133=0,0,(F133-G133)/G133)</f>
        <v>0.06890060240963845</v>
      </c>
      <c r="I133" s="188">
        <f>IF(Volume!D133=0,0,Volume!F133/Volume!D133)</f>
        <v>0.5</v>
      </c>
      <c r="J133" s="179">
        <v>0.125</v>
      </c>
      <c r="K133" s="171">
        <f aca="true" t="shared" si="5" ref="K133:K158">IF(J133=0,0,(I133-J133)/J133)</f>
        <v>3</v>
      </c>
      <c r="L133" s="60"/>
      <c r="M133" s="6"/>
      <c r="N133" s="59"/>
      <c r="O133" s="3"/>
      <c r="P133" s="3"/>
      <c r="Q133" s="3"/>
      <c r="R133" s="3"/>
      <c r="S133" s="3"/>
      <c r="T133" s="3"/>
      <c r="U133" s="61"/>
      <c r="V133" s="3"/>
      <c r="W133" s="3"/>
      <c r="X133" s="3"/>
      <c r="Y133" s="3"/>
      <c r="Z133" s="3"/>
      <c r="AA133" s="2"/>
    </row>
    <row r="134" spans="1:27" s="7" customFormat="1" ht="15">
      <c r="A134" s="180" t="s">
        <v>181</v>
      </c>
      <c r="B134" s="191">
        <f>'Open Int.'!E134</f>
        <v>0</v>
      </c>
      <c r="C134" s="192">
        <f>'Open Int.'!F134</f>
        <v>0</v>
      </c>
      <c r="D134" s="193">
        <f>'Open Int.'!H134</f>
        <v>0</v>
      </c>
      <c r="E134" s="335">
        <f>'Open Int.'!I134</f>
        <v>0</v>
      </c>
      <c r="F134" s="194">
        <f>IF('Open Int.'!E134=0,0,'Open Int.'!H134/'Open Int.'!E134)</f>
        <v>0</v>
      </c>
      <c r="G134" s="156">
        <v>0</v>
      </c>
      <c r="H134" s="171">
        <f t="shared" si="4"/>
        <v>0</v>
      </c>
      <c r="I134" s="188">
        <f>IF(Volume!D134=0,0,Volume!F134/Volume!D134)</f>
        <v>0</v>
      </c>
      <c r="J134" s="179">
        <v>0</v>
      </c>
      <c r="K134" s="171">
        <f t="shared" si="5"/>
        <v>0</v>
      </c>
      <c r="L134" s="60"/>
      <c r="M134" s="6"/>
      <c r="N134" s="59"/>
      <c r="O134" s="3"/>
      <c r="P134" s="3"/>
      <c r="Q134" s="3"/>
      <c r="R134" s="3"/>
      <c r="S134" s="3"/>
      <c r="T134" s="3"/>
      <c r="U134" s="61"/>
      <c r="V134" s="3"/>
      <c r="W134" s="3"/>
      <c r="X134" s="3"/>
      <c r="Y134" s="3"/>
      <c r="Z134" s="3"/>
      <c r="AA134" s="2"/>
    </row>
    <row r="135" spans="1:27" s="7" customFormat="1" ht="15">
      <c r="A135" s="180" t="s">
        <v>150</v>
      </c>
      <c r="B135" s="191">
        <f>'Open Int.'!E135</f>
        <v>189875</v>
      </c>
      <c r="C135" s="192">
        <f>'Open Int.'!F135</f>
        <v>10500</v>
      </c>
      <c r="D135" s="193">
        <f>'Open Int.'!H135</f>
        <v>26250</v>
      </c>
      <c r="E135" s="335">
        <f>'Open Int.'!I135</f>
        <v>1750</v>
      </c>
      <c r="F135" s="194">
        <f>IF('Open Int.'!E135=0,0,'Open Int.'!H135/'Open Int.'!E135)</f>
        <v>0.1382488479262673</v>
      </c>
      <c r="G135" s="156">
        <v>0.13658536585365855</v>
      </c>
      <c r="H135" s="171">
        <f t="shared" si="4"/>
        <v>0.012179065174456891</v>
      </c>
      <c r="I135" s="188">
        <f>IF(Volume!D135=0,0,Volume!F135/Volume!D135)</f>
        <v>0.09090909090909091</v>
      </c>
      <c r="J135" s="179">
        <v>0.28888888888888886</v>
      </c>
      <c r="K135" s="171">
        <f t="shared" si="5"/>
        <v>-0.6853146853146853</v>
      </c>
      <c r="L135" s="60"/>
      <c r="M135" s="6"/>
      <c r="N135" s="59"/>
      <c r="O135" s="3"/>
      <c r="P135" s="3"/>
      <c r="Q135" s="3"/>
      <c r="R135" s="3"/>
      <c r="S135" s="3"/>
      <c r="T135" s="3"/>
      <c r="U135" s="61"/>
      <c r="V135" s="3"/>
      <c r="W135" s="3"/>
      <c r="X135" s="3"/>
      <c r="Y135" s="3"/>
      <c r="Z135" s="3"/>
      <c r="AA135" s="2"/>
    </row>
    <row r="136" spans="1:27" s="7" customFormat="1" ht="15">
      <c r="A136" s="180" t="s">
        <v>151</v>
      </c>
      <c r="B136" s="191">
        <f>'Open Int.'!E136</f>
        <v>0</v>
      </c>
      <c r="C136" s="192">
        <f>'Open Int.'!F136</f>
        <v>0</v>
      </c>
      <c r="D136" s="193">
        <f>'Open Int.'!H136</f>
        <v>0</v>
      </c>
      <c r="E136" s="335">
        <f>'Open Int.'!I136</f>
        <v>0</v>
      </c>
      <c r="F136" s="194">
        <f>IF('Open Int.'!E136=0,0,'Open Int.'!H136/'Open Int.'!E136)</f>
        <v>0</v>
      </c>
      <c r="G136" s="156">
        <v>0</v>
      </c>
      <c r="H136" s="171">
        <f t="shared" si="4"/>
        <v>0</v>
      </c>
      <c r="I136" s="188">
        <f>IF(Volume!D136=0,0,Volume!F136/Volume!D136)</f>
        <v>0</v>
      </c>
      <c r="J136" s="179">
        <v>0</v>
      </c>
      <c r="K136" s="171">
        <f t="shared" si="5"/>
        <v>0</v>
      </c>
      <c r="L136" s="60"/>
      <c r="M136" s="6"/>
      <c r="N136" s="59"/>
      <c r="O136" s="3"/>
      <c r="P136" s="3"/>
      <c r="Q136" s="3"/>
      <c r="R136" s="3"/>
      <c r="S136" s="3"/>
      <c r="T136" s="3"/>
      <c r="U136" s="61"/>
      <c r="V136" s="3"/>
      <c r="W136" s="3"/>
      <c r="X136" s="3"/>
      <c r="Y136" s="3"/>
      <c r="Z136" s="3"/>
      <c r="AA136" s="2"/>
    </row>
    <row r="137" spans="1:27" s="7" customFormat="1" ht="15">
      <c r="A137" s="180" t="s">
        <v>215</v>
      </c>
      <c r="B137" s="191">
        <f>'Open Int.'!E137</f>
        <v>500</v>
      </c>
      <c r="C137" s="192">
        <f>'Open Int.'!F137</f>
        <v>0</v>
      </c>
      <c r="D137" s="193">
        <f>'Open Int.'!H137</f>
        <v>0</v>
      </c>
      <c r="E137" s="335">
        <f>'Open Int.'!I137</f>
        <v>0</v>
      </c>
      <c r="F137" s="194">
        <f>IF('Open Int.'!E137=0,0,'Open Int.'!H137/'Open Int.'!E137)</f>
        <v>0</v>
      </c>
      <c r="G137" s="156">
        <v>0</v>
      </c>
      <c r="H137" s="171">
        <f t="shared" si="4"/>
        <v>0</v>
      </c>
      <c r="I137" s="188">
        <f>IF(Volume!D137=0,0,Volume!F137/Volume!D137)</f>
        <v>0</v>
      </c>
      <c r="J137" s="179">
        <v>0</v>
      </c>
      <c r="K137" s="171">
        <f t="shared" si="5"/>
        <v>0</v>
      </c>
      <c r="L137" s="60"/>
      <c r="M137" s="6"/>
      <c r="N137" s="59"/>
      <c r="O137" s="3"/>
      <c r="P137" s="3"/>
      <c r="Q137" s="3"/>
      <c r="R137" s="3"/>
      <c r="S137" s="3"/>
      <c r="T137" s="3"/>
      <c r="U137" s="61"/>
      <c r="V137" s="3"/>
      <c r="W137" s="3"/>
      <c r="X137" s="3"/>
      <c r="Y137" s="3"/>
      <c r="Z137" s="3"/>
      <c r="AA137" s="2"/>
    </row>
    <row r="138" spans="1:29" s="58" customFormat="1" ht="15">
      <c r="A138" s="180" t="s">
        <v>230</v>
      </c>
      <c r="B138" s="191">
        <f>'Open Int.'!E138</f>
        <v>31400</v>
      </c>
      <c r="C138" s="192">
        <f>'Open Int.'!F138</f>
        <v>1000</v>
      </c>
      <c r="D138" s="193">
        <f>'Open Int.'!H138</f>
        <v>4200</v>
      </c>
      <c r="E138" s="335">
        <f>'Open Int.'!I138</f>
        <v>0</v>
      </c>
      <c r="F138" s="194">
        <f>IF('Open Int.'!E138=0,0,'Open Int.'!H138/'Open Int.'!E138)</f>
        <v>0.1337579617834395</v>
      </c>
      <c r="G138" s="156">
        <v>0.13815789473684212</v>
      </c>
      <c r="H138" s="171">
        <f t="shared" si="4"/>
        <v>-0.03184713375796189</v>
      </c>
      <c r="I138" s="188">
        <f>IF(Volume!D138=0,0,Volume!F138/Volume!D138)</f>
        <v>0</v>
      </c>
      <c r="J138" s="179">
        <v>0.024390243902439025</v>
      </c>
      <c r="K138" s="171">
        <f t="shared" si="5"/>
        <v>-1</v>
      </c>
      <c r="L138" s="60"/>
      <c r="M138" s="6"/>
      <c r="N138" s="59"/>
      <c r="O138" s="3"/>
      <c r="P138" s="3"/>
      <c r="Q138" s="3"/>
      <c r="R138" s="3"/>
      <c r="S138" s="3"/>
      <c r="T138" s="3"/>
      <c r="U138" s="61"/>
      <c r="V138" s="3"/>
      <c r="W138" s="3"/>
      <c r="X138" s="3"/>
      <c r="Y138" s="3"/>
      <c r="Z138" s="3"/>
      <c r="AA138" s="2"/>
      <c r="AB138" s="78"/>
      <c r="AC138" s="77"/>
    </row>
    <row r="139" spans="1:27" s="7" customFormat="1" ht="15">
      <c r="A139" s="180" t="s">
        <v>91</v>
      </c>
      <c r="B139" s="191">
        <f>'Open Int.'!E139</f>
        <v>2006400</v>
      </c>
      <c r="C139" s="192">
        <f>'Open Int.'!F139</f>
        <v>60800</v>
      </c>
      <c r="D139" s="193">
        <f>'Open Int.'!H139</f>
        <v>174800</v>
      </c>
      <c r="E139" s="335">
        <f>'Open Int.'!I139</f>
        <v>30400</v>
      </c>
      <c r="F139" s="194">
        <f>IF('Open Int.'!E139=0,0,'Open Int.'!H139/'Open Int.'!E139)</f>
        <v>0.08712121212121213</v>
      </c>
      <c r="G139" s="156">
        <v>0.07421875</v>
      </c>
      <c r="H139" s="171">
        <f t="shared" si="4"/>
        <v>0.17384370015948972</v>
      </c>
      <c r="I139" s="188">
        <f>IF(Volume!D139=0,0,Volume!F139/Volume!D139)</f>
        <v>0.07692307692307693</v>
      </c>
      <c r="J139" s="179">
        <v>0.05521472392638037</v>
      </c>
      <c r="K139" s="171">
        <f t="shared" si="5"/>
        <v>0.3931623931623932</v>
      </c>
      <c r="L139" s="60"/>
      <c r="M139" s="6"/>
      <c r="N139" s="59"/>
      <c r="O139" s="3"/>
      <c r="P139" s="3"/>
      <c r="Q139" s="3"/>
      <c r="R139" s="3"/>
      <c r="S139" s="3"/>
      <c r="T139" s="3"/>
      <c r="U139" s="61"/>
      <c r="V139" s="3"/>
      <c r="W139" s="3"/>
      <c r="X139" s="3"/>
      <c r="Y139" s="3"/>
      <c r="Z139" s="3"/>
      <c r="AA139" s="2"/>
    </row>
    <row r="140" spans="1:27" s="7" customFormat="1" ht="15">
      <c r="A140" s="180" t="s">
        <v>152</v>
      </c>
      <c r="B140" s="191">
        <f>'Open Int.'!E140</f>
        <v>99900</v>
      </c>
      <c r="C140" s="192">
        <f>'Open Int.'!F140</f>
        <v>1350</v>
      </c>
      <c r="D140" s="193">
        <f>'Open Int.'!H140</f>
        <v>18900</v>
      </c>
      <c r="E140" s="335">
        <f>'Open Int.'!I140</f>
        <v>2700</v>
      </c>
      <c r="F140" s="194">
        <f>IF('Open Int.'!E140=0,0,'Open Int.'!H140/'Open Int.'!E140)</f>
        <v>0.1891891891891892</v>
      </c>
      <c r="G140" s="156">
        <v>0.1643835616438356</v>
      </c>
      <c r="H140" s="171">
        <f t="shared" si="4"/>
        <v>0.15090090090090102</v>
      </c>
      <c r="I140" s="188">
        <f>IF(Volume!D140=0,0,Volume!F140/Volume!D140)</f>
        <v>0.25</v>
      </c>
      <c r="J140" s="179">
        <v>0.3</v>
      </c>
      <c r="K140" s="171">
        <f t="shared" si="5"/>
        <v>-0.16666666666666663</v>
      </c>
      <c r="L140" s="60"/>
      <c r="M140" s="6"/>
      <c r="N140" s="59"/>
      <c r="O140" s="3"/>
      <c r="P140" s="3"/>
      <c r="Q140" s="3"/>
      <c r="R140" s="3"/>
      <c r="S140" s="3"/>
      <c r="T140" s="3"/>
      <c r="U140" s="61"/>
      <c r="V140" s="3"/>
      <c r="W140" s="3"/>
      <c r="X140" s="3"/>
      <c r="Y140" s="3"/>
      <c r="Z140" s="3"/>
      <c r="AA140" s="2"/>
    </row>
    <row r="141" spans="1:29" s="58" customFormat="1" ht="15">
      <c r="A141" s="180" t="s">
        <v>208</v>
      </c>
      <c r="B141" s="191">
        <f>'Open Int.'!E141</f>
        <v>124424</v>
      </c>
      <c r="C141" s="192">
        <f>'Open Int.'!F141</f>
        <v>6180</v>
      </c>
      <c r="D141" s="193">
        <f>'Open Int.'!H141</f>
        <v>25544</v>
      </c>
      <c r="E141" s="335">
        <f>'Open Int.'!I141</f>
        <v>1648</v>
      </c>
      <c r="F141" s="194">
        <f>IF('Open Int.'!E141=0,0,'Open Int.'!H141/'Open Int.'!E141)</f>
        <v>0.2052980132450331</v>
      </c>
      <c r="G141" s="156">
        <v>0.20209059233449478</v>
      </c>
      <c r="H141" s="171">
        <f t="shared" si="4"/>
        <v>0.01587120347111207</v>
      </c>
      <c r="I141" s="188">
        <f>IF(Volume!D141=0,0,Volume!F141/Volume!D141)</f>
        <v>0.26666666666666666</v>
      </c>
      <c r="J141" s="179">
        <v>0.5909090909090909</v>
      </c>
      <c r="K141" s="171">
        <f t="shared" si="5"/>
        <v>-0.5487179487179488</v>
      </c>
      <c r="L141" s="60"/>
      <c r="M141" s="6"/>
      <c r="N141" s="59"/>
      <c r="O141" s="3"/>
      <c r="P141" s="3"/>
      <c r="Q141" s="3"/>
      <c r="R141" s="3"/>
      <c r="S141" s="3"/>
      <c r="T141" s="3"/>
      <c r="U141" s="61"/>
      <c r="V141" s="3"/>
      <c r="W141" s="3"/>
      <c r="X141" s="3"/>
      <c r="Y141" s="3"/>
      <c r="Z141" s="3"/>
      <c r="AA141" s="2"/>
      <c r="AB141" s="78"/>
      <c r="AC141" s="77"/>
    </row>
    <row r="142" spans="1:27" s="7" customFormat="1" ht="15">
      <c r="A142" s="180" t="s">
        <v>231</v>
      </c>
      <c r="B142" s="191">
        <f>'Open Int.'!E142</f>
        <v>17600</v>
      </c>
      <c r="C142" s="192">
        <f>'Open Int.'!F142</f>
        <v>0</v>
      </c>
      <c r="D142" s="193">
        <f>'Open Int.'!H142</f>
        <v>0</v>
      </c>
      <c r="E142" s="335">
        <f>'Open Int.'!I142</f>
        <v>0</v>
      </c>
      <c r="F142" s="194">
        <f>IF('Open Int.'!E142=0,0,'Open Int.'!H142/'Open Int.'!E142)</f>
        <v>0</v>
      </c>
      <c r="G142" s="156">
        <v>0</v>
      </c>
      <c r="H142" s="171">
        <f t="shared" si="4"/>
        <v>0</v>
      </c>
      <c r="I142" s="188">
        <f>IF(Volume!D142=0,0,Volume!F142/Volume!D142)</f>
        <v>0</v>
      </c>
      <c r="J142" s="179">
        <v>0</v>
      </c>
      <c r="K142" s="171">
        <f t="shared" si="5"/>
        <v>0</v>
      </c>
      <c r="L142" s="60"/>
      <c r="M142" s="6"/>
      <c r="N142" s="59"/>
      <c r="O142" s="3"/>
      <c r="P142" s="3"/>
      <c r="Q142" s="3"/>
      <c r="R142" s="3"/>
      <c r="S142" s="3"/>
      <c r="T142" s="3"/>
      <c r="U142" s="61"/>
      <c r="V142" s="3"/>
      <c r="W142" s="3"/>
      <c r="X142" s="3"/>
      <c r="Y142" s="3"/>
      <c r="Z142" s="3"/>
      <c r="AA142" s="2"/>
    </row>
    <row r="143" spans="1:27" s="7" customFormat="1" ht="15">
      <c r="A143" s="180" t="s">
        <v>185</v>
      </c>
      <c r="B143" s="191">
        <f>'Open Int.'!E143</f>
        <v>6036525</v>
      </c>
      <c r="C143" s="192">
        <f>'Open Int.'!F143</f>
        <v>89775</v>
      </c>
      <c r="D143" s="193">
        <f>'Open Int.'!H143</f>
        <v>1366200</v>
      </c>
      <c r="E143" s="335">
        <f>'Open Int.'!I143</f>
        <v>43875</v>
      </c>
      <c r="F143" s="194">
        <f>IF('Open Int.'!E143=0,0,'Open Int.'!H143/'Open Int.'!E143)</f>
        <v>0.22632226322263221</v>
      </c>
      <c r="G143" s="156">
        <v>0.22236095346197504</v>
      </c>
      <c r="H143" s="171">
        <f t="shared" si="4"/>
        <v>0.017814772328427608</v>
      </c>
      <c r="I143" s="188">
        <f>IF(Volume!D143=0,0,Volume!F143/Volume!D143)</f>
        <v>0.22870662460567823</v>
      </c>
      <c r="J143" s="179">
        <v>0.1916376306620209</v>
      </c>
      <c r="K143" s="171">
        <f t="shared" si="5"/>
        <v>0.19343275021508452</v>
      </c>
      <c r="L143" s="60"/>
      <c r="M143" s="6"/>
      <c r="N143" s="59"/>
      <c r="O143" s="3"/>
      <c r="P143" s="3"/>
      <c r="Q143" s="3"/>
      <c r="R143" s="3"/>
      <c r="S143" s="3"/>
      <c r="T143" s="3"/>
      <c r="U143" s="61"/>
      <c r="V143" s="3"/>
      <c r="W143" s="3"/>
      <c r="X143" s="3"/>
      <c r="Y143" s="3"/>
      <c r="Z143" s="3"/>
      <c r="AA143" s="2"/>
    </row>
    <row r="144" spans="1:29" s="58" customFormat="1" ht="15">
      <c r="A144" s="180" t="s">
        <v>206</v>
      </c>
      <c r="B144" s="191">
        <f>'Open Int.'!E144</f>
        <v>17600</v>
      </c>
      <c r="C144" s="192">
        <f>'Open Int.'!F144</f>
        <v>2750</v>
      </c>
      <c r="D144" s="193">
        <f>'Open Int.'!H144</f>
        <v>550</v>
      </c>
      <c r="E144" s="335">
        <f>'Open Int.'!I144</f>
        <v>0</v>
      </c>
      <c r="F144" s="194">
        <f>IF('Open Int.'!E144=0,0,'Open Int.'!H144/'Open Int.'!E144)</f>
        <v>0.03125</v>
      </c>
      <c r="G144" s="156">
        <v>0.037037037037037035</v>
      </c>
      <c r="H144" s="171">
        <f t="shared" si="4"/>
        <v>-0.15624999999999994</v>
      </c>
      <c r="I144" s="188">
        <f>IF(Volume!D144=0,0,Volume!F144/Volume!D144)</f>
        <v>0</v>
      </c>
      <c r="J144" s="179">
        <v>0</v>
      </c>
      <c r="K144" s="171">
        <f t="shared" si="5"/>
        <v>0</v>
      </c>
      <c r="L144" s="60"/>
      <c r="M144" s="6"/>
      <c r="N144" s="59"/>
      <c r="O144" s="3"/>
      <c r="P144" s="3"/>
      <c r="Q144" s="3"/>
      <c r="R144" s="3"/>
      <c r="S144" s="3"/>
      <c r="T144" s="3"/>
      <c r="U144" s="61"/>
      <c r="V144" s="3"/>
      <c r="W144" s="3"/>
      <c r="X144" s="3"/>
      <c r="Y144" s="3"/>
      <c r="Z144" s="3"/>
      <c r="AA144" s="2"/>
      <c r="AB144" s="78"/>
      <c r="AC144" s="77"/>
    </row>
    <row r="145" spans="1:27" s="7" customFormat="1" ht="15">
      <c r="A145" s="180" t="s">
        <v>118</v>
      </c>
      <c r="B145" s="191">
        <f>'Open Int.'!E145</f>
        <v>161250</v>
      </c>
      <c r="C145" s="192">
        <f>'Open Int.'!F145</f>
        <v>23500</v>
      </c>
      <c r="D145" s="193">
        <f>'Open Int.'!H145</f>
        <v>10750</v>
      </c>
      <c r="E145" s="335">
        <f>'Open Int.'!I145</f>
        <v>2000</v>
      </c>
      <c r="F145" s="194">
        <f>IF('Open Int.'!E145=0,0,'Open Int.'!H145/'Open Int.'!E145)</f>
        <v>0.06666666666666667</v>
      </c>
      <c r="G145" s="156">
        <v>0.06352087114337568</v>
      </c>
      <c r="H145" s="171">
        <f t="shared" si="4"/>
        <v>0.04952380952380953</v>
      </c>
      <c r="I145" s="188">
        <f>IF(Volume!D145=0,0,Volume!F145/Volume!D145)</f>
        <v>0.046153846153846156</v>
      </c>
      <c r="J145" s="179">
        <v>0.035555555555555556</v>
      </c>
      <c r="K145" s="171">
        <f t="shared" si="5"/>
        <v>0.29807692307692313</v>
      </c>
      <c r="L145" s="60"/>
      <c r="M145" s="6"/>
      <c r="N145" s="59"/>
      <c r="O145" s="3"/>
      <c r="P145" s="3"/>
      <c r="Q145" s="3"/>
      <c r="R145" s="3"/>
      <c r="S145" s="3"/>
      <c r="T145" s="3"/>
      <c r="U145" s="61"/>
      <c r="V145" s="3"/>
      <c r="W145" s="3"/>
      <c r="X145" s="3"/>
      <c r="Y145" s="3"/>
      <c r="Z145" s="3"/>
      <c r="AA145" s="2"/>
    </row>
    <row r="146" spans="1:29" s="58" customFormat="1" ht="15">
      <c r="A146" s="180" t="s">
        <v>232</v>
      </c>
      <c r="B146" s="191">
        <f>'Open Int.'!E146</f>
        <v>16029</v>
      </c>
      <c r="C146" s="192">
        <f>'Open Int.'!F146</f>
        <v>0</v>
      </c>
      <c r="D146" s="193">
        <f>'Open Int.'!H146</f>
        <v>411</v>
      </c>
      <c r="E146" s="335">
        <f>'Open Int.'!I146</f>
        <v>0</v>
      </c>
      <c r="F146" s="194">
        <f>IF('Open Int.'!E146=0,0,'Open Int.'!H146/'Open Int.'!E146)</f>
        <v>0.02564102564102564</v>
      </c>
      <c r="G146" s="156">
        <v>0.02564102564102564</v>
      </c>
      <c r="H146" s="171">
        <f t="shared" si="4"/>
        <v>0</v>
      </c>
      <c r="I146" s="188">
        <f>IF(Volume!D146=0,0,Volume!F146/Volume!D146)</f>
        <v>0</v>
      </c>
      <c r="J146" s="179">
        <v>0</v>
      </c>
      <c r="K146" s="171">
        <f t="shared" si="5"/>
        <v>0</v>
      </c>
      <c r="L146" s="60"/>
      <c r="M146" s="6"/>
      <c r="N146" s="59"/>
      <c r="O146" s="3"/>
      <c r="P146" s="3"/>
      <c r="Q146" s="3"/>
      <c r="R146" s="3"/>
      <c r="S146" s="3"/>
      <c r="T146" s="3"/>
      <c r="U146" s="61"/>
      <c r="V146" s="3"/>
      <c r="W146" s="3"/>
      <c r="X146" s="3"/>
      <c r="Y146" s="3"/>
      <c r="Z146" s="3"/>
      <c r="AA146" s="2"/>
      <c r="AB146" s="78"/>
      <c r="AC146" s="77"/>
    </row>
    <row r="147" spans="1:27" s="7" customFormat="1" ht="15">
      <c r="A147" s="180" t="s">
        <v>304</v>
      </c>
      <c r="B147" s="191">
        <f>'Open Int.'!E147</f>
        <v>165550</v>
      </c>
      <c r="C147" s="192">
        <f>'Open Int.'!F147</f>
        <v>0</v>
      </c>
      <c r="D147" s="193">
        <f>'Open Int.'!H147</f>
        <v>7700</v>
      </c>
      <c r="E147" s="335">
        <f>'Open Int.'!I147</f>
        <v>7700</v>
      </c>
      <c r="F147" s="194">
        <f>IF('Open Int.'!E147=0,0,'Open Int.'!H147/'Open Int.'!E147)</f>
        <v>0.046511627906976744</v>
      </c>
      <c r="G147" s="156">
        <v>0</v>
      </c>
      <c r="H147" s="171">
        <f t="shared" si="4"/>
        <v>0</v>
      </c>
      <c r="I147" s="188">
        <f>IF(Volume!D147=0,0,Volume!F147/Volume!D147)</f>
        <v>2</v>
      </c>
      <c r="J147" s="179">
        <v>0</v>
      </c>
      <c r="K147" s="171">
        <f t="shared" si="5"/>
        <v>0</v>
      </c>
      <c r="L147" s="60"/>
      <c r="M147" s="6"/>
      <c r="N147" s="59"/>
      <c r="O147" s="3"/>
      <c r="P147" s="3"/>
      <c r="Q147" s="3"/>
      <c r="R147" s="3"/>
      <c r="S147" s="3"/>
      <c r="T147" s="3"/>
      <c r="U147" s="61"/>
      <c r="V147" s="3"/>
      <c r="W147" s="3"/>
      <c r="X147" s="3"/>
      <c r="Y147" s="3"/>
      <c r="Z147" s="3"/>
      <c r="AA147" s="2"/>
    </row>
    <row r="148" spans="1:27" s="7" customFormat="1" ht="15">
      <c r="A148" s="180" t="s">
        <v>305</v>
      </c>
      <c r="B148" s="191">
        <f>'Open Int.'!E148</f>
        <v>10105150</v>
      </c>
      <c r="C148" s="192">
        <f>'Open Int.'!F148</f>
        <v>606100</v>
      </c>
      <c r="D148" s="193">
        <f>'Open Int.'!H148</f>
        <v>2413950</v>
      </c>
      <c r="E148" s="335">
        <f>'Open Int.'!I148</f>
        <v>94050</v>
      </c>
      <c r="F148" s="194">
        <f>IF('Open Int.'!E148=0,0,'Open Int.'!H148/'Open Int.'!E148)</f>
        <v>0.23888314374353672</v>
      </c>
      <c r="G148" s="156">
        <v>0.24422442244224424</v>
      </c>
      <c r="H148" s="171">
        <f t="shared" si="4"/>
        <v>-0.021870370887951032</v>
      </c>
      <c r="I148" s="188">
        <f>IF(Volume!D148=0,0,Volume!F148/Volume!D148)</f>
        <v>0.16083916083916083</v>
      </c>
      <c r="J148" s="179">
        <v>0.15548780487804878</v>
      </c>
      <c r="K148" s="171">
        <f t="shared" si="5"/>
        <v>0.0344165638283285</v>
      </c>
      <c r="L148" s="60"/>
      <c r="M148" s="6"/>
      <c r="N148" s="59"/>
      <c r="O148" s="3"/>
      <c r="P148" s="3"/>
      <c r="Q148" s="3"/>
      <c r="R148" s="3"/>
      <c r="S148" s="3"/>
      <c r="T148" s="3"/>
      <c r="U148" s="61"/>
      <c r="V148" s="3"/>
      <c r="W148" s="3"/>
      <c r="X148" s="3"/>
      <c r="Y148" s="3"/>
      <c r="Z148" s="3"/>
      <c r="AA148" s="2"/>
    </row>
    <row r="149" spans="1:27" s="7" customFormat="1" ht="15">
      <c r="A149" s="180" t="s">
        <v>173</v>
      </c>
      <c r="B149" s="191">
        <f>'Open Int.'!E149</f>
        <v>964650</v>
      </c>
      <c r="C149" s="192">
        <f>'Open Int.'!F149</f>
        <v>32450</v>
      </c>
      <c r="D149" s="193">
        <f>'Open Int.'!H149</f>
        <v>85550</v>
      </c>
      <c r="E149" s="335">
        <f>'Open Int.'!I149</f>
        <v>2950</v>
      </c>
      <c r="F149" s="194">
        <f>IF('Open Int.'!E149=0,0,'Open Int.'!H149/'Open Int.'!E149)</f>
        <v>0.08868501529051988</v>
      </c>
      <c r="G149" s="156">
        <v>0.08860759493670886</v>
      </c>
      <c r="H149" s="171">
        <f t="shared" si="4"/>
        <v>0.0008737439930100474</v>
      </c>
      <c r="I149" s="188">
        <f>IF(Volume!D149=0,0,Volume!F149/Volume!D149)</f>
        <v>0.03225806451612903</v>
      </c>
      <c r="J149" s="179">
        <v>0.07407407407407407</v>
      </c>
      <c r="K149" s="171">
        <f t="shared" si="5"/>
        <v>-0.564516129032258</v>
      </c>
      <c r="L149" s="60"/>
      <c r="M149" s="6"/>
      <c r="N149" s="59"/>
      <c r="O149" s="3"/>
      <c r="P149" s="3"/>
      <c r="Q149" s="3"/>
      <c r="R149" s="3"/>
      <c r="S149" s="3"/>
      <c r="T149" s="3"/>
      <c r="U149" s="61"/>
      <c r="V149" s="3"/>
      <c r="W149" s="3"/>
      <c r="X149" s="3"/>
      <c r="Y149" s="3"/>
      <c r="Z149" s="3"/>
      <c r="AA149" s="2"/>
    </row>
    <row r="150" spans="1:29" s="58" customFormat="1" ht="15">
      <c r="A150" s="180" t="s">
        <v>306</v>
      </c>
      <c r="B150" s="191">
        <f>'Open Int.'!E150</f>
        <v>0</v>
      </c>
      <c r="C150" s="192">
        <f>'Open Int.'!F150</f>
        <v>0</v>
      </c>
      <c r="D150" s="193">
        <f>'Open Int.'!H150</f>
        <v>0</v>
      </c>
      <c r="E150" s="335">
        <f>'Open Int.'!I150</f>
        <v>0</v>
      </c>
      <c r="F150" s="194">
        <f>IF('Open Int.'!E150=0,0,'Open Int.'!H150/'Open Int.'!E150)</f>
        <v>0</v>
      </c>
      <c r="G150" s="156">
        <v>0</v>
      </c>
      <c r="H150" s="171">
        <f t="shared" si="4"/>
        <v>0</v>
      </c>
      <c r="I150" s="188">
        <f>IF(Volume!D150=0,0,Volume!F150/Volume!D150)</f>
        <v>0</v>
      </c>
      <c r="J150" s="179">
        <v>0</v>
      </c>
      <c r="K150" s="171">
        <f t="shared" si="5"/>
        <v>0</v>
      </c>
      <c r="L150" s="60"/>
      <c r="M150" s="6"/>
      <c r="N150" s="59"/>
      <c r="O150" s="3"/>
      <c r="P150" s="3"/>
      <c r="Q150" s="3"/>
      <c r="R150" s="3"/>
      <c r="S150" s="3"/>
      <c r="T150" s="3"/>
      <c r="U150" s="61"/>
      <c r="V150" s="3"/>
      <c r="W150" s="3"/>
      <c r="X150" s="3"/>
      <c r="Y150" s="3"/>
      <c r="Z150" s="3"/>
      <c r="AA150" s="2"/>
      <c r="AB150" s="78"/>
      <c r="AC150" s="77"/>
    </row>
    <row r="151" spans="1:29" s="58" customFormat="1" ht="15">
      <c r="A151" s="180" t="s">
        <v>82</v>
      </c>
      <c r="B151" s="191">
        <f>'Open Int.'!E151</f>
        <v>180600</v>
      </c>
      <c r="C151" s="192">
        <f>'Open Int.'!F151</f>
        <v>16800</v>
      </c>
      <c r="D151" s="193">
        <f>'Open Int.'!H151</f>
        <v>25200</v>
      </c>
      <c r="E151" s="335">
        <f>'Open Int.'!I151</f>
        <v>0</v>
      </c>
      <c r="F151" s="194">
        <f>IF('Open Int.'!E151=0,0,'Open Int.'!H151/'Open Int.'!E151)</f>
        <v>0.13953488372093023</v>
      </c>
      <c r="G151" s="156">
        <v>0.15384615384615385</v>
      </c>
      <c r="H151" s="171">
        <f t="shared" si="4"/>
        <v>-0.09302325581395356</v>
      </c>
      <c r="I151" s="188">
        <f>IF(Volume!D151=0,0,Volume!F151/Volume!D151)</f>
        <v>0</v>
      </c>
      <c r="J151" s="179">
        <v>0.25</v>
      </c>
      <c r="K151" s="171">
        <f t="shared" si="5"/>
        <v>-1</v>
      </c>
      <c r="L151" s="60"/>
      <c r="M151" s="6"/>
      <c r="N151" s="59"/>
      <c r="O151" s="3"/>
      <c r="P151" s="3"/>
      <c r="Q151" s="3"/>
      <c r="R151" s="3"/>
      <c r="S151" s="3"/>
      <c r="T151" s="3"/>
      <c r="U151" s="61"/>
      <c r="V151" s="3"/>
      <c r="W151" s="3"/>
      <c r="X151" s="3"/>
      <c r="Y151" s="3"/>
      <c r="Z151" s="3"/>
      <c r="AA151" s="2"/>
      <c r="AB151" s="78"/>
      <c r="AC151" s="77"/>
    </row>
    <row r="152" spans="1:27" s="7" customFormat="1" ht="15">
      <c r="A152" s="180" t="s">
        <v>153</v>
      </c>
      <c r="B152" s="191">
        <f>'Open Int.'!E152</f>
        <v>10800</v>
      </c>
      <c r="C152" s="192">
        <f>'Open Int.'!F152</f>
        <v>900</v>
      </c>
      <c r="D152" s="193">
        <f>'Open Int.'!H152</f>
        <v>900</v>
      </c>
      <c r="E152" s="335">
        <f>'Open Int.'!I152</f>
        <v>0</v>
      </c>
      <c r="F152" s="194">
        <f>IF('Open Int.'!E152=0,0,'Open Int.'!H152/'Open Int.'!E152)</f>
        <v>0.08333333333333333</v>
      </c>
      <c r="G152" s="156">
        <v>0.09090909090909091</v>
      </c>
      <c r="H152" s="171">
        <f t="shared" si="4"/>
        <v>-0.08333333333333341</v>
      </c>
      <c r="I152" s="188">
        <f>IF(Volume!D152=0,0,Volume!F152/Volume!D152)</f>
        <v>0</v>
      </c>
      <c r="J152" s="179">
        <v>0</v>
      </c>
      <c r="K152" s="171">
        <f t="shared" si="5"/>
        <v>0</v>
      </c>
      <c r="L152" s="60"/>
      <c r="M152" s="6"/>
      <c r="N152" s="59"/>
      <c r="O152" s="3"/>
      <c r="P152" s="3"/>
      <c r="Q152" s="3"/>
      <c r="R152" s="3"/>
      <c r="S152" s="3"/>
      <c r="T152" s="3"/>
      <c r="U152" s="61"/>
      <c r="V152" s="3"/>
      <c r="W152" s="3"/>
      <c r="X152" s="3"/>
      <c r="Y152" s="3"/>
      <c r="Z152" s="3"/>
      <c r="AA152" s="2"/>
    </row>
    <row r="153" spans="1:29" s="58" customFormat="1" ht="15">
      <c r="A153" s="180" t="s">
        <v>154</v>
      </c>
      <c r="B153" s="191">
        <f>'Open Int.'!E153</f>
        <v>407100</v>
      </c>
      <c r="C153" s="192">
        <f>'Open Int.'!F153</f>
        <v>96600</v>
      </c>
      <c r="D153" s="193">
        <f>'Open Int.'!H153</f>
        <v>20700</v>
      </c>
      <c r="E153" s="335">
        <f>'Open Int.'!I153</f>
        <v>6900</v>
      </c>
      <c r="F153" s="194">
        <f>IF('Open Int.'!E153=0,0,'Open Int.'!H153/'Open Int.'!E153)</f>
        <v>0.05084745762711865</v>
      </c>
      <c r="G153" s="156">
        <v>0.044444444444444446</v>
      </c>
      <c r="H153" s="171">
        <f t="shared" si="4"/>
        <v>0.14406779661016952</v>
      </c>
      <c r="I153" s="188">
        <f>IF(Volume!D153=0,0,Volume!F153/Volume!D153)</f>
        <v>0.018867924528301886</v>
      </c>
      <c r="J153" s="179">
        <v>0.14285714285714285</v>
      </c>
      <c r="K153" s="171">
        <f t="shared" si="5"/>
        <v>-0.8679245283018868</v>
      </c>
      <c r="L153" s="60"/>
      <c r="M153" s="6"/>
      <c r="N153" s="59"/>
      <c r="O153" s="3"/>
      <c r="P153" s="3"/>
      <c r="Q153" s="3"/>
      <c r="R153" s="3"/>
      <c r="S153" s="3"/>
      <c r="T153" s="3"/>
      <c r="U153" s="61"/>
      <c r="V153" s="3"/>
      <c r="W153" s="3"/>
      <c r="X153" s="3"/>
      <c r="Y153" s="3"/>
      <c r="Z153" s="3"/>
      <c r="AA153" s="2"/>
      <c r="AB153" s="78"/>
      <c r="AC153" s="77"/>
    </row>
    <row r="154" spans="1:29" s="58" customFormat="1" ht="15">
      <c r="A154" s="180" t="s">
        <v>307</v>
      </c>
      <c r="B154" s="191">
        <f>'Open Int.'!E154</f>
        <v>115200</v>
      </c>
      <c r="C154" s="192">
        <f>'Open Int.'!F154</f>
        <v>12600</v>
      </c>
      <c r="D154" s="193">
        <f>'Open Int.'!H154</f>
        <v>73800</v>
      </c>
      <c r="E154" s="335">
        <f>'Open Int.'!I154</f>
        <v>5400</v>
      </c>
      <c r="F154" s="194">
        <f>IF('Open Int.'!E154=0,0,'Open Int.'!H154/'Open Int.'!E154)</f>
        <v>0.640625</v>
      </c>
      <c r="G154" s="156">
        <v>0.6666666666666666</v>
      </c>
      <c r="H154" s="171">
        <f t="shared" si="4"/>
        <v>-0.039062499999999944</v>
      </c>
      <c r="I154" s="188">
        <f>IF(Volume!D154=0,0,Volume!F154/Volume!D154)</f>
        <v>0.42857142857142855</v>
      </c>
      <c r="J154" s="179">
        <v>3</v>
      </c>
      <c r="K154" s="171">
        <f t="shared" si="5"/>
        <v>-0.8571428571428572</v>
      </c>
      <c r="L154" s="60"/>
      <c r="M154" s="6"/>
      <c r="N154" s="59"/>
      <c r="O154" s="3"/>
      <c r="P154" s="3"/>
      <c r="Q154" s="3"/>
      <c r="R154" s="3"/>
      <c r="S154" s="3"/>
      <c r="T154" s="3"/>
      <c r="U154" s="61"/>
      <c r="V154" s="3"/>
      <c r="W154" s="3"/>
      <c r="X154" s="3"/>
      <c r="Y154" s="3"/>
      <c r="Z154" s="3"/>
      <c r="AA154" s="2"/>
      <c r="AB154" s="78"/>
      <c r="AC154" s="77"/>
    </row>
    <row r="155" spans="1:27" s="7" customFormat="1" ht="15">
      <c r="A155" s="180" t="s">
        <v>155</v>
      </c>
      <c r="B155" s="191">
        <f>'Open Int.'!E155</f>
        <v>158550</v>
      </c>
      <c r="C155" s="192">
        <f>'Open Int.'!F155</f>
        <v>33600</v>
      </c>
      <c r="D155" s="193">
        <f>'Open Int.'!H155</f>
        <v>11550</v>
      </c>
      <c r="E155" s="335">
        <f>'Open Int.'!I155</f>
        <v>525</v>
      </c>
      <c r="F155" s="194">
        <f>IF('Open Int.'!E155=0,0,'Open Int.'!H155/'Open Int.'!E155)</f>
        <v>0.0728476821192053</v>
      </c>
      <c r="G155" s="156">
        <v>0.08823529411764706</v>
      </c>
      <c r="H155" s="171">
        <f t="shared" si="4"/>
        <v>-0.17439293598234004</v>
      </c>
      <c r="I155" s="188">
        <f>IF(Volume!D155=0,0,Volume!F155/Volume!D155)</f>
        <v>0.018518518518518517</v>
      </c>
      <c r="J155" s="179">
        <v>0.022222222222222223</v>
      </c>
      <c r="K155" s="171">
        <f t="shared" si="5"/>
        <v>-0.16666666666666674</v>
      </c>
      <c r="L155" s="60"/>
      <c r="M155" s="6"/>
      <c r="N155" s="59"/>
      <c r="O155" s="3"/>
      <c r="P155" s="3"/>
      <c r="Q155" s="3"/>
      <c r="R155" s="3"/>
      <c r="S155" s="3"/>
      <c r="T155" s="3"/>
      <c r="U155" s="61"/>
      <c r="V155" s="3"/>
      <c r="W155" s="3"/>
      <c r="X155" s="3"/>
      <c r="Y155" s="3"/>
      <c r="Z155" s="3"/>
      <c r="AA155" s="2"/>
    </row>
    <row r="156" spans="1:29" s="58" customFormat="1" ht="15">
      <c r="A156" s="180" t="s">
        <v>38</v>
      </c>
      <c r="B156" s="191">
        <f>'Open Int.'!E156</f>
        <v>37800</v>
      </c>
      <c r="C156" s="192">
        <f>'Open Int.'!F156</f>
        <v>2400</v>
      </c>
      <c r="D156" s="193">
        <f>'Open Int.'!H156</f>
        <v>2400</v>
      </c>
      <c r="E156" s="335">
        <f>'Open Int.'!I156</f>
        <v>0</v>
      </c>
      <c r="F156" s="194">
        <f>IF('Open Int.'!E156=0,0,'Open Int.'!H156/'Open Int.'!E156)</f>
        <v>0.06349206349206349</v>
      </c>
      <c r="G156" s="156">
        <v>0.06779661016949153</v>
      </c>
      <c r="H156" s="171">
        <f t="shared" si="4"/>
        <v>-0.06349206349206354</v>
      </c>
      <c r="I156" s="188">
        <f>IF(Volume!D156=0,0,Volume!F156/Volume!D156)</f>
        <v>0</v>
      </c>
      <c r="J156" s="179">
        <v>0</v>
      </c>
      <c r="K156" s="171">
        <f t="shared" si="5"/>
        <v>0</v>
      </c>
      <c r="L156" s="60"/>
      <c r="M156" s="6"/>
      <c r="N156" s="59"/>
      <c r="O156" s="3"/>
      <c r="P156" s="3"/>
      <c r="Q156" s="3"/>
      <c r="R156" s="3"/>
      <c r="S156" s="3"/>
      <c r="T156" s="3"/>
      <c r="U156" s="61"/>
      <c r="V156" s="3"/>
      <c r="W156" s="3"/>
      <c r="X156" s="3"/>
      <c r="Y156" s="3"/>
      <c r="Z156" s="3"/>
      <c r="AA156" s="2"/>
      <c r="AB156" s="78"/>
      <c r="AC156" s="77"/>
    </row>
    <row r="157" spans="1:29" s="58" customFormat="1" ht="15">
      <c r="A157" s="180" t="s">
        <v>156</v>
      </c>
      <c r="B157" s="191">
        <f>'Open Int.'!E157</f>
        <v>3000</v>
      </c>
      <c r="C157" s="192">
        <f>'Open Int.'!F157</f>
        <v>0</v>
      </c>
      <c r="D157" s="193">
        <f>'Open Int.'!H157</f>
        <v>0</v>
      </c>
      <c r="E157" s="335">
        <f>'Open Int.'!I157</f>
        <v>0</v>
      </c>
      <c r="F157" s="194">
        <f>IF('Open Int.'!E157=0,0,'Open Int.'!H157/'Open Int.'!E157)</f>
        <v>0</v>
      </c>
      <c r="G157" s="156">
        <v>0</v>
      </c>
      <c r="H157" s="171">
        <f t="shared" si="4"/>
        <v>0</v>
      </c>
      <c r="I157" s="188">
        <f>IF(Volume!D157=0,0,Volume!F157/Volume!D157)</f>
        <v>0</v>
      </c>
      <c r="J157" s="179">
        <v>0</v>
      </c>
      <c r="K157" s="171">
        <f t="shared" si="5"/>
        <v>0</v>
      </c>
      <c r="L157" s="60"/>
      <c r="M157" s="6"/>
      <c r="N157" s="59"/>
      <c r="O157" s="3"/>
      <c r="P157" s="3"/>
      <c r="Q157" s="3"/>
      <c r="R157" s="3"/>
      <c r="S157" s="3"/>
      <c r="T157" s="3"/>
      <c r="U157" s="61"/>
      <c r="V157" s="3"/>
      <c r="W157" s="3"/>
      <c r="X157" s="3"/>
      <c r="Y157" s="3"/>
      <c r="Z157" s="3"/>
      <c r="AA157" s="2"/>
      <c r="AB157" s="78"/>
      <c r="AC157" s="77"/>
    </row>
    <row r="158" spans="1:29" s="58" customFormat="1" ht="15">
      <c r="A158" s="180" t="s">
        <v>211</v>
      </c>
      <c r="B158" s="191">
        <f>'Open Int.'!E158</f>
        <v>341600</v>
      </c>
      <c r="C158" s="192">
        <f>'Open Int.'!F158</f>
        <v>92400</v>
      </c>
      <c r="D158" s="193">
        <f>'Open Int.'!H158</f>
        <v>144900</v>
      </c>
      <c r="E158" s="335">
        <f>'Open Int.'!I158</f>
        <v>35000</v>
      </c>
      <c r="F158" s="194">
        <f>IF('Open Int.'!E158=0,0,'Open Int.'!H158/'Open Int.'!E158)</f>
        <v>0.42418032786885246</v>
      </c>
      <c r="G158" s="156">
        <v>0.4410112359550562</v>
      </c>
      <c r="H158" s="171">
        <f t="shared" si="4"/>
        <v>-0.038164352093557535</v>
      </c>
      <c r="I158" s="188">
        <f>IF(Volume!D158=0,0,Volume!F158/Volume!D158)</f>
        <v>0.24050632911392406</v>
      </c>
      <c r="J158" s="179">
        <v>0.04819277108433735</v>
      </c>
      <c r="K158" s="171">
        <f t="shared" si="5"/>
        <v>3.990506329113924</v>
      </c>
      <c r="L158" s="60"/>
      <c r="M158" s="6"/>
      <c r="N158" s="59"/>
      <c r="O158" s="3"/>
      <c r="P158" s="3"/>
      <c r="Q158" s="3"/>
      <c r="R158" s="3"/>
      <c r="S158" s="3"/>
      <c r="T158" s="3"/>
      <c r="U158" s="61"/>
      <c r="V158" s="3"/>
      <c r="W158" s="3"/>
      <c r="X158" s="3"/>
      <c r="Y158" s="3"/>
      <c r="Z158" s="3"/>
      <c r="AA158" s="2"/>
      <c r="AB158" s="78"/>
      <c r="AC158" s="77"/>
    </row>
    <row r="159" spans="1:28" s="2" customFormat="1" ht="15" customHeight="1" hidden="1">
      <c r="A159" s="72"/>
      <c r="B159" s="141">
        <f>SUM(B4:B158)</f>
        <v>150473965</v>
      </c>
      <c r="C159" s="142">
        <f>SUM(C4:C158)</f>
        <v>6948486</v>
      </c>
      <c r="D159" s="143"/>
      <c r="E159" s="144"/>
      <c r="F159" s="60"/>
      <c r="G159" s="6"/>
      <c r="H159" s="59"/>
      <c r="I159" s="6"/>
      <c r="J159" s="6"/>
      <c r="K159" s="59"/>
      <c r="L159" s="60"/>
      <c r="M159" s="6"/>
      <c r="N159" s="59"/>
      <c r="O159" s="3"/>
      <c r="P159" s="3"/>
      <c r="Q159" s="3"/>
      <c r="R159" s="3"/>
      <c r="S159" s="3"/>
      <c r="T159" s="3"/>
      <c r="U159" s="61"/>
      <c r="V159" s="3"/>
      <c r="W159" s="3"/>
      <c r="X159" s="3"/>
      <c r="Y159" s="3"/>
      <c r="Z159" s="3"/>
      <c r="AB159" s="75"/>
    </row>
    <row r="160" spans="2:28" s="2" customFormat="1" ht="15" customHeight="1">
      <c r="B160" s="5"/>
      <c r="C160" s="5"/>
      <c r="D160" s="144"/>
      <c r="E160" s="144"/>
      <c r="F160" s="60"/>
      <c r="G160" s="6"/>
      <c r="H160" s="59"/>
      <c r="I160" s="6"/>
      <c r="J160" s="6"/>
      <c r="K160" s="59"/>
      <c r="L160" s="60"/>
      <c r="M160" s="6"/>
      <c r="N160" s="59"/>
      <c r="O160" s="3"/>
      <c r="P160" s="3"/>
      <c r="Q160" s="3"/>
      <c r="R160" s="3"/>
      <c r="S160" s="3"/>
      <c r="T160" s="3"/>
      <c r="U160" s="61"/>
      <c r="V160" s="3"/>
      <c r="W160" s="3"/>
      <c r="X160" s="3"/>
      <c r="Y160" s="3"/>
      <c r="Z160" s="3"/>
      <c r="AB160" s="1"/>
    </row>
    <row r="161" spans="1:5" ht="12.75">
      <c r="A161" s="2"/>
      <c r="B161" s="5"/>
      <c r="C161" s="5"/>
      <c r="D161" s="144"/>
      <c r="E161" s="144"/>
    </row>
    <row r="162" spans="1:5" ht="12.75">
      <c r="A162" s="138"/>
      <c r="B162" s="145"/>
      <c r="C162" s="146"/>
      <c r="D162" s="147"/>
      <c r="E162" s="147"/>
    </row>
    <row r="163" spans="1:5" ht="12.75">
      <c r="A163" s="139"/>
      <c r="B163" s="148"/>
      <c r="C163" s="149"/>
      <c r="D163" s="149"/>
      <c r="E163" s="149"/>
    </row>
    <row r="164" spans="1:5" ht="12.75">
      <c r="A164" s="140"/>
      <c r="B164" s="150"/>
      <c r="C164" s="151"/>
      <c r="D164" s="152"/>
      <c r="E164" s="152"/>
    </row>
    <row r="165" spans="1:5" ht="12.75">
      <c r="A165" s="138"/>
      <c r="B165" s="150"/>
      <c r="C165" s="151"/>
      <c r="D165" s="152"/>
      <c r="E165" s="152"/>
    </row>
    <row r="166" spans="1:5" ht="12.75">
      <c r="A166" s="140"/>
      <c r="B166" s="150"/>
      <c r="C166" s="151"/>
      <c r="D166" s="152"/>
      <c r="E166" s="152"/>
    </row>
    <row r="167" spans="1:5" ht="12.75">
      <c r="A167" s="138"/>
      <c r="B167" s="150"/>
      <c r="C167" s="151"/>
      <c r="D167" s="152"/>
      <c r="E167" s="152"/>
    </row>
    <row r="168" spans="1:5" ht="12.75">
      <c r="A168" s="4"/>
      <c r="B168" s="153"/>
      <c r="C168" s="153"/>
      <c r="D168" s="154"/>
      <c r="E168" s="154"/>
    </row>
    <row r="169" spans="1:5" ht="12.75">
      <c r="A169" s="4"/>
      <c r="B169" s="153"/>
      <c r="C169" s="153"/>
      <c r="D169" s="154"/>
      <c r="E169" s="154"/>
    </row>
    <row r="170" spans="1:5" ht="12.75">
      <c r="A170" s="4"/>
      <c r="B170" s="153"/>
      <c r="C170" s="153"/>
      <c r="D170" s="154"/>
      <c r="E170" s="154"/>
    </row>
    <row r="201" ht="12.75">
      <c r="B201" s="123"/>
    </row>
  </sheetData>
  <mergeCells count="4">
    <mergeCell ref="F2:H2"/>
    <mergeCell ref="I2:K2"/>
    <mergeCell ref="B2:E2"/>
    <mergeCell ref="A1:K1"/>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57"/>
  <sheetViews>
    <sheetView workbookViewId="0" topLeftCell="A2">
      <selection activeCell="C6" sqref="C6"/>
    </sheetView>
  </sheetViews>
  <sheetFormatPr defaultColWidth="9.140625" defaultRowHeight="12.75"/>
  <cols>
    <col min="1" max="1" width="14.57421875" style="70" customWidth="1"/>
    <col min="2" max="2" width="13.00390625" style="70" customWidth="1"/>
    <col min="3" max="3" width="11.7109375" style="70" customWidth="1"/>
    <col min="4" max="4" width="9.140625" style="70" customWidth="1"/>
    <col min="5" max="5" width="10.421875" style="70" customWidth="1"/>
    <col min="6" max="6" width="11.7109375" style="70" customWidth="1"/>
    <col min="7" max="7" width="10.28125" style="70" customWidth="1"/>
    <col min="8" max="16384" width="9.140625" style="70" customWidth="1"/>
  </cols>
  <sheetData>
    <row r="1" spans="1:7" s="134" customFormat="1" ht="19.5" customHeight="1" thickBot="1">
      <c r="A1" s="419" t="s">
        <v>126</v>
      </c>
      <c r="B1" s="420"/>
      <c r="C1" s="420"/>
      <c r="D1" s="420"/>
      <c r="E1" s="420"/>
      <c r="F1" s="420"/>
      <c r="G1" s="420"/>
    </row>
    <row r="2" spans="1:7" s="69" customFormat="1" ht="14.25" thickBot="1">
      <c r="A2" s="135" t="s">
        <v>113</v>
      </c>
      <c r="B2" s="33" t="s">
        <v>99</v>
      </c>
      <c r="C2" s="271" t="s">
        <v>123</v>
      </c>
      <c r="D2" s="100" t="s">
        <v>124</v>
      </c>
      <c r="E2" s="131" t="s">
        <v>119</v>
      </c>
      <c r="F2" s="339" t="s">
        <v>190</v>
      </c>
      <c r="G2" s="340" t="s">
        <v>70</v>
      </c>
    </row>
    <row r="3" spans="1:7" s="69" customFormat="1" ht="13.5">
      <c r="A3" s="102" t="s">
        <v>182</v>
      </c>
      <c r="B3" s="273">
        <f>Volume!J4</f>
        <v>6208.7</v>
      </c>
      <c r="C3" s="272">
        <v>6224.95</v>
      </c>
      <c r="D3" s="266">
        <f>C3-B3</f>
        <v>16.25</v>
      </c>
      <c r="E3" s="338">
        <f>D3/B3</f>
        <v>0.0026172950859278113</v>
      </c>
      <c r="F3" s="266">
        <v>22.700000000000728</v>
      </c>
      <c r="G3" s="161">
        <f aca="true" t="shared" si="0" ref="G3:G68">D3-F3</f>
        <v>-6.450000000000728</v>
      </c>
    </row>
    <row r="4" spans="1:7" s="69" customFormat="1" ht="13.5">
      <c r="A4" s="196" t="s">
        <v>74</v>
      </c>
      <c r="B4" s="275">
        <f>Volume!J5</f>
        <v>5736.3</v>
      </c>
      <c r="C4" s="2">
        <v>5725.4</v>
      </c>
      <c r="D4" s="267">
        <f aca="true" t="shared" si="1" ref="D4:D67">C4-B4</f>
        <v>-10.900000000000546</v>
      </c>
      <c r="E4" s="337">
        <f aca="true" t="shared" si="2" ref="E4:E67">D4/B4</f>
        <v>-0.0019001795582519298</v>
      </c>
      <c r="F4" s="267">
        <v>-8.800000000000182</v>
      </c>
      <c r="G4" s="160">
        <f t="shared" si="0"/>
        <v>-2.100000000000364</v>
      </c>
    </row>
    <row r="5" spans="1:7" s="69" customFormat="1" ht="13.5">
      <c r="A5" s="196" t="s">
        <v>9</v>
      </c>
      <c r="B5" s="275">
        <f>Volume!J6</f>
        <v>4223.4</v>
      </c>
      <c r="C5" s="2">
        <v>4215.8</v>
      </c>
      <c r="D5" s="267">
        <f t="shared" si="1"/>
        <v>-7.599999999999454</v>
      </c>
      <c r="E5" s="337">
        <f t="shared" si="2"/>
        <v>-0.0017994980347585962</v>
      </c>
      <c r="F5" s="267">
        <v>-5.149999999999636</v>
      </c>
      <c r="G5" s="160">
        <f t="shared" si="0"/>
        <v>-2.449999999999818</v>
      </c>
    </row>
    <row r="6" spans="1:7" s="69" customFormat="1" ht="13.5">
      <c r="A6" s="196" t="s">
        <v>282</v>
      </c>
      <c r="B6" s="275">
        <f>Volume!J7</f>
        <v>1842.65</v>
      </c>
      <c r="C6" s="70">
        <v>1858.65</v>
      </c>
      <c r="D6" s="267">
        <f t="shared" si="1"/>
        <v>16</v>
      </c>
      <c r="E6" s="337">
        <f t="shared" si="2"/>
        <v>0.008683146555232953</v>
      </c>
      <c r="F6" s="267">
        <v>11.849999999999909</v>
      </c>
      <c r="G6" s="160">
        <f t="shared" si="0"/>
        <v>4.150000000000091</v>
      </c>
    </row>
    <row r="7" spans="1:10" s="69" customFormat="1" ht="13.5">
      <c r="A7" s="196" t="s">
        <v>134</v>
      </c>
      <c r="B7" s="275">
        <f>Volume!J8</f>
        <v>3835.3</v>
      </c>
      <c r="C7" s="70">
        <v>3863</v>
      </c>
      <c r="D7" s="267">
        <f t="shared" si="1"/>
        <v>27.699999999999818</v>
      </c>
      <c r="E7" s="337">
        <f t="shared" si="2"/>
        <v>0.00722238156076443</v>
      </c>
      <c r="F7" s="267">
        <v>22.199999999999818</v>
      </c>
      <c r="G7" s="160">
        <f t="shared" si="0"/>
        <v>5.5</v>
      </c>
      <c r="H7" s="136"/>
      <c r="I7" s="137"/>
      <c r="J7" s="78"/>
    </row>
    <row r="8" spans="1:7" s="69" customFormat="1" ht="13.5">
      <c r="A8" s="196" t="s">
        <v>0</v>
      </c>
      <c r="B8" s="275">
        <f>Volume!J9</f>
        <v>1066.55</v>
      </c>
      <c r="C8" s="70">
        <v>1064.65</v>
      </c>
      <c r="D8" s="267">
        <f t="shared" si="1"/>
        <v>-1.8999999999998636</v>
      </c>
      <c r="E8" s="337">
        <f t="shared" si="2"/>
        <v>-0.001781444845529852</v>
      </c>
      <c r="F8" s="267">
        <v>1.0499999999999545</v>
      </c>
      <c r="G8" s="160">
        <f t="shared" si="0"/>
        <v>-2.949999999999818</v>
      </c>
    </row>
    <row r="9" spans="1:8" s="25" customFormat="1" ht="13.5">
      <c r="A9" s="196" t="s">
        <v>135</v>
      </c>
      <c r="B9" s="275">
        <f>Volume!J10</f>
        <v>88.5</v>
      </c>
      <c r="C9" s="70">
        <v>89.2</v>
      </c>
      <c r="D9" s="267">
        <f t="shared" si="1"/>
        <v>0.7000000000000028</v>
      </c>
      <c r="E9" s="337">
        <f t="shared" si="2"/>
        <v>0.007909604519774044</v>
      </c>
      <c r="F9" s="267">
        <v>0.5499999999999972</v>
      </c>
      <c r="G9" s="160">
        <f t="shared" si="0"/>
        <v>0.15000000000000568</v>
      </c>
      <c r="H9" s="69"/>
    </row>
    <row r="10" spans="1:7" s="69" customFormat="1" ht="13.5">
      <c r="A10" s="196" t="s">
        <v>174</v>
      </c>
      <c r="B10" s="275">
        <f>Volume!J11</f>
        <v>71.75</v>
      </c>
      <c r="C10" s="70">
        <v>71.85</v>
      </c>
      <c r="D10" s="267">
        <f t="shared" si="1"/>
        <v>0.09999999999999432</v>
      </c>
      <c r="E10" s="337">
        <f t="shared" si="2"/>
        <v>0.0013937282229964365</v>
      </c>
      <c r="F10" s="267">
        <v>0.25</v>
      </c>
      <c r="G10" s="160">
        <f t="shared" si="0"/>
        <v>-0.15000000000000568</v>
      </c>
    </row>
    <row r="11" spans="1:7" s="69" customFormat="1" ht="13.5">
      <c r="A11" s="196" t="s">
        <v>283</v>
      </c>
      <c r="B11" s="275">
        <f>Volume!J12</f>
        <v>395.95</v>
      </c>
      <c r="C11" s="70">
        <v>394.7</v>
      </c>
      <c r="D11" s="267">
        <f t="shared" si="1"/>
        <v>-1.25</v>
      </c>
      <c r="E11" s="337">
        <f t="shared" si="2"/>
        <v>-0.003156964263164541</v>
      </c>
      <c r="F11" s="267">
        <v>-2.6999999999999886</v>
      </c>
      <c r="G11" s="160">
        <f t="shared" si="0"/>
        <v>1.4499999999999886</v>
      </c>
    </row>
    <row r="12" spans="1:7" s="69" customFormat="1" ht="13.5">
      <c r="A12" s="196" t="s">
        <v>75</v>
      </c>
      <c r="B12" s="275">
        <f>Volume!J13</f>
        <v>86.75</v>
      </c>
      <c r="C12" s="70">
        <v>87.4</v>
      </c>
      <c r="D12" s="267">
        <f t="shared" si="1"/>
        <v>0.6500000000000057</v>
      </c>
      <c r="E12" s="337">
        <f t="shared" si="2"/>
        <v>0.007492795389049057</v>
      </c>
      <c r="F12" s="267">
        <v>0.75</v>
      </c>
      <c r="G12" s="160">
        <f t="shared" si="0"/>
        <v>-0.09999999999999432</v>
      </c>
    </row>
    <row r="13" spans="1:7" s="69" customFormat="1" ht="13.5">
      <c r="A13" s="196" t="s">
        <v>88</v>
      </c>
      <c r="B13" s="275">
        <f>Volume!J14</f>
        <v>59.05</v>
      </c>
      <c r="C13" s="70">
        <v>59.2</v>
      </c>
      <c r="D13" s="267">
        <f t="shared" si="1"/>
        <v>0.15000000000000568</v>
      </c>
      <c r="E13" s="337">
        <f t="shared" si="2"/>
        <v>0.0025402201524133057</v>
      </c>
      <c r="F13" s="267">
        <v>0.44999999999999574</v>
      </c>
      <c r="G13" s="160">
        <f t="shared" si="0"/>
        <v>-0.29999999999999005</v>
      </c>
    </row>
    <row r="14" spans="1:7" s="69" customFormat="1" ht="13.5">
      <c r="A14" s="196" t="s">
        <v>136</v>
      </c>
      <c r="B14" s="275">
        <f>Volume!J15</f>
        <v>48.7</v>
      </c>
      <c r="C14" s="70">
        <v>48.95</v>
      </c>
      <c r="D14" s="267">
        <f t="shared" si="1"/>
        <v>0.25</v>
      </c>
      <c r="E14" s="337">
        <f t="shared" si="2"/>
        <v>0.00513347022587269</v>
      </c>
      <c r="F14" s="267">
        <v>0.6499999999999986</v>
      </c>
      <c r="G14" s="160">
        <f t="shared" si="0"/>
        <v>-0.3999999999999986</v>
      </c>
    </row>
    <row r="15" spans="1:7" s="69" customFormat="1" ht="13.5">
      <c r="A15" s="196" t="s">
        <v>157</v>
      </c>
      <c r="B15" s="275">
        <f>Volume!J16</f>
        <v>752.2</v>
      </c>
      <c r="C15" s="70">
        <v>754.55</v>
      </c>
      <c r="D15" s="267">
        <f t="shared" si="1"/>
        <v>2.349999999999909</v>
      </c>
      <c r="E15" s="337">
        <f t="shared" si="2"/>
        <v>0.003124169103961591</v>
      </c>
      <c r="F15" s="267">
        <v>2.3500000000000227</v>
      </c>
      <c r="G15" s="160">
        <f t="shared" si="0"/>
        <v>-1.1368683772161603E-13</v>
      </c>
    </row>
    <row r="16" spans="1:7" s="69" customFormat="1" ht="13.5">
      <c r="A16" s="196" t="s">
        <v>193</v>
      </c>
      <c r="B16" s="275">
        <f>Volume!J17</f>
        <v>3009.75</v>
      </c>
      <c r="C16" s="70">
        <v>3022.75</v>
      </c>
      <c r="D16" s="267">
        <f t="shared" si="1"/>
        <v>13</v>
      </c>
      <c r="E16" s="337">
        <f t="shared" si="2"/>
        <v>0.004319295622560013</v>
      </c>
      <c r="F16" s="267">
        <v>-4.349999999999909</v>
      </c>
      <c r="G16" s="160">
        <f t="shared" si="0"/>
        <v>17.34999999999991</v>
      </c>
    </row>
    <row r="17" spans="1:7" s="69" customFormat="1" ht="13.5">
      <c r="A17" s="196" t="s">
        <v>284</v>
      </c>
      <c r="B17" s="275">
        <f>Volume!J18</f>
        <v>152.85</v>
      </c>
      <c r="C17" s="70">
        <v>151.2</v>
      </c>
      <c r="D17" s="267">
        <f t="shared" si="1"/>
        <v>-1.6500000000000057</v>
      </c>
      <c r="E17" s="337">
        <f t="shared" si="2"/>
        <v>-0.010794896957801805</v>
      </c>
      <c r="F17" s="267">
        <v>-1.700000000000017</v>
      </c>
      <c r="G17" s="160">
        <f t="shared" si="0"/>
        <v>0.05000000000001137</v>
      </c>
    </row>
    <row r="18" spans="1:7" s="14" customFormat="1" ht="13.5">
      <c r="A18" s="196" t="s">
        <v>285</v>
      </c>
      <c r="B18" s="275">
        <f>Volume!J19</f>
        <v>64.2</v>
      </c>
      <c r="C18" s="70">
        <v>63.3</v>
      </c>
      <c r="D18" s="267">
        <f t="shared" si="1"/>
        <v>-0.9000000000000057</v>
      </c>
      <c r="E18" s="337">
        <f t="shared" si="2"/>
        <v>-0.014018691588785135</v>
      </c>
      <c r="F18" s="267">
        <v>-0.6499999999999915</v>
      </c>
      <c r="G18" s="160">
        <f t="shared" si="0"/>
        <v>-0.2500000000000142</v>
      </c>
    </row>
    <row r="19" spans="1:7" s="14" customFormat="1" ht="13.5">
      <c r="A19" s="196" t="s">
        <v>76</v>
      </c>
      <c r="B19" s="275">
        <f>Volume!J20</f>
        <v>241.5</v>
      </c>
      <c r="C19" s="70">
        <v>242.75</v>
      </c>
      <c r="D19" s="267">
        <f t="shared" si="1"/>
        <v>1.25</v>
      </c>
      <c r="E19" s="337">
        <f t="shared" si="2"/>
        <v>0.005175983436853002</v>
      </c>
      <c r="F19" s="267">
        <v>1.8999999999999773</v>
      </c>
      <c r="G19" s="160">
        <f t="shared" si="0"/>
        <v>-0.6499999999999773</v>
      </c>
    </row>
    <row r="20" spans="1:7" s="69" customFormat="1" ht="13.5">
      <c r="A20" s="196" t="s">
        <v>77</v>
      </c>
      <c r="B20" s="275">
        <f>Volume!J21</f>
        <v>192.3</v>
      </c>
      <c r="C20" s="70">
        <v>193.25</v>
      </c>
      <c r="D20" s="267">
        <f t="shared" si="1"/>
        <v>0.9499999999999886</v>
      </c>
      <c r="E20" s="337">
        <f t="shared" si="2"/>
        <v>0.004940197607904257</v>
      </c>
      <c r="F20" s="267">
        <v>0.6999999999999886</v>
      </c>
      <c r="G20" s="160">
        <f t="shared" si="0"/>
        <v>0.25</v>
      </c>
    </row>
    <row r="21" spans="1:7" s="69" customFormat="1" ht="13.5">
      <c r="A21" s="196" t="s">
        <v>286</v>
      </c>
      <c r="B21" s="275">
        <f>Volume!J22</f>
        <v>218.5</v>
      </c>
      <c r="C21" s="70">
        <v>220</v>
      </c>
      <c r="D21" s="267">
        <f t="shared" si="1"/>
        <v>1.5</v>
      </c>
      <c r="E21" s="337">
        <f t="shared" si="2"/>
        <v>0.006864988558352402</v>
      </c>
      <c r="F21" s="267">
        <v>1.75</v>
      </c>
      <c r="G21" s="160">
        <f t="shared" si="0"/>
        <v>-0.25</v>
      </c>
    </row>
    <row r="22" spans="1:7" s="69" customFormat="1" ht="13.5">
      <c r="A22" s="196" t="s">
        <v>34</v>
      </c>
      <c r="B22" s="275">
        <f>Volume!J23</f>
        <v>1676.6</v>
      </c>
      <c r="C22" s="70">
        <v>1687.8</v>
      </c>
      <c r="D22" s="267">
        <f t="shared" si="1"/>
        <v>11.200000000000045</v>
      </c>
      <c r="E22" s="337">
        <f t="shared" si="2"/>
        <v>0.006680186090898274</v>
      </c>
      <c r="F22" s="267">
        <v>7.150000000000091</v>
      </c>
      <c r="G22" s="160">
        <f t="shared" si="0"/>
        <v>4.0499999999999545</v>
      </c>
    </row>
    <row r="23" spans="1:7" s="69" customFormat="1" ht="13.5">
      <c r="A23" s="196" t="s">
        <v>287</v>
      </c>
      <c r="B23" s="275">
        <f>Volume!J24</f>
        <v>1218.05</v>
      </c>
      <c r="C23" s="70">
        <v>1223.95</v>
      </c>
      <c r="D23" s="267">
        <f t="shared" si="1"/>
        <v>5.900000000000091</v>
      </c>
      <c r="E23" s="337">
        <f t="shared" si="2"/>
        <v>0.0048438077254629045</v>
      </c>
      <c r="F23" s="267">
        <v>7.599999999999909</v>
      </c>
      <c r="G23" s="160">
        <f t="shared" si="0"/>
        <v>-1.699999999999818</v>
      </c>
    </row>
    <row r="24" spans="1:7" s="69" customFormat="1" ht="13.5">
      <c r="A24" s="196" t="s">
        <v>137</v>
      </c>
      <c r="B24" s="275">
        <f>Volume!J25</f>
        <v>362</v>
      </c>
      <c r="C24" s="70">
        <v>364.05</v>
      </c>
      <c r="D24" s="267">
        <f t="shared" si="1"/>
        <v>2.0500000000000114</v>
      </c>
      <c r="E24" s="337">
        <f t="shared" si="2"/>
        <v>0.005662983425414396</v>
      </c>
      <c r="F24" s="267">
        <v>2.400000000000034</v>
      </c>
      <c r="G24" s="160">
        <f t="shared" si="0"/>
        <v>-0.35000000000002274</v>
      </c>
    </row>
    <row r="25" spans="1:7" s="69" customFormat="1" ht="13.5">
      <c r="A25" s="196" t="s">
        <v>233</v>
      </c>
      <c r="B25" s="275">
        <f>Volume!J26</f>
        <v>766.65</v>
      </c>
      <c r="C25" s="70">
        <v>767.95</v>
      </c>
      <c r="D25" s="267">
        <f t="shared" si="1"/>
        <v>1.3000000000000682</v>
      </c>
      <c r="E25" s="337">
        <f t="shared" si="2"/>
        <v>0.0016956890367182786</v>
      </c>
      <c r="F25" s="267">
        <v>1.25</v>
      </c>
      <c r="G25" s="160">
        <f t="shared" si="0"/>
        <v>0.05000000000006821</v>
      </c>
    </row>
    <row r="26" spans="1:7" s="69" customFormat="1" ht="13.5">
      <c r="A26" s="196" t="s">
        <v>1</v>
      </c>
      <c r="B26" s="275">
        <f>Volume!J27</f>
        <v>2509.55</v>
      </c>
      <c r="C26" s="70">
        <v>2514.4</v>
      </c>
      <c r="D26" s="267">
        <f t="shared" si="1"/>
        <v>4.849999999999909</v>
      </c>
      <c r="E26" s="337">
        <f t="shared" si="2"/>
        <v>0.0019326174015261337</v>
      </c>
      <c r="F26" s="267">
        <v>4</v>
      </c>
      <c r="G26" s="160">
        <f t="shared" si="0"/>
        <v>0.849999999999909</v>
      </c>
    </row>
    <row r="27" spans="1:7" s="69" customFormat="1" ht="13.5">
      <c r="A27" s="196" t="s">
        <v>158</v>
      </c>
      <c r="B27" s="275">
        <f>Volume!J28</f>
        <v>121.45</v>
      </c>
      <c r="C27" s="70">
        <v>121</v>
      </c>
      <c r="D27" s="267">
        <f t="shared" si="1"/>
        <v>-0.45000000000000284</v>
      </c>
      <c r="E27" s="337">
        <f t="shared" si="2"/>
        <v>-0.003705228489090184</v>
      </c>
      <c r="F27" s="267">
        <v>-0.3500000000000085</v>
      </c>
      <c r="G27" s="160">
        <f t="shared" si="0"/>
        <v>-0.09999999999999432</v>
      </c>
    </row>
    <row r="28" spans="1:7" s="69" customFormat="1" ht="13.5">
      <c r="A28" s="196" t="s">
        <v>288</v>
      </c>
      <c r="B28" s="275">
        <f>Volume!J29</f>
        <v>653.05</v>
      </c>
      <c r="C28" s="70">
        <v>658.45</v>
      </c>
      <c r="D28" s="267">
        <f t="shared" si="1"/>
        <v>5.400000000000091</v>
      </c>
      <c r="E28" s="337">
        <f t="shared" si="2"/>
        <v>0.00826889212158348</v>
      </c>
      <c r="F28" s="267">
        <v>5.449999999999932</v>
      </c>
      <c r="G28" s="160">
        <f t="shared" si="0"/>
        <v>-0.04999999999984084</v>
      </c>
    </row>
    <row r="29" spans="1:7" s="69" customFormat="1" ht="13.5">
      <c r="A29" s="196" t="s">
        <v>159</v>
      </c>
      <c r="B29" s="275">
        <f>Volume!J30</f>
        <v>48.35</v>
      </c>
      <c r="C29" s="70">
        <v>48.95</v>
      </c>
      <c r="D29" s="267">
        <f t="shared" si="1"/>
        <v>0.6000000000000014</v>
      </c>
      <c r="E29" s="337">
        <f t="shared" si="2"/>
        <v>0.012409513960703234</v>
      </c>
      <c r="F29" s="267">
        <v>0.25</v>
      </c>
      <c r="G29" s="160">
        <f t="shared" si="0"/>
        <v>0.3500000000000014</v>
      </c>
    </row>
    <row r="30" spans="1:7" s="69" customFormat="1" ht="13.5">
      <c r="A30" s="196" t="s">
        <v>2</v>
      </c>
      <c r="B30" s="275">
        <f>Volume!J31</f>
        <v>349.6</v>
      </c>
      <c r="C30" s="70">
        <v>349.25</v>
      </c>
      <c r="D30" s="267">
        <f t="shared" si="1"/>
        <v>-0.35000000000002274</v>
      </c>
      <c r="E30" s="337">
        <f t="shared" si="2"/>
        <v>-0.0010011441647597905</v>
      </c>
      <c r="F30" s="267">
        <v>1.3000000000000114</v>
      </c>
      <c r="G30" s="160">
        <f t="shared" si="0"/>
        <v>-1.650000000000034</v>
      </c>
    </row>
    <row r="31" spans="1:7" s="69" customFormat="1" ht="13.5">
      <c r="A31" s="196" t="s">
        <v>395</v>
      </c>
      <c r="B31" s="275">
        <f>Volume!J32</f>
        <v>143.15</v>
      </c>
      <c r="C31" s="70">
        <v>143.75</v>
      </c>
      <c r="D31" s="267">
        <f t="shared" si="1"/>
        <v>0.5999999999999943</v>
      </c>
      <c r="E31" s="337">
        <f t="shared" si="2"/>
        <v>0.00419140761439046</v>
      </c>
      <c r="F31" s="267">
        <v>0.5500000000000114</v>
      </c>
      <c r="G31" s="160">
        <f t="shared" si="0"/>
        <v>0.04999999999998295</v>
      </c>
    </row>
    <row r="32" spans="1:7" s="69" customFormat="1" ht="13.5">
      <c r="A32" s="196" t="s">
        <v>78</v>
      </c>
      <c r="B32" s="275">
        <f>Volume!J33</f>
        <v>239.05</v>
      </c>
      <c r="C32" s="70">
        <v>240.9</v>
      </c>
      <c r="D32" s="267">
        <f t="shared" si="1"/>
        <v>1.8499999999999943</v>
      </c>
      <c r="E32" s="337">
        <f t="shared" si="2"/>
        <v>0.007738966743359106</v>
      </c>
      <c r="F32" s="267">
        <v>1.799999999999983</v>
      </c>
      <c r="G32" s="160">
        <f t="shared" si="0"/>
        <v>0.05000000000001137</v>
      </c>
    </row>
    <row r="33" spans="1:7" s="69" customFormat="1" ht="13.5">
      <c r="A33" s="196" t="s">
        <v>138</v>
      </c>
      <c r="B33" s="275">
        <f>Volume!J34</f>
        <v>670.7</v>
      </c>
      <c r="C33" s="70">
        <v>673.1</v>
      </c>
      <c r="D33" s="267">
        <f t="shared" si="1"/>
        <v>2.3999999999999773</v>
      </c>
      <c r="E33" s="337">
        <f t="shared" si="2"/>
        <v>0.0035783509765915864</v>
      </c>
      <c r="F33" s="267">
        <v>2.6499999999999773</v>
      </c>
      <c r="G33" s="160">
        <f t="shared" si="0"/>
        <v>-0.25</v>
      </c>
    </row>
    <row r="34" spans="1:7" s="69" customFormat="1" ht="13.5">
      <c r="A34" s="196" t="s">
        <v>160</v>
      </c>
      <c r="B34" s="275">
        <f>Volume!J35</f>
        <v>367.55</v>
      </c>
      <c r="C34" s="70">
        <v>369.6</v>
      </c>
      <c r="D34" s="267">
        <f t="shared" si="1"/>
        <v>2.0500000000000114</v>
      </c>
      <c r="E34" s="337">
        <f t="shared" si="2"/>
        <v>0.005577472452727551</v>
      </c>
      <c r="F34" s="267">
        <v>2.9499999999999886</v>
      </c>
      <c r="G34" s="160">
        <f t="shared" si="0"/>
        <v>-0.8999999999999773</v>
      </c>
    </row>
    <row r="35" spans="1:7" s="69" customFormat="1" ht="13.5">
      <c r="A35" s="196" t="s">
        <v>161</v>
      </c>
      <c r="B35" s="275">
        <f>Volume!J36</f>
        <v>37.2</v>
      </c>
      <c r="C35" s="70">
        <v>37.35</v>
      </c>
      <c r="D35" s="267">
        <f t="shared" si="1"/>
        <v>0.14999999999999858</v>
      </c>
      <c r="E35" s="337">
        <f t="shared" si="2"/>
        <v>0.004032258064516091</v>
      </c>
      <c r="F35" s="267">
        <v>0.19999999999999574</v>
      </c>
      <c r="G35" s="160">
        <f t="shared" si="0"/>
        <v>-0.04999999999999716</v>
      </c>
    </row>
    <row r="36" spans="1:7" s="69" customFormat="1" ht="13.5">
      <c r="A36" s="196" t="s">
        <v>401</v>
      </c>
      <c r="B36" s="275">
        <f>Volume!J37</f>
        <v>210</v>
      </c>
      <c r="C36" s="70">
        <v>210.7</v>
      </c>
      <c r="D36" s="267">
        <f t="shared" si="1"/>
        <v>0.6999999999999886</v>
      </c>
      <c r="E36" s="337">
        <f t="shared" si="2"/>
        <v>0.0033333333333332793</v>
      </c>
      <c r="F36" s="267">
        <v>0.75</v>
      </c>
      <c r="G36" s="160">
        <f t="shared" si="0"/>
        <v>-0.05000000000001137</v>
      </c>
    </row>
    <row r="37" spans="1:8" s="25" customFormat="1" ht="13.5">
      <c r="A37" s="196" t="s">
        <v>3</v>
      </c>
      <c r="B37" s="275">
        <f>Volume!J38</f>
        <v>257.1</v>
      </c>
      <c r="C37" s="70">
        <v>255.85</v>
      </c>
      <c r="D37" s="267">
        <f t="shared" si="1"/>
        <v>-1.2500000000000284</v>
      </c>
      <c r="E37" s="337">
        <f t="shared" si="2"/>
        <v>-0.00486192143134978</v>
      </c>
      <c r="F37" s="267">
        <v>-1.1999999999999886</v>
      </c>
      <c r="G37" s="160">
        <f t="shared" si="0"/>
        <v>-0.05000000000003979</v>
      </c>
      <c r="H37" s="69"/>
    </row>
    <row r="38" spans="1:7" s="69" customFormat="1" ht="13.5">
      <c r="A38" s="196" t="s">
        <v>219</v>
      </c>
      <c r="B38" s="275">
        <f>Volume!J39</f>
        <v>342.3</v>
      </c>
      <c r="C38" s="70">
        <v>342.55</v>
      </c>
      <c r="D38" s="267">
        <f t="shared" si="1"/>
        <v>0.25</v>
      </c>
      <c r="E38" s="337">
        <f t="shared" si="2"/>
        <v>0.0007303534910896874</v>
      </c>
      <c r="F38" s="267">
        <v>2.3000000000000114</v>
      </c>
      <c r="G38" s="160">
        <f t="shared" si="0"/>
        <v>-2.0500000000000114</v>
      </c>
    </row>
    <row r="39" spans="1:7" s="69" customFormat="1" ht="13.5">
      <c r="A39" s="196" t="s">
        <v>162</v>
      </c>
      <c r="B39" s="275">
        <f>Volume!J40</f>
        <v>306.55</v>
      </c>
      <c r="C39" s="70">
        <v>308.05</v>
      </c>
      <c r="D39" s="267">
        <f t="shared" si="1"/>
        <v>1.5</v>
      </c>
      <c r="E39" s="337">
        <f t="shared" si="2"/>
        <v>0.004893165878323275</v>
      </c>
      <c r="F39" s="267">
        <v>1.5</v>
      </c>
      <c r="G39" s="160">
        <f t="shared" si="0"/>
        <v>0</v>
      </c>
    </row>
    <row r="40" spans="1:7" s="69" customFormat="1" ht="13.5">
      <c r="A40" s="196" t="s">
        <v>289</v>
      </c>
      <c r="B40" s="275">
        <f>Volume!J41</f>
        <v>203.6</v>
      </c>
      <c r="C40" s="70">
        <v>204.55</v>
      </c>
      <c r="D40" s="267">
        <f t="shared" si="1"/>
        <v>0.950000000000017</v>
      </c>
      <c r="E40" s="337">
        <f t="shared" si="2"/>
        <v>0.004666011787819337</v>
      </c>
      <c r="F40" s="267">
        <v>1.799999999999983</v>
      </c>
      <c r="G40" s="160">
        <f t="shared" si="0"/>
        <v>-0.8499999999999659</v>
      </c>
    </row>
    <row r="41" spans="1:7" s="69" customFormat="1" ht="13.5">
      <c r="A41" s="196" t="s">
        <v>183</v>
      </c>
      <c r="B41" s="275">
        <f>Volume!J42</f>
        <v>300.6</v>
      </c>
      <c r="C41" s="70">
        <v>302.1</v>
      </c>
      <c r="D41" s="267">
        <f t="shared" si="1"/>
        <v>1.5</v>
      </c>
      <c r="E41" s="337">
        <f t="shared" si="2"/>
        <v>0.00499001996007984</v>
      </c>
      <c r="F41" s="267">
        <v>0.4500000000000455</v>
      </c>
      <c r="G41" s="160">
        <f t="shared" si="0"/>
        <v>1.0499999999999545</v>
      </c>
    </row>
    <row r="42" spans="1:7" s="69" customFormat="1" ht="13.5">
      <c r="A42" s="196" t="s">
        <v>220</v>
      </c>
      <c r="B42" s="275">
        <f>Volume!J43</f>
        <v>104.7</v>
      </c>
      <c r="C42" s="70">
        <v>103.8</v>
      </c>
      <c r="D42" s="267">
        <f t="shared" si="1"/>
        <v>-0.9000000000000057</v>
      </c>
      <c r="E42" s="337">
        <f t="shared" si="2"/>
        <v>-0.008595988538682002</v>
      </c>
      <c r="F42" s="267">
        <v>-2.25</v>
      </c>
      <c r="G42" s="160">
        <f t="shared" si="0"/>
        <v>1.3499999999999943</v>
      </c>
    </row>
    <row r="43" spans="1:7" s="69" customFormat="1" ht="13.5">
      <c r="A43" s="196" t="s">
        <v>163</v>
      </c>
      <c r="B43" s="275">
        <f>Volume!J44</f>
        <v>3450.35</v>
      </c>
      <c r="C43" s="70">
        <v>3464.35</v>
      </c>
      <c r="D43" s="267">
        <f t="shared" si="1"/>
        <v>14</v>
      </c>
      <c r="E43" s="337">
        <f t="shared" si="2"/>
        <v>0.004057559378034112</v>
      </c>
      <c r="F43" s="267">
        <v>17.049999999999727</v>
      </c>
      <c r="G43" s="160">
        <f t="shared" si="0"/>
        <v>-3.049999999999727</v>
      </c>
    </row>
    <row r="44" spans="1:7" s="69" customFormat="1" ht="13.5">
      <c r="A44" s="196" t="s">
        <v>194</v>
      </c>
      <c r="B44" s="275">
        <f>Volume!J45</f>
        <v>741.55</v>
      </c>
      <c r="C44" s="70">
        <v>745.85</v>
      </c>
      <c r="D44" s="267">
        <f t="shared" si="1"/>
        <v>4.300000000000068</v>
      </c>
      <c r="E44" s="337">
        <f t="shared" si="2"/>
        <v>0.005798664958532896</v>
      </c>
      <c r="F44" s="267">
        <v>5.199999999999932</v>
      </c>
      <c r="G44" s="160">
        <f t="shared" si="0"/>
        <v>-0.8999999999998636</v>
      </c>
    </row>
    <row r="45" spans="1:7" s="69" customFormat="1" ht="13.5">
      <c r="A45" s="196" t="s">
        <v>221</v>
      </c>
      <c r="B45" s="275">
        <f>Volume!J46</f>
        <v>149.45</v>
      </c>
      <c r="C45" s="70">
        <v>150.1</v>
      </c>
      <c r="D45" s="267">
        <f t="shared" si="1"/>
        <v>0.6500000000000057</v>
      </c>
      <c r="E45" s="337">
        <f t="shared" si="2"/>
        <v>0.00434928069588495</v>
      </c>
      <c r="F45" s="267">
        <v>1.3000000000000114</v>
      </c>
      <c r="G45" s="160">
        <f t="shared" si="0"/>
        <v>-0.6500000000000057</v>
      </c>
    </row>
    <row r="46" spans="1:7" s="69" customFormat="1" ht="13.5">
      <c r="A46" s="196" t="s">
        <v>164</v>
      </c>
      <c r="B46" s="275">
        <f>Volume!J47</f>
        <v>58.9</v>
      </c>
      <c r="C46" s="70">
        <v>59.4</v>
      </c>
      <c r="D46" s="267">
        <f t="shared" si="1"/>
        <v>0.5</v>
      </c>
      <c r="E46" s="337">
        <f t="shared" si="2"/>
        <v>0.008488964346349746</v>
      </c>
      <c r="F46" s="267">
        <v>0.10000000000000142</v>
      </c>
      <c r="G46" s="160">
        <f t="shared" si="0"/>
        <v>0.3999999999999986</v>
      </c>
    </row>
    <row r="47" spans="1:7" s="69" customFormat="1" ht="13.5">
      <c r="A47" s="196" t="s">
        <v>165</v>
      </c>
      <c r="B47" s="275">
        <f>Volume!J48</f>
        <v>261.15</v>
      </c>
      <c r="C47" s="70">
        <v>263.15</v>
      </c>
      <c r="D47" s="267">
        <f t="shared" si="1"/>
        <v>2</v>
      </c>
      <c r="E47" s="337">
        <f t="shared" si="2"/>
        <v>0.007658433850277619</v>
      </c>
      <c r="F47" s="267">
        <v>2.349999999999966</v>
      </c>
      <c r="G47" s="160">
        <f t="shared" si="0"/>
        <v>-0.3499999999999659</v>
      </c>
    </row>
    <row r="48" spans="1:7" s="69" customFormat="1" ht="13.5">
      <c r="A48" s="196" t="s">
        <v>89</v>
      </c>
      <c r="B48" s="275">
        <f>Volume!J49</f>
        <v>291.75</v>
      </c>
      <c r="C48" s="70">
        <v>282.7</v>
      </c>
      <c r="D48" s="267">
        <f t="shared" si="1"/>
        <v>-9.050000000000011</v>
      </c>
      <c r="E48" s="337">
        <f t="shared" si="2"/>
        <v>-0.031019708654670134</v>
      </c>
      <c r="F48" s="267">
        <v>-7.099999999999966</v>
      </c>
      <c r="G48" s="160">
        <f t="shared" si="0"/>
        <v>-1.9500000000000455</v>
      </c>
    </row>
    <row r="49" spans="1:7" s="69" customFormat="1" ht="13.5">
      <c r="A49" s="196" t="s">
        <v>290</v>
      </c>
      <c r="B49" s="275">
        <f>Volume!J50</f>
        <v>189.7</v>
      </c>
      <c r="C49" s="70">
        <v>191.85</v>
      </c>
      <c r="D49" s="267">
        <f t="shared" si="1"/>
        <v>2.1500000000000057</v>
      </c>
      <c r="E49" s="337">
        <f t="shared" si="2"/>
        <v>0.011333684765419114</v>
      </c>
      <c r="F49" s="267">
        <v>1.700000000000017</v>
      </c>
      <c r="G49" s="160">
        <f t="shared" si="0"/>
        <v>0.44999999999998863</v>
      </c>
    </row>
    <row r="50" spans="1:7" s="69" customFormat="1" ht="13.5">
      <c r="A50" s="196" t="s">
        <v>272</v>
      </c>
      <c r="B50" s="275">
        <f>Volume!J51</f>
        <v>212.2</v>
      </c>
      <c r="C50" s="70">
        <v>213</v>
      </c>
      <c r="D50" s="267">
        <f t="shared" si="1"/>
        <v>0.8000000000000114</v>
      </c>
      <c r="E50" s="337">
        <f t="shared" si="2"/>
        <v>0.0037700282752121178</v>
      </c>
      <c r="F50" s="267">
        <v>1.450000000000017</v>
      </c>
      <c r="G50" s="160">
        <f t="shared" si="0"/>
        <v>-0.6500000000000057</v>
      </c>
    </row>
    <row r="51" spans="1:7" s="69" customFormat="1" ht="13.5">
      <c r="A51" s="196" t="s">
        <v>222</v>
      </c>
      <c r="B51" s="275">
        <f>Volume!J52</f>
        <v>1172.8</v>
      </c>
      <c r="C51" s="70">
        <v>1177.05</v>
      </c>
      <c r="D51" s="267">
        <f t="shared" si="1"/>
        <v>4.25</v>
      </c>
      <c r="E51" s="337">
        <f t="shared" si="2"/>
        <v>0.0036238062755798092</v>
      </c>
      <c r="F51" s="267">
        <v>9</v>
      </c>
      <c r="G51" s="160">
        <f t="shared" si="0"/>
        <v>-4.75</v>
      </c>
    </row>
    <row r="52" spans="1:7" s="69" customFormat="1" ht="13.5">
      <c r="A52" s="196" t="s">
        <v>234</v>
      </c>
      <c r="B52" s="275">
        <f>Volume!J53</f>
        <v>429.25</v>
      </c>
      <c r="C52" s="70">
        <v>429.9</v>
      </c>
      <c r="D52" s="267">
        <f t="shared" si="1"/>
        <v>0.6499999999999773</v>
      </c>
      <c r="E52" s="337">
        <f t="shared" si="2"/>
        <v>0.0015142690739661671</v>
      </c>
      <c r="F52" s="267">
        <v>0.9499999999999886</v>
      </c>
      <c r="G52" s="160">
        <f t="shared" si="0"/>
        <v>-0.30000000000001137</v>
      </c>
    </row>
    <row r="53" spans="1:7" s="69" customFormat="1" ht="13.5">
      <c r="A53" s="196" t="s">
        <v>166</v>
      </c>
      <c r="B53" s="275">
        <f>Volume!J54</f>
        <v>108.6</v>
      </c>
      <c r="C53" s="70">
        <v>109.3</v>
      </c>
      <c r="D53" s="267">
        <f t="shared" si="1"/>
        <v>0.7000000000000028</v>
      </c>
      <c r="E53" s="337">
        <f t="shared" si="2"/>
        <v>0.006445672191528572</v>
      </c>
      <c r="F53" s="267">
        <v>0.9000000000000057</v>
      </c>
      <c r="G53" s="160">
        <f t="shared" si="0"/>
        <v>-0.20000000000000284</v>
      </c>
    </row>
    <row r="54" spans="1:7" s="69" customFormat="1" ht="13.5">
      <c r="A54" s="196" t="s">
        <v>223</v>
      </c>
      <c r="B54" s="275">
        <f>Volume!J55</f>
        <v>2853.1</v>
      </c>
      <c r="C54" s="70">
        <v>2848.35</v>
      </c>
      <c r="D54" s="267">
        <f t="shared" si="1"/>
        <v>-4.75</v>
      </c>
      <c r="E54" s="337">
        <f t="shared" si="2"/>
        <v>-0.001664855770915846</v>
      </c>
      <c r="F54" s="267">
        <v>-13.199999999999818</v>
      </c>
      <c r="G54" s="160">
        <f t="shared" si="0"/>
        <v>8.449999999999818</v>
      </c>
    </row>
    <row r="55" spans="1:7" s="69" customFormat="1" ht="13.5">
      <c r="A55" s="196" t="s">
        <v>291</v>
      </c>
      <c r="B55" s="275">
        <f>Volume!J56</f>
        <v>154.5</v>
      </c>
      <c r="C55" s="70">
        <v>155.1</v>
      </c>
      <c r="D55" s="267">
        <f t="shared" si="1"/>
        <v>0.5999999999999943</v>
      </c>
      <c r="E55" s="337">
        <f t="shared" si="2"/>
        <v>0.0038834951456310314</v>
      </c>
      <c r="F55" s="267">
        <v>0.5500000000000114</v>
      </c>
      <c r="G55" s="160">
        <f t="shared" si="0"/>
        <v>0.04999999999998295</v>
      </c>
    </row>
    <row r="56" spans="1:7" s="69" customFormat="1" ht="13.5">
      <c r="A56" s="196" t="s">
        <v>292</v>
      </c>
      <c r="B56" s="275">
        <f>Volume!J57</f>
        <v>139.4</v>
      </c>
      <c r="C56" s="70">
        <v>140</v>
      </c>
      <c r="D56" s="267">
        <f t="shared" si="1"/>
        <v>0.5999999999999943</v>
      </c>
      <c r="E56" s="337">
        <f t="shared" si="2"/>
        <v>0.004304160688665669</v>
      </c>
      <c r="F56" s="267">
        <v>1.0999999999999943</v>
      </c>
      <c r="G56" s="160">
        <f t="shared" si="0"/>
        <v>-0.5</v>
      </c>
    </row>
    <row r="57" spans="1:7" s="69" customFormat="1" ht="13.5">
      <c r="A57" s="196" t="s">
        <v>195</v>
      </c>
      <c r="B57" s="275">
        <f>Volume!J58</f>
        <v>141.75</v>
      </c>
      <c r="C57" s="70">
        <v>141.25</v>
      </c>
      <c r="D57" s="267">
        <f t="shared" si="1"/>
        <v>-0.5</v>
      </c>
      <c r="E57" s="337">
        <f t="shared" si="2"/>
        <v>-0.003527336860670194</v>
      </c>
      <c r="F57" s="267">
        <v>-0.04999999999998295</v>
      </c>
      <c r="G57" s="160">
        <f t="shared" si="0"/>
        <v>-0.45000000000001705</v>
      </c>
    </row>
    <row r="58" spans="1:8" s="25" customFormat="1" ht="13.5">
      <c r="A58" s="196" t="s">
        <v>293</v>
      </c>
      <c r="B58" s="275">
        <f>Volume!J59</f>
        <v>139.15</v>
      </c>
      <c r="C58" s="70">
        <v>139.95</v>
      </c>
      <c r="D58" s="267">
        <f t="shared" si="1"/>
        <v>0.799999999999983</v>
      </c>
      <c r="E58" s="337">
        <f t="shared" si="2"/>
        <v>0.005749191519942385</v>
      </c>
      <c r="F58" s="267">
        <v>0.5999999999999943</v>
      </c>
      <c r="G58" s="160">
        <f t="shared" si="0"/>
        <v>0.19999999999998863</v>
      </c>
      <c r="H58" s="69"/>
    </row>
    <row r="59" spans="1:7" s="69" customFormat="1" ht="13.5">
      <c r="A59" s="196" t="s">
        <v>197</v>
      </c>
      <c r="B59" s="275">
        <f>Volume!J60</f>
        <v>662.45</v>
      </c>
      <c r="C59" s="70">
        <v>662.35</v>
      </c>
      <c r="D59" s="267">
        <f t="shared" si="1"/>
        <v>-0.10000000000002274</v>
      </c>
      <c r="E59" s="337">
        <f t="shared" si="2"/>
        <v>-0.00015095478904071663</v>
      </c>
      <c r="F59" s="267">
        <v>0.6499999999999773</v>
      </c>
      <c r="G59" s="160">
        <f t="shared" si="0"/>
        <v>-0.75</v>
      </c>
    </row>
    <row r="60" spans="1:8" s="25" customFormat="1" ht="13.5">
      <c r="A60" s="196" t="s">
        <v>4</v>
      </c>
      <c r="B60" s="275">
        <f>Volume!J61</f>
        <v>1806.95</v>
      </c>
      <c r="C60" s="70">
        <v>1803.3</v>
      </c>
      <c r="D60" s="267">
        <f t="shared" si="1"/>
        <v>-3.650000000000091</v>
      </c>
      <c r="E60" s="337">
        <f t="shared" si="2"/>
        <v>-0.002019978416669023</v>
      </c>
      <c r="F60" s="267">
        <v>-7</v>
      </c>
      <c r="G60" s="160">
        <f t="shared" si="0"/>
        <v>3.349999999999909</v>
      </c>
      <c r="H60" s="69"/>
    </row>
    <row r="61" spans="1:7" s="69" customFormat="1" ht="13.5">
      <c r="A61" s="196" t="s">
        <v>79</v>
      </c>
      <c r="B61" s="275">
        <f>Volume!J62</f>
        <v>1109.8</v>
      </c>
      <c r="C61" s="70">
        <v>1103.3</v>
      </c>
      <c r="D61" s="267">
        <f t="shared" si="1"/>
        <v>-6.5</v>
      </c>
      <c r="E61" s="337">
        <f t="shared" si="2"/>
        <v>-0.005856911155163093</v>
      </c>
      <c r="F61" s="267">
        <v>3</v>
      </c>
      <c r="G61" s="160">
        <f t="shared" si="0"/>
        <v>-9.5</v>
      </c>
    </row>
    <row r="62" spans="1:7" s="69" customFormat="1" ht="13.5">
      <c r="A62" s="196" t="s">
        <v>196</v>
      </c>
      <c r="B62" s="275">
        <f>Volume!J63</f>
        <v>728.15</v>
      </c>
      <c r="C62" s="70">
        <v>724.6</v>
      </c>
      <c r="D62" s="267">
        <f t="shared" si="1"/>
        <v>-3.5499999999999545</v>
      </c>
      <c r="E62" s="337">
        <f t="shared" si="2"/>
        <v>-0.004875369086039902</v>
      </c>
      <c r="F62" s="267">
        <v>-5.7000000000000455</v>
      </c>
      <c r="G62" s="160">
        <f t="shared" si="0"/>
        <v>2.150000000000091</v>
      </c>
    </row>
    <row r="63" spans="1:7" s="69" customFormat="1" ht="13.5">
      <c r="A63" s="196" t="s">
        <v>5</v>
      </c>
      <c r="B63" s="275">
        <f>Volume!J64</f>
        <v>175</v>
      </c>
      <c r="C63" s="70">
        <v>176.05</v>
      </c>
      <c r="D63" s="267">
        <f t="shared" si="1"/>
        <v>1.0500000000000114</v>
      </c>
      <c r="E63" s="337">
        <f t="shared" si="2"/>
        <v>0.006000000000000065</v>
      </c>
      <c r="F63" s="267">
        <v>0.19999999999998863</v>
      </c>
      <c r="G63" s="160">
        <f t="shared" si="0"/>
        <v>0.8500000000000227</v>
      </c>
    </row>
    <row r="64" spans="1:7" s="69" customFormat="1" ht="13.5">
      <c r="A64" s="196" t="s">
        <v>198</v>
      </c>
      <c r="B64" s="275">
        <f>Volume!J65</f>
        <v>205.6</v>
      </c>
      <c r="C64" s="70">
        <v>206.6</v>
      </c>
      <c r="D64" s="267">
        <f t="shared" si="1"/>
        <v>1</v>
      </c>
      <c r="E64" s="337">
        <f t="shared" si="2"/>
        <v>0.0048638132295719845</v>
      </c>
      <c r="F64" s="267">
        <v>0.700000000000017</v>
      </c>
      <c r="G64" s="160">
        <f t="shared" si="0"/>
        <v>0.29999999999998295</v>
      </c>
    </row>
    <row r="65" spans="1:7" s="69" customFormat="1" ht="13.5">
      <c r="A65" s="196" t="s">
        <v>199</v>
      </c>
      <c r="B65" s="275">
        <f>Volume!J66</f>
        <v>296.05</v>
      </c>
      <c r="C65" s="70">
        <v>297.45</v>
      </c>
      <c r="D65" s="267">
        <f t="shared" si="1"/>
        <v>1.3999999999999773</v>
      </c>
      <c r="E65" s="337">
        <f t="shared" si="2"/>
        <v>0.004728930923830357</v>
      </c>
      <c r="F65" s="267">
        <v>1.9500000000000455</v>
      </c>
      <c r="G65" s="160">
        <f t="shared" si="0"/>
        <v>-0.5500000000000682</v>
      </c>
    </row>
    <row r="66" spans="1:7" s="69" customFormat="1" ht="13.5">
      <c r="A66" s="196" t="s">
        <v>294</v>
      </c>
      <c r="B66" s="275">
        <f>Volume!J67</f>
        <v>687.05</v>
      </c>
      <c r="C66" s="70">
        <v>692.65</v>
      </c>
      <c r="D66" s="267">
        <f t="shared" si="1"/>
        <v>5.600000000000023</v>
      </c>
      <c r="E66" s="337">
        <f t="shared" si="2"/>
        <v>0.008150789607743283</v>
      </c>
      <c r="F66" s="267">
        <v>6.300000000000068</v>
      </c>
      <c r="G66" s="160">
        <f t="shared" si="0"/>
        <v>-0.7000000000000455</v>
      </c>
    </row>
    <row r="67" spans="1:8" s="25" customFormat="1" ht="13.5">
      <c r="A67" s="196" t="s">
        <v>43</v>
      </c>
      <c r="B67" s="275">
        <f>Volume!J68</f>
        <v>1977.95</v>
      </c>
      <c r="C67" s="70">
        <v>1987.05</v>
      </c>
      <c r="D67" s="267">
        <f t="shared" si="1"/>
        <v>9.099999999999909</v>
      </c>
      <c r="E67" s="337">
        <f t="shared" si="2"/>
        <v>0.004600722970752501</v>
      </c>
      <c r="F67" s="267">
        <v>9.899999999999864</v>
      </c>
      <c r="G67" s="160">
        <f t="shared" si="0"/>
        <v>-0.7999999999999545</v>
      </c>
      <c r="H67" s="69"/>
    </row>
    <row r="68" spans="1:7" s="69" customFormat="1" ht="13.5">
      <c r="A68" s="196" t="s">
        <v>200</v>
      </c>
      <c r="B68" s="275">
        <f>Volume!J69</f>
        <v>999.7</v>
      </c>
      <c r="C68" s="70">
        <v>1001.95</v>
      </c>
      <c r="D68" s="267">
        <f aca="true" t="shared" si="3" ref="D68:D131">C68-B68</f>
        <v>2.25</v>
      </c>
      <c r="E68" s="337">
        <f aca="true" t="shared" si="4" ref="E68:E131">D68/B68</f>
        <v>0.0022506752025607682</v>
      </c>
      <c r="F68" s="267">
        <v>1.3999999999999773</v>
      </c>
      <c r="G68" s="160">
        <f t="shared" si="0"/>
        <v>0.8500000000000227</v>
      </c>
    </row>
    <row r="69" spans="1:7" s="69" customFormat="1" ht="13.5">
      <c r="A69" s="196" t="s">
        <v>141</v>
      </c>
      <c r="B69" s="275">
        <f>Volume!J70</f>
        <v>106.8</v>
      </c>
      <c r="C69" s="70">
        <v>107.6</v>
      </c>
      <c r="D69" s="267">
        <f t="shared" si="3"/>
        <v>0.7999999999999972</v>
      </c>
      <c r="E69" s="337">
        <f t="shared" si="4"/>
        <v>0.007490636704119823</v>
      </c>
      <c r="F69" s="267">
        <v>0.9500000000000028</v>
      </c>
      <c r="G69" s="160">
        <f aca="true" t="shared" si="5" ref="G69:G132">D69-F69</f>
        <v>-0.15000000000000568</v>
      </c>
    </row>
    <row r="70" spans="1:7" s="69" customFormat="1" ht="13.5">
      <c r="A70" s="196" t="s">
        <v>184</v>
      </c>
      <c r="B70" s="275">
        <f>Volume!J71</f>
        <v>104.85</v>
      </c>
      <c r="C70" s="70">
        <v>105.55</v>
      </c>
      <c r="D70" s="267">
        <f t="shared" si="3"/>
        <v>0.7000000000000028</v>
      </c>
      <c r="E70" s="337">
        <f t="shared" si="4"/>
        <v>0.006676204101096832</v>
      </c>
      <c r="F70" s="267">
        <v>0.7000000000000028</v>
      </c>
      <c r="G70" s="160">
        <f t="shared" si="5"/>
        <v>0</v>
      </c>
    </row>
    <row r="71" spans="1:7" s="69" customFormat="1" ht="13.5">
      <c r="A71" s="196" t="s">
        <v>175</v>
      </c>
      <c r="B71" s="275">
        <f>Volume!J72</f>
        <v>31.15</v>
      </c>
      <c r="C71" s="70">
        <v>31.25</v>
      </c>
      <c r="D71" s="267">
        <f t="shared" si="3"/>
        <v>0.10000000000000142</v>
      </c>
      <c r="E71" s="337">
        <f t="shared" si="4"/>
        <v>0.0032102728731942675</v>
      </c>
      <c r="F71" s="267">
        <v>0.3500000000000014</v>
      </c>
      <c r="G71" s="160">
        <f t="shared" si="5"/>
        <v>-0.25</v>
      </c>
    </row>
    <row r="72" spans="1:7" s="69" customFormat="1" ht="13.5">
      <c r="A72" s="196" t="s">
        <v>142</v>
      </c>
      <c r="B72" s="275">
        <f>Volume!J73</f>
        <v>156.75</v>
      </c>
      <c r="C72" s="70">
        <v>157.5</v>
      </c>
      <c r="D72" s="267">
        <f t="shared" si="3"/>
        <v>0.75</v>
      </c>
      <c r="E72" s="337">
        <f t="shared" si="4"/>
        <v>0.004784688995215311</v>
      </c>
      <c r="F72" s="267">
        <v>0.19999999999998863</v>
      </c>
      <c r="G72" s="160">
        <f t="shared" si="5"/>
        <v>0.5500000000000114</v>
      </c>
    </row>
    <row r="73" spans="1:8" s="25" customFormat="1" ht="13.5">
      <c r="A73" s="196" t="s">
        <v>176</v>
      </c>
      <c r="B73" s="275">
        <f>Volume!J74</f>
        <v>220.7</v>
      </c>
      <c r="C73" s="70">
        <v>221.9</v>
      </c>
      <c r="D73" s="267">
        <f t="shared" si="3"/>
        <v>1.200000000000017</v>
      </c>
      <c r="E73" s="337">
        <f t="shared" si="4"/>
        <v>0.005437245129134649</v>
      </c>
      <c r="F73" s="267">
        <v>1.5</v>
      </c>
      <c r="G73" s="160">
        <f t="shared" si="5"/>
        <v>-0.29999999999998295</v>
      </c>
      <c r="H73" s="69"/>
    </row>
    <row r="74" spans="1:7" s="69" customFormat="1" ht="13.5">
      <c r="A74" s="196" t="s">
        <v>167</v>
      </c>
      <c r="B74" s="275">
        <f>Volume!J75</f>
        <v>60.45</v>
      </c>
      <c r="C74" s="70">
        <v>60.75</v>
      </c>
      <c r="D74" s="267">
        <f t="shared" si="3"/>
        <v>0.29999999999999716</v>
      </c>
      <c r="E74" s="337">
        <f t="shared" si="4"/>
        <v>0.004962779156327497</v>
      </c>
      <c r="F74" s="267">
        <v>0.5499999999999972</v>
      </c>
      <c r="G74" s="160">
        <f t="shared" si="5"/>
        <v>-0.25</v>
      </c>
    </row>
    <row r="75" spans="1:7" s="69" customFormat="1" ht="13.5">
      <c r="A75" s="196" t="s">
        <v>201</v>
      </c>
      <c r="B75" s="275">
        <f>Volume!J76</f>
        <v>2373.7</v>
      </c>
      <c r="C75" s="70">
        <v>2364.2</v>
      </c>
      <c r="D75" s="267">
        <f t="shared" si="3"/>
        <v>-9.5</v>
      </c>
      <c r="E75" s="337">
        <f t="shared" si="4"/>
        <v>-0.0040021906727893165</v>
      </c>
      <c r="F75" s="267">
        <v>-7.900000000000091</v>
      </c>
      <c r="G75" s="160">
        <f t="shared" si="5"/>
        <v>-1.599999999999909</v>
      </c>
    </row>
    <row r="76" spans="1:7" s="69" customFormat="1" ht="13.5">
      <c r="A76" s="196" t="s">
        <v>143</v>
      </c>
      <c r="B76" s="275">
        <f>Volume!J77</f>
        <v>118</v>
      </c>
      <c r="C76" s="70">
        <v>117.65</v>
      </c>
      <c r="D76" s="267">
        <f t="shared" si="3"/>
        <v>-0.3499999999999943</v>
      </c>
      <c r="E76" s="337">
        <f t="shared" si="4"/>
        <v>-0.002966101694915206</v>
      </c>
      <c r="F76" s="267">
        <v>-0.5</v>
      </c>
      <c r="G76" s="160">
        <f t="shared" si="5"/>
        <v>0.15000000000000568</v>
      </c>
    </row>
    <row r="77" spans="1:7" s="69" customFormat="1" ht="13.5">
      <c r="A77" s="196" t="s">
        <v>90</v>
      </c>
      <c r="B77" s="275">
        <f>Volume!J78</f>
        <v>471.45</v>
      </c>
      <c r="C77" s="70">
        <v>471.8</v>
      </c>
      <c r="D77" s="267">
        <f t="shared" si="3"/>
        <v>0.35000000000002274</v>
      </c>
      <c r="E77" s="337">
        <f t="shared" si="4"/>
        <v>0.0007423904974016815</v>
      </c>
      <c r="F77" s="267">
        <v>0.9499999999999886</v>
      </c>
      <c r="G77" s="160">
        <f t="shared" si="5"/>
        <v>-0.5999999999999659</v>
      </c>
    </row>
    <row r="78" spans="1:7" s="69" customFormat="1" ht="13.5">
      <c r="A78" s="196" t="s">
        <v>35</v>
      </c>
      <c r="B78" s="275">
        <f>Volume!J79</f>
        <v>275.4</v>
      </c>
      <c r="C78" s="70">
        <v>277</v>
      </c>
      <c r="D78" s="267">
        <f t="shared" si="3"/>
        <v>1.6000000000000227</v>
      </c>
      <c r="E78" s="337">
        <f t="shared" si="4"/>
        <v>0.005809731299927462</v>
      </c>
      <c r="F78" s="267">
        <v>1.3000000000000114</v>
      </c>
      <c r="G78" s="160">
        <f t="shared" si="5"/>
        <v>0.30000000000001137</v>
      </c>
    </row>
    <row r="79" spans="1:7" s="69" customFormat="1" ht="13.5">
      <c r="A79" s="196" t="s">
        <v>6</v>
      </c>
      <c r="B79" s="275">
        <f>Volume!J80</f>
        <v>176.45</v>
      </c>
      <c r="C79" s="70">
        <v>175.65</v>
      </c>
      <c r="D79" s="267">
        <f t="shared" si="3"/>
        <v>-0.799999999999983</v>
      </c>
      <c r="E79" s="337">
        <f t="shared" si="4"/>
        <v>-0.0045338622839330295</v>
      </c>
      <c r="F79" s="267">
        <v>-0.549999999999983</v>
      </c>
      <c r="G79" s="160">
        <f t="shared" si="5"/>
        <v>-0.25</v>
      </c>
    </row>
    <row r="80" spans="1:7" s="69" customFormat="1" ht="13.5">
      <c r="A80" s="196" t="s">
        <v>177</v>
      </c>
      <c r="B80" s="275">
        <f>Volume!J81</f>
        <v>416.95</v>
      </c>
      <c r="C80" s="70">
        <v>417.6</v>
      </c>
      <c r="D80" s="267">
        <f t="shared" si="3"/>
        <v>0.6500000000000341</v>
      </c>
      <c r="E80" s="337">
        <f t="shared" si="4"/>
        <v>0.0015589399208539012</v>
      </c>
      <c r="F80" s="267">
        <v>2.6499999999999773</v>
      </c>
      <c r="G80" s="160">
        <f t="shared" si="5"/>
        <v>-1.9999999999999432</v>
      </c>
    </row>
    <row r="81" spans="1:7" s="69" customFormat="1" ht="13.5">
      <c r="A81" s="196" t="s">
        <v>168</v>
      </c>
      <c r="B81" s="275">
        <f>Volume!J82</f>
        <v>676.7</v>
      </c>
      <c r="C81" s="70">
        <v>672</v>
      </c>
      <c r="D81" s="267">
        <f t="shared" si="3"/>
        <v>-4.7000000000000455</v>
      </c>
      <c r="E81" s="337">
        <f t="shared" si="4"/>
        <v>-0.0069454706664696985</v>
      </c>
      <c r="F81" s="267">
        <v>-11.699999999999932</v>
      </c>
      <c r="G81" s="160">
        <f t="shared" si="5"/>
        <v>6.999999999999886</v>
      </c>
    </row>
    <row r="82" spans="1:7" s="69" customFormat="1" ht="13.5">
      <c r="A82" s="196" t="s">
        <v>132</v>
      </c>
      <c r="B82" s="275">
        <f>Volume!J83</f>
        <v>788.3</v>
      </c>
      <c r="C82" s="70">
        <v>788</v>
      </c>
      <c r="D82" s="267">
        <f t="shared" si="3"/>
        <v>-0.2999999999999545</v>
      </c>
      <c r="E82" s="337">
        <f t="shared" si="4"/>
        <v>-0.0003805657744512933</v>
      </c>
      <c r="F82" s="267">
        <v>-0.049999999999954525</v>
      </c>
      <c r="G82" s="160">
        <f t="shared" si="5"/>
        <v>-0.25</v>
      </c>
    </row>
    <row r="83" spans="1:7" s="69" customFormat="1" ht="13.5">
      <c r="A83" s="196" t="s">
        <v>144</v>
      </c>
      <c r="B83" s="275">
        <f>Volume!J84</f>
        <v>2526.3</v>
      </c>
      <c r="C83" s="70">
        <v>2541.8</v>
      </c>
      <c r="D83" s="267">
        <f t="shared" si="3"/>
        <v>15.5</v>
      </c>
      <c r="E83" s="337">
        <f t="shared" si="4"/>
        <v>0.006135455013260499</v>
      </c>
      <c r="F83" s="267">
        <v>18.25</v>
      </c>
      <c r="G83" s="160">
        <f t="shared" si="5"/>
        <v>-2.75</v>
      </c>
    </row>
    <row r="84" spans="1:8" s="25" customFormat="1" ht="13.5">
      <c r="A84" s="196" t="s">
        <v>295</v>
      </c>
      <c r="B84" s="275">
        <f>Volume!J85</f>
        <v>678.55</v>
      </c>
      <c r="C84" s="70">
        <v>679.3</v>
      </c>
      <c r="D84" s="267">
        <f t="shared" si="3"/>
        <v>0.75</v>
      </c>
      <c r="E84" s="337">
        <f t="shared" si="4"/>
        <v>0.0011052980620440645</v>
      </c>
      <c r="F84" s="267">
        <v>0.8500000000000227</v>
      </c>
      <c r="G84" s="160">
        <f t="shared" si="5"/>
        <v>-0.10000000000002274</v>
      </c>
      <c r="H84" s="69"/>
    </row>
    <row r="85" spans="1:7" s="69" customFormat="1" ht="13.5">
      <c r="A85" s="196" t="s">
        <v>133</v>
      </c>
      <c r="B85" s="275">
        <f>Volume!J86</f>
        <v>34.35</v>
      </c>
      <c r="C85" s="70">
        <v>34.4</v>
      </c>
      <c r="D85" s="267">
        <f t="shared" si="3"/>
        <v>0.04999999999999716</v>
      </c>
      <c r="E85" s="337">
        <f t="shared" si="4"/>
        <v>0.0014556040756913292</v>
      </c>
      <c r="F85" s="267">
        <v>0.14999999999999858</v>
      </c>
      <c r="G85" s="160">
        <f t="shared" si="5"/>
        <v>-0.10000000000000142</v>
      </c>
    </row>
    <row r="86" spans="1:7" s="69" customFormat="1" ht="13.5">
      <c r="A86" s="196" t="s">
        <v>169</v>
      </c>
      <c r="B86" s="275">
        <f>Volume!J87</f>
        <v>123.1</v>
      </c>
      <c r="C86" s="70">
        <v>123.95</v>
      </c>
      <c r="D86" s="267">
        <f t="shared" si="3"/>
        <v>0.8500000000000085</v>
      </c>
      <c r="E86" s="337">
        <f t="shared" si="4"/>
        <v>0.006904955320877405</v>
      </c>
      <c r="F86" s="267">
        <v>1</v>
      </c>
      <c r="G86" s="160">
        <f t="shared" si="5"/>
        <v>-0.14999999999999147</v>
      </c>
    </row>
    <row r="87" spans="1:7" s="69" customFormat="1" ht="13.5">
      <c r="A87" s="196" t="s">
        <v>296</v>
      </c>
      <c r="B87" s="275">
        <f>Volume!J88</f>
        <v>458.3</v>
      </c>
      <c r="C87" s="70">
        <v>460.9</v>
      </c>
      <c r="D87" s="267">
        <f t="shared" si="3"/>
        <v>2.599999999999966</v>
      </c>
      <c r="E87" s="337">
        <f t="shared" si="4"/>
        <v>0.005673139864717359</v>
      </c>
      <c r="F87" s="267">
        <v>2.650000000000034</v>
      </c>
      <c r="G87" s="160">
        <f t="shared" si="5"/>
        <v>-0.05000000000006821</v>
      </c>
    </row>
    <row r="88" spans="1:7" s="69" customFormat="1" ht="13.5">
      <c r="A88" s="196" t="s">
        <v>297</v>
      </c>
      <c r="B88" s="275">
        <f>Volume!J89</f>
        <v>512.65</v>
      </c>
      <c r="C88" s="70">
        <v>516.55</v>
      </c>
      <c r="D88" s="267">
        <f t="shared" si="3"/>
        <v>3.8999999999999773</v>
      </c>
      <c r="E88" s="337">
        <f t="shared" si="4"/>
        <v>0.00760752950355989</v>
      </c>
      <c r="F88" s="267">
        <v>4.650000000000034</v>
      </c>
      <c r="G88" s="160">
        <f t="shared" si="5"/>
        <v>-0.7500000000000568</v>
      </c>
    </row>
    <row r="89" spans="1:7" s="69" customFormat="1" ht="13.5">
      <c r="A89" s="196" t="s">
        <v>178</v>
      </c>
      <c r="B89" s="275">
        <f>Volume!J90</f>
        <v>188.35</v>
      </c>
      <c r="C89" s="70">
        <v>189.4</v>
      </c>
      <c r="D89" s="267">
        <f t="shared" si="3"/>
        <v>1.0500000000000114</v>
      </c>
      <c r="E89" s="337">
        <f t="shared" si="4"/>
        <v>0.005574727900185885</v>
      </c>
      <c r="F89" s="267">
        <v>0.6000000000000227</v>
      </c>
      <c r="G89" s="160">
        <f t="shared" si="5"/>
        <v>0.44999999999998863</v>
      </c>
    </row>
    <row r="90" spans="1:7" s="69" customFormat="1" ht="13.5">
      <c r="A90" s="196" t="s">
        <v>145</v>
      </c>
      <c r="B90" s="275">
        <f>Volume!J91</f>
        <v>165.5</v>
      </c>
      <c r="C90" s="70">
        <v>166.7</v>
      </c>
      <c r="D90" s="267">
        <f t="shared" si="3"/>
        <v>1.1999999999999886</v>
      </c>
      <c r="E90" s="337">
        <f t="shared" si="4"/>
        <v>0.007250755287008995</v>
      </c>
      <c r="F90" s="267">
        <v>1.1999999999999886</v>
      </c>
      <c r="G90" s="160">
        <f t="shared" si="5"/>
        <v>0</v>
      </c>
    </row>
    <row r="91" spans="1:7" s="69" customFormat="1" ht="13.5">
      <c r="A91" s="196" t="s">
        <v>273</v>
      </c>
      <c r="B91" s="275">
        <f>Volume!J92</f>
        <v>228.95</v>
      </c>
      <c r="C91" s="70">
        <v>230.9</v>
      </c>
      <c r="D91" s="267">
        <f t="shared" si="3"/>
        <v>1.950000000000017</v>
      </c>
      <c r="E91" s="337">
        <f t="shared" si="4"/>
        <v>0.008517143481109487</v>
      </c>
      <c r="F91" s="267">
        <v>1.5</v>
      </c>
      <c r="G91" s="160">
        <f t="shared" si="5"/>
        <v>0.45000000000001705</v>
      </c>
    </row>
    <row r="92" spans="1:7" s="69" customFormat="1" ht="13.5">
      <c r="A92" s="196" t="s">
        <v>210</v>
      </c>
      <c r="B92" s="275">
        <f>Volume!J93</f>
        <v>1756.75</v>
      </c>
      <c r="C92" s="70">
        <v>1760.2</v>
      </c>
      <c r="D92" s="267">
        <f t="shared" si="3"/>
        <v>3.4500000000000455</v>
      </c>
      <c r="E92" s="337">
        <f t="shared" si="4"/>
        <v>0.001963853707129669</v>
      </c>
      <c r="F92" s="267">
        <v>1.650000000000091</v>
      </c>
      <c r="G92" s="160">
        <f t="shared" si="5"/>
        <v>1.7999999999999545</v>
      </c>
    </row>
    <row r="93" spans="1:7" s="69" customFormat="1" ht="13.5">
      <c r="A93" s="196" t="s">
        <v>298</v>
      </c>
      <c r="B93" s="372">
        <f>Volume!J94</f>
        <v>625.3</v>
      </c>
      <c r="C93" s="70">
        <v>629.5</v>
      </c>
      <c r="D93" s="371">
        <f t="shared" si="3"/>
        <v>4.2000000000000455</v>
      </c>
      <c r="E93" s="337">
        <f t="shared" si="4"/>
        <v>0.006716775947545252</v>
      </c>
      <c r="F93" s="371">
        <v>-1.6499999999999773</v>
      </c>
      <c r="G93" s="160">
        <f t="shared" si="5"/>
        <v>5.850000000000023</v>
      </c>
    </row>
    <row r="94" spans="1:7" s="69" customFormat="1" ht="13.5">
      <c r="A94" s="196" t="s">
        <v>7</v>
      </c>
      <c r="B94" s="275">
        <f>Volume!J95</f>
        <v>931.4</v>
      </c>
      <c r="C94" s="70">
        <v>936.6</v>
      </c>
      <c r="D94" s="267">
        <f t="shared" si="3"/>
        <v>5.2000000000000455</v>
      </c>
      <c r="E94" s="337">
        <f t="shared" si="4"/>
        <v>0.00558299334335414</v>
      </c>
      <c r="F94" s="267">
        <v>2.6499999999999773</v>
      </c>
      <c r="G94" s="160">
        <f t="shared" si="5"/>
        <v>2.550000000000068</v>
      </c>
    </row>
    <row r="95" spans="1:7" s="69" customFormat="1" ht="13.5">
      <c r="A95" s="196" t="s">
        <v>170</v>
      </c>
      <c r="B95" s="275">
        <f>Volume!J96</f>
        <v>521.65</v>
      </c>
      <c r="C95" s="70">
        <v>522.05</v>
      </c>
      <c r="D95" s="267">
        <f t="shared" si="3"/>
        <v>0.39999999999997726</v>
      </c>
      <c r="E95" s="337">
        <f t="shared" si="4"/>
        <v>0.0007667976612670895</v>
      </c>
      <c r="F95" s="267">
        <v>-3</v>
      </c>
      <c r="G95" s="160">
        <f t="shared" si="5"/>
        <v>3.3999999999999773</v>
      </c>
    </row>
    <row r="96" spans="1:7" s="69" customFormat="1" ht="13.5">
      <c r="A96" s="196" t="s">
        <v>224</v>
      </c>
      <c r="B96" s="275">
        <f>Volume!J97</f>
        <v>962.55</v>
      </c>
      <c r="C96" s="70">
        <v>957.35</v>
      </c>
      <c r="D96" s="267">
        <f t="shared" si="3"/>
        <v>-5.199999999999932</v>
      </c>
      <c r="E96" s="337">
        <f t="shared" si="4"/>
        <v>-0.0054023167627655</v>
      </c>
      <c r="F96" s="267">
        <v>0.39999999999997726</v>
      </c>
      <c r="G96" s="160">
        <f t="shared" si="5"/>
        <v>-5.599999999999909</v>
      </c>
    </row>
    <row r="97" spans="1:7" s="69" customFormat="1" ht="13.5">
      <c r="A97" s="196" t="s">
        <v>207</v>
      </c>
      <c r="B97" s="275">
        <f>Volume!J98</f>
        <v>222.65</v>
      </c>
      <c r="C97" s="70">
        <v>224.35</v>
      </c>
      <c r="D97" s="267">
        <f t="shared" si="3"/>
        <v>1.6999999999999886</v>
      </c>
      <c r="E97" s="337">
        <f t="shared" si="4"/>
        <v>0.007635302043566084</v>
      </c>
      <c r="F97" s="267">
        <v>2.0999999999999943</v>
      </c>
      <c r="G97" s="160">
        <f t="shared" si="5"/>
        <v>-0.4000000000000057</v>
      </c>
    </row>
    <row r="98" spans="1:7" s="69" customFormat="1" ht="13.5">
      <c r="A98" s="196" t="s">
        <v>299</v>
      </c>
      <c r="B98" s="275">
        <f>Volume!J99</f>
        <v>921.25</v>
      </c>
      <c r="C98" s="70">
        <v>927.4</v>
      </c>
      <c r="D98" s="267">
        <f t="shared" si="3"/>
        <v>6.149999999999977</v>
      </c>
      <c r="E98" s="337">
        <f t="shared" si="4"/>
        <v>0.006675712347354114</v>
      </c>
      <c r="F98" s="267">
        <v>6.800000000000068</v>
      </c>
      <c r="G98" s="160">
        <f t="shared" si="5"/>
        <v>-0.650000000000091</v>
      </c>
    </row>
    <row r="99" spans="1:7" s="69" customFormat="1" ht="13.5">
      <c r="A99" s="196" t="s">
        <v>279</v>
      </c>
      <c r="B99" s="275">
        <f>Volume!J100</f>
        <v>312.45</v>
      </c>
      <c r="C99" s="70">
        <v>314.65</v>
      </c>
      <c r="D99" s="267">
        <f t="shared" si="3"/>
        <v>2.1999999999999886</v>
      </c>
      <c r="E99" s="337">
        <f t="shared" si="4"/>
        <v>0.007041126580252804</v>
      </c>
      <c r="F99" s="267">
        <v>3.150000000000034</v>
      </c>
      <c r="G99" s="160">
        <f t="shared" si="5"/>
        <v>-0.9500000000000455</v>
      </c>
    </row>
    <row r="100" spans="1:7" s="69" customFormat="1" ht="13.5">
      <c r="A100" s="196" t="s">
        <v>146</v>
      </c>
      <c r="B100" s="275">
        <f>Volume!J101</f>
        <v>42.55</v>
      </c>
      <c r="C100" s="70">
        <v>42.95</v>
      </c>
      <c r="D100" s="267">
        <f t="shared" si="3"/>
        <v>0.4000000000000057</v>
      </c>
      <c r="E100" s="337">
        <f t="shared" si="4"/>
        <v>0.009400705052879101</v>
      </c>
      <c r="F100" s="267">
        <v>0.5</v>
      </c>
      <c r="G100" s="160">
        <f t="shared" si="5"/>
        <v>-0.09999999999999432</v>
      </c>
    </row>
    <row r="101" spans="1:7" s="69" customFormat="1" ht="13.5">
      <c r="A101" s="196" t="s">
        <v>8</v>
      </c>
      <c r="B101" s="275">
        <f>Volume!J102</f>
        <v>164.05</v>
      </c>
      <c r="C101" s="70">
        <v>162.65</v>
      </c>
      <c r="D101" s="267">
        <f t="shared" si="3"/>
        <v>-1.4000000000000057</v>
      </c>
      <c r="E101" s="337">
        <f t="shared" si="4"/>
        <v>-0.008533983541603203</v>
      </c>
      <c r="F101" s="267">
        <v>-1.6999999999999886</v>
      </c>
      <c r="G101" s="160">
        <f t="shared" si="5"/>
        <v>0.29999999999998295</v>
      </c>
    </row>
    <row r="102" spans="1:7" s="69" customFormat="1" ht="13.5">
      <c r="A102" s="196" t="s">
        <v>300</v>
      </c>
      <c r="B102" s="275">
        <f>Volume!J103</f>
        <v>214.8</v>
      </c>
      <c r="C102" s="70">
        <v>215.6</v>
      </c>
      <c r="D102" s="267">
        <f t="shared" si="3"/>
        <v>0.799999999999983</v>
      </c>
      <c r="E102" s="337">
        <f t="shared" si="4"/>
        <v>0.0037243947858472204</v>
      </c>
      <c r="F102" s="267">
        <v>1.1999999999999886</v>
      </c>
      <c r="G102" s="160">
        <f t="shared" si="5"/>
        <v>-0.4000000000000057</v>
      </c>
    </row>
    <row r="103" spans="1:10" s="69" customFormat="1" ht="13.5">
      <c r="A103" s="196" t="s">
        <v>179</v>
      </c>
      <c r="B103" s="275">
        <f>Volume!J104</f>
        <v>17.7</v>
      </c>
      <c r="C103" s="70">
        <v>17.8</v>
      </c>
      <c r="D103" s="267">
        <f t="shared" si="3"/>
        <v>0.10000000000000142</v>
      </c>
      <c r="E103" s="337">
        <f t="shared" si="4"/>
        <v>0.005649717514124374</v>
      </c>
      <c r="F103" s="267">
        <v>0.09999999999999787</v>
      </c>
      <c r="G103" s="160">
        <f t="shared" si="5"/>
        <v>3.552713678800501E-15</v>
      </c>
      <c r="J103" s="14"/>
    </row>
    <row r="104" spans="1:10" s="69" customFormat="1" ht="13.5">
      <c r="A104" s="196" t="s">
        <v>202</v>
      </c>
      <c r="B104" s="275">
        <f>Volume!J105</f>
        <v>234.1</v>
      </c>
      <c r="C104" s="70">
        <v>229</v>
      </c>
      <c r="D104" s="267">
        <f t="shared" si="3"/>
        <v>-5.099999999999994</v>
      </c>
      <c r="E104" s="337">
        <f t="shared" si="4"/>
        <v>-0.0217855617257582</v>
      </c>
      <c r="F104" s="267">
        <v>-1.25</v>
      </c>
      <c r="G104" s="160">
        <f t="shared" si="5"/>
        <v>-3.8499999999999943</v>
      </c>
      <c r="J104" s="14"/>
    </row>
    <row r="105" spans="1:7" s="69" customFormat="1" ht="13.5">
      <c r="A105" s="196" t="s">
        <v>171</v>
      </c>
      <c r="B105" s="275">
        <f>Volume!J106</f>
        <v>323.35</v>
      </c>
      <c r="C105" s="70">
        <v>326.35</v>
      </c>
      <c r="D105" s="267">
        <f t="shared" si="3"/>
        <v>3</v>
      </c>
      <c r="E105" s="337">
        <f t="shared" si="4"/>
        <v>0.009277872274625018</v>
      </c>
      <c r="F105" s="267">
        <v>2.4499999999999886</v>
      </c>
      <c r="G105" s="160">
        <f t="shared" si="5"/>
        <v>0.5500000000000114</v>
      </c>
    </row>
    <row r="106" spans="1:7" s="69" customFormat="1" ht="13.5">
      <c r="A106" s="196" t="s">
        <v>147</v>
      </c>
      <c r="B106" s="275">
        <f>Volume!J107</f>
        <v>63.9</v>
      </c>
      <c r="C106" s="70">
        <v>64.2</v>
      </c>
      <c r="D106" s="267">
        <f t="shared" si="3"/>
        <v>0.30000000000000426</v>
      </c>
      <c r="E106" s="337">
        <f t="shared" si="4"/>
        <v>0.004694835680751241</v>
      </c>
      <c r="F106" s="267">
        <v>0.5499999999999972</v>
      </c>
      <c r="G106" s="160">
        <f t="shared" si="5"/>
        <v>-0.2499999999999929</v>
      </c>
    </row>
    <row r="107" spans="1:7" s="69" customFormat="1" ht="13.5">
      <c r="A107" s="196" t="s">
        <v>148</v>
      </c>
      <c r="B107" s="275">
        <f>Volume!J108</f>
        <v>257.75</v>
      </c>
      <c r="C107" s="70">
        <v>260.05</v>
      </c>
      <c r="D107" s="267">
        <f t="shared" si="3"/>
        <v>2.3000000000000114</v>
      </c>
      <c r="E107" s="337">
        <f t="shared" si="4"/>
        <v>0.008923375363724584</v>
      </c>
      <c r="F107" s="267">
        <v>1.6500000000000057</v>
      </c>
      <c r="G107" s="160">
        <f t="shared" si="5"/>
        <v>0.6500000000000057</v>
      </c>
    </row>
    <row r="108" spans="1:8" s="25" customFormat="1" ht="13.5">
      <c r="A108" s="196" t="s">
        <v>122</v>
      </c>
      <c r="B108" s="275">
        <f>Volume!J109</f>
        <v>142.75</v>
      </c>
      <c r="C108" s="70">
        <v>143.75</v>
      </c>
      <c r="D108" s="267">
        <f t="shared" si="3"/>
        <v>1</v>
      </c>
      <c r="E108" s="337">
        <f t="shared" si="4"/>
        <v>0.0070052539404553416</v>
      </c>
      <c r="F108" s="267">
        <v>0.5500000000000114</v>
      </c>
      <c r="G108" s="160">
        <f t="shared" si="5"/>
        <v>0.44999999999998863</v>
      </c>
      <c r="H108" s="69"/>
    </row>
    <row r="109" spans="1:8" s="25" customFormat="1" ht="13.5">
      <c r="A109" s="204" t="s">
        <v>36</v>
      </c>
      <c r="B109" s="275">
        <f>Volume!J110</f>
        <v>894</v>
      </c>
      <c r="C109" s="70">
        <v>899.25</v>
      </c>
      <c r="D109" s="267">
        <f t="shared" si="3"/>
        <v>5.25</v>
      </c>
      <c r="E109" s="337">
        <f t="shared" si="4"/>
        <v>0.00587248322147651</v>
      </c>
      <c r="F109" s="267">
        <v>5.2000000000000455</v>
      </c>
      <c r="G109" s="160">
        <f t="shared" si="5"/>
        <v>0.049999999999954525</v>
      </c>
      <c r="H109" s="69"/>
    </row>
    <row r="110" spans="1:8" s="25" customFormat="1" ht="13.5">
      <c r="A110" s="196" t="s">
        <v>172</v>
      </c>
      <c r="B110" s="275">
        <f>Volume!J111</f>
        <v>268.15</v>
      </c>
      <c r="C110" s="70">
        <v>268.9</v>
      </c>
      <c r="D110" s="267">
        <f t="shared" si="3"/>
        <v>0.75</v>
      </c>
      <c r="E110" s="337">
        <f t="shared" si="4"/>
        <v>0.0027969420100689914</v>
      </c>
      <c r="F110" s="267">
        <v>1.8500000000000227</v>
      </c>
      <c r="G110" s="160">
        <f t="shared" si="5"/>
        <v>-1.1000000000000227</v>
      </c>
      <c r="H110" s="69"/>
    </row>
    <row r="111" spans="1:7" s="69" customFormat="1" ht="13.5">
      <c r="A111" s="196" t="s">
        <v>80</v>
      </c>
      <c r="B111" s="275">
        <f>Volume!J112</f>
        <v>226.4</v>
      </c>
      <c r="C111" s="70">
        <v>226.8</v>
      </c>
      <c r="D111" s="267">
        <f t="shared" si="3"/>
        <v>0.4000000000000057</v>
      </c>
      <c r="E111" s="337">
        <f t="shared" si="4"/>
        <v>0.001766784452296845</v>
      </c>
      <c r="F111" s="267">
        <v>0.75</v>
      </c>
      <c r="G111" s="160">
        <f t="shared" si="5"/>
        <v>-0.3499999999999943</v>
      </c>
    </row>
    <row r="112" spans="1:7" s="69" customFormat="1" ht="13.5">
      <c r="A112" s="196" t="s">
        <v>275</v>
      </c>
      <c r="B112" s="275">
        <f>Volume!J113</f>
        <v>360.5</v>
      </c>
      <c r="C112" s="70">
        <v>360.9</v>
      </c>
      <c r="D112" s="267">
        <f t="shared" si="3"/>
        <v>0.39999999999997726</v>
      </c>
      <c r="E112" s="337">
        <f t="shared" si="4"/>
        <v>0.0011095700416088134</v>
      </c>
      <c r="F112" s="267">
        <v>2.900000000000034</v>
      </c>
      <c r="G112" s="160">
        <f t="shared" si="5"/>
        <v>-2.500000000000057</v>
      </c>
    </row>
    <row r="113" spans="1:7" s="69" customFormat="1" ht="13.5">
      <c r="A113" s="196" t="s">
        <v>225</v>
      </c>
      <c r="B113" s="275">
        <f>Volume!J114</f>
        <v>436.4</v>
      </c>
      <c r="C113" s="70">
        <v>438.1</v>
      </c>
      <c r="D113" s="267">
        <f t="shared" si="3"/>
        <v>1.7000000000000455</v>
      </c>
      <c r="E113" s="337">
        <f t="shared" si="4"/>
        <v>0.0038955087076078037</v>
      </c>
      <c r="F113" s="267">
        <v>3.5500000000000114</v>
      </c>
      <c r="G113" s="160">
        <f t="shared" si="5"/>
        <v>-1.849999999999966</v>
      </c>
    </row>
    <row r="114" spans="1:7" s="69" customFormat="1" ht="13.5">
      <c r="A114" s="196" t="s">
        <v>81</v>
      </c>
      <c r="B114" s="275">
        <f>Volume!J115</f>
        <v>516.4</v>
      </c>
      <c r="C114" s="70">
        <v>516</v>
      </c>
      <c r="D114" s="267">
        <f t="shared" si="3"/>
        <v>-0.39999999999997726</v>
      </c>
      <c r="E114" s="337">
        <f t="shared" si="4"/>
        <v>-0.000774593338497245</v>
      </c>
      <c r="F114" s="267">
        <v>-0.6000000000000227</v>
      </c>
      <c r="G114" s="160">
        <f t="shared" si="5"/>
        <v>0.20000000000004547</v>
      </c>
    </row>
    <row r="115" spans="1:7" s="69" customFormat="1" ht="13.5">
      <c r="A115" s="196" t="s">
        <v>226</v>
      </c>
      <c r="B115" s="275">
        <f>Volume!J116</f>
        <v>228.1</v>
      </c>
      <c r="C115" s="70">
        <v>229.75</v>
      </c>
      <c r="D115" s="267">
        <f t="shared" si="3"/>
        <v>1.6500000000000057</v>
      </c>
      <c r="E115" s="337">
        <f t="shared" si="4"/>
        <v>0.00723366944322668</v>
      </c>
      <c r="F115" s="267">
        <v>1.0999999999999943</v>
      </c>
      <c r="G115" s="160">
        <f t="shared" si="5"/>
        <v>0.5500000000000114</v>
      </c>
    </row>
    <row r="116" spans="1:7" s="69" customFormat="1" ht="13.5">
      <c r="A116" s="196" t="s">
        <v>301</v>
      </c>
      <c r="B116" s="275">
        <f>Volume!J117</f>
        <v>367.3</v>
      </c>
      <c r="C116" s="70">
        <v>369.5</v>
      </c>
      <c r="D116" s="267">
        <f t="shared" si="3"/>
        <v>2.1999999999999886</v>
      </c>
      <c r="E116" s="337">
        <f t="shared" si="4"/>
        <v>0.005989654233596484</v>
      </c>
      <c r="F116" s="267">
        <v>2.349999999999966</v>
      </c>
      <c r="G116" s="160">
        <f t="shared" si="5"/>
        <v>-0.14999999999997726</v>
      </c>
    </row>
    <row r="117" spans="1:7" s="69" customFormat="1" ht="13.5">
      <c r="A117" s="196" t="s">
        <v>227</v>
      </c>
      <c r="B117" s="275">
        <f>Volume!J118</f>
        <v>1042.75</v>
      </c>
      <c r="C117" s="70">
        <v>1049.7</v>
      </c>
      <c r="D117" s="267">
        <f t="shared" si="3"/>
        <v>6.9500000000000455</v>
      </c>
      <c r="E117" s="337">
        <f t="shared" si="4"/>
        <v>0.006665068328937949</v>
      </c>
      <c r="F117" s="267">
        <v>10.8</v>
      </c>
      <c r="G117" s="160">
        <f t="shared" si="5"/>
        <v>-3.8499999999999552</v>
      </c>
    </row>
    <row r="118" spans="1:7" s="69" customFormat="1" ht="13.5">
      <c r="A118" s="196" t="s">
        <v>228</v>
      </c>
      <c r="B118" s="275">
        <f>Volume!J119</f>
        <v>420.95</v>
      </c>
      <c r="C118" s="70">
        <v>421.7</v>
      </c>
      <c r="D118" s="267">
        <f t="shared" si="3"/>
        <v>0.75</v>
      </c>
      <c r="E118" s="337">
        <f t="shared" si="4"/>
        <v>0.0017816842855446016</v>
      </c>
      <c r="F118" s="267">
        <v>1.849999999999966</v>
      </c>
      <c r="G118" s="160">
        <f t="shared" si="5"/>
        <v>-1.099999999999966</v>
      </c>
    </row>
    <row r="119" spans="1:7" s="69" customFormat="1" ht="13.5">
      <c r="A119" s="196" t="s">
        <v>235</v>
      </c>
      <c r="B119" s="275">
        <f>Volume!J120</f>
        <v>489.05</v>
      </c>
      <c r="C119" s="70">
        <v>491.5</v>
      </c>
      <c r="D119" s="267">
        <f t="shared" si="3"/>
        <v>2.4499999999999886</v>
      </c>
      <c r="E119" s="337">
        <f t="shared" si="4"/>
        <v>0.00500971270831201</v>
      </c>
      <c r="F119" s="267">
        <v>3.8999999999999773</v>
      </c>
      <c r="G119" s="160">
        <f t="shared" si="5"/>
        <v>-1.4499999999999886</v>
      </c>
    </row>
    <row r="120" spans="1:7" s="69" customFormat="1" ht="13.5">
      <c r="A120" s="196" t="s">
        <v>98</v>
      </c>
      <c r="B120" s="275">
        <f>Volume!J121</f>
        <v>565.05</v>
      </c>
      <c r="C120" s="70">
        <v>569.55</v>
      </c>
      <c r="D120" s="267">
        <f t="shared" si="3"/>
        <v>4.5</v>
      </c>
      <c r="E120" s="337">
        <f t="shared" si="4"/>
        <v>0.007963897000265464</v>
      </c>
      <c r="F120" s="267">
        <v>0.15000000000009095</v>
      </c>
      <c r="G120" s="160">
        <f t="shared" si="5"/>
        <v>4.349999999999909</v>
      </c>
    </row>
    <row r="121" spans="1:7" s="69" customFormat="1" ht="13.5">
      <c r="A121" s="196" t="s">
        <v>149</v>
      </c>
      <c r="B121" s="275">
        <f>Volume!J122</f>
        <v>723.85</v>
      </c>
      <c r="C121" s="70">
        <v>723.35</v>
      </c>
      <c r="D121" s="267">
        <f t="shared" si="3"/>
        <v>-0.5</v>
      </c>
      <c r="E121" s="337">
        <f t="shared" si="4"/>
        <v>-0.0006907508461697865</v>
      </c>
      <c r="F121" s="267">
        <v>1.3500000000000227</v>
      </c>
      <c r="G121" s="160">
        <f t="shared" si="5"/>
        <v>-1.8500000000000227</v>
      </c>
    </row>
    <row r="122" spans="1:7" s="69" customFormat="1" ht="13.5">
      <c r="A122" s="196" t="s">
        <v>203</v>
      </c>
      <c r="B122" s="275">
        <f>Volume!J123</f>
        <v>1397.05</v>
      </c>
      <c r="C122" s="70">
        <v>1399.85</v>
      </c>
      <c r="D122" s="267">
        <f t="shared" si="3"/>
        <v>2.7999999999999545</v>
      </c>
      <c r="E122" s="337">
        <f t="shared" si="4"/>
        <v>0.002004223184567449</v>
      </c>
      <c r="F122" s="267">
        <v>2.75</v>
      </c>
      <c r="G122" s="160">
        <f t="shared" si="5"/>
        <v>0.049999999999954525</v>
      </c>
    </row>
    <row r="123" spans="1:7" s="69" customFormat="1" ht="13.5">
      <c r="A123" s="196" t="s">
        <v>302</v>
      </c>
      <c r="B123" s="275">
        <f>Volume!J124</f>
        <v>315.15</v>
      </c>
      <c r="C123" s="70">
        <v>316.4</v>
      </c>
      <c r="D123" s="267">
        <f t="shared" si="3"/>
        <v>1.25</v>
      </c>
      <c r="E123" s="337">
        <f t="shared" si="4"/>
        <v>0.003966365222909726</v>
      </c>
      <c r="F123" s="267">
        <v>1.8000000000000114</v>
      </c>
      <c r="G123" s="160">
        <f t="shared" si="5"/>
        <v>-0.5500000000000114</v>
      </c>
    </row>
    <row r="124" spans="1:7" s="69" customFormat="1" ht="13.5">
      <c r="A124" s="196" t="s">
        <v>217</v>
      </c>
      <c r="B124" s="275">
        <f>Volume!J125</f>
        <v>68.3</v>
      </c>
      <c r="C124" s="70">
        <v>68.25</v>
      </c>
      <c r="D124" s="267">
        <f t="shared" si="3"/>
        <v>-0.04999999999999716</v>
      </c>
      <c r="E124" s="337">
        <f t="shared" si="4"/>
        <v>-0.0007320644216690653</v>
      </c>
      <c r="F124" s="267">
        <v>-0.25</v>
      </c>
      <c r="G124" s="160">
        <f t="shared" si="5"/>
        <v>0.20000000000000284</v>
      </c>
    </row>
    <row r="125" spans="1:7" s="69" customFormat="1" ht="13.5">
      <c r="A125" s="196" t="s">
        <v>236</v>
      </c>
      <c r="B125" s="275">
        <f>Volume!J126</f>
        <v>115.3</v>
      </c>
      <c r="C125" s="70">
        <v>115.45</v>
      </c>
      <c r="D125" s="267">
        <f t="shared" si="3"/>
        <v>0.15000000000000568</v>
      </c>
      <c r="E125" s="337">
        <f t="shared" si="4"/>
        <v>0.0013009540329575514</v>
      </c>
      <c r="F125" s="267">
        <v>0.15000000000000568</v>
      </c>
      <c r="G125" s="160">
        <f t="shared" si="5"/>
        <v>0</v>
      </c>
    </row>
    <row r="126" spans="1:7" s="69" customFormat="1" ht="13.5">
      <c r="A126" s="196" t="s">
        <v>204</v>
      </c>
      <c r="B126" s="275">
        <f>Volume!J127</f>
        <v>485.85</v>
      </c>
      <c r="C126" s="70">
        <v>487.85</v>
      </c>
      <c r="D126" s="267">
        <f t="shared" si="3"/>
        <v>2</v>
      </c>
      <c r="E126" s="337">
        <f t="shared" si="4"/>
        <v>0.004116496861171143</v>
      </c>
      <c r="F126" s="267">
        <v>0.5500000000000114</v>
      </c>
      <c r="G126" s="160">
        <f t="shared" si="5"/>
        <v>1.4499999999999886</v>
      </c>
    </row>
    <row r="127" spans="1:7" s="69" customFormat="1" ht="13.5">
      <c r="A127" s="196" t="s">
        <v>205</v>
      </c>
      <c r="B127" s="275">
        <f>Volume!J128</f>
        <v>1205.25</v>
      </c>
      <c r="C127" s="70">
        <v>1214.5</v>
      </c>
      <c r="D127" s="267">
        <f t="shared" si="3"/>
        <v>9.25</v>
      </c>
      <c r="E127" s="337">
        <f t="shared" si="4"/>
        <v>0.0076747562746318195</v>
      </c>
      <c r="F127" s="267">
        <v>9.150000000000091</v>
      </c>
      <c r="G127" s="160">
        <f t="shared" si="5"/>
        <v>0.09999999999990905</v>
      </c>
    </row>
    <row r="128" spans="1:7" s="69" customFormat="1" ht="13.5">
      <c r="A128" s="196" t="s">
        <v>37</v>
      </c>
      <c r="B128" s="275">
        <f>Volume!J129</f>
        <v>207.3</v>
      </c>
      <c r="C128" s="70">
        <v>208.6</v>
      </c>
      <c r="D128" s="267">
        <f t="shared" si="3"/>
        <v>1.299999999999983</v>
      </c>
      <c r="E128" s="337">
        <f t="shared" si="4"/>
        <v>0.006271104679208794</v>
      </c>
      <c r="F128" s="267">
        <v>0.549999999999983</v>
      </c>
      <c r="G128" s="160">
        <f t="shared" si="5"/>
        <v>0.75</v>
      </c>
    </row>
    <row r="129" spans="1:12" s="69" customFormat="1" ht="13.5">
      <c r="A129" s="196" t="s">
        <v>303</v>
      </c>
      <c r="B129" s="275">
        <f>Volume!J130</f>
        <v>1876.55</v>
      </c>
      <c r="C129" s="70">
        <v>1878.35</v>
      </c>
      <c r="D129" s="267">
        <f t="shared" si="3"/>
        <v>1.7999999999999545</v>
      </c>
      <c r="E129" s="337">
        <f t="shared" si="4"/>
        <v>0.0009592070555007618</v>
      </c>
      <c r="F129" s="267">
        <v>4.5</v>
      </c>
      <c r="G129" s="160">
        <f t="shared" si="5"/>
        <v>-2.7000000000000455</v>
      </c>
      <c r="L129" s="270"/>
    </row>
    <row r="130" spans="1:12" s="69" customFormat="1" ht="13.5">
      <c r="A130" s="196" t="s">
        <v>229</v>
      </c>
      <c r="B130" s="275">
        <f>Volume!J131</f>
        <v>1201.75</v>
      </c>
      <c r="C130" s="70">
        <v>1208.85</v>
      </c>
      <c r="D130" s="267">
        <f t="shared" si="3"/>
        <v>7.099999999999909</v>
      </c>
      <c r="E130" s="337">
        <f t="shared" si="4"/>
        <v>0.0059080507593092645</v>
      </c>
      <c r="F130" s="267">
        <v>8.200000000000045</v>
      </c>
      <c r="G130" s="160">
        <f t="shared" si="5"/>
        <v>-1.1000000000001364</v>
      </c>
      <c r="L130" s="270"/>
    </row>
    <row r="131" spans="1:12" s="69" customFormat="1" ht="13.5">
      <c r="A131" s="196" t="s">
        <v>278</v>
      </c>
      <c r="B131" s="275">
        <f>Volume!J132</f>
        <v>970.3</v>
      </c>
      <c r="C131" s="70">
        <v>973.65</v>
      </c>
      <c r="D131" s="267">
        <f t="shared" si="3"/>
        <v>3.3500000000000227</v>
      </c>
      <c r="E131" s="337">
        <f t="shared" si="4"/>
        <v>0.003452540451406805</v>
      </c>
      <c r="F131" s="267">
        <v>5.5499999999999545</v>
      </c>
      <c r="G131" s="160">
        <f t="shared" si="5"/>
        <v>-2.199999999999932</v>
      </c>
      <c r="L131" s="270"/>
    </row>
    <row r="132" spans="1:12" s="69" customFormat="1" ht="13.5">
      <c r="A132" s="196" t="s">
        <v>180</v>
      </c>
      <c r="B132" s="275">
        <f>Volume!J133</f>
        <v>189.8</v>
      </c>
      <c r="C132" s="70">
        <v>190.4</v>
      </c>
      <c r="D132" s="267">
        <f aca="true" t="shared" si="6" ref="D132:D157">C132-B132</f>
        <v>0.5999999999999943</v>
      </c>
      <c r="E132" s="337">
        <f aca="true" t="shared" si="7" ref="E132:E157">D132/B132</f>
        <v>0.003161222339304501</v>
      </c>
      <c r="F132" s="267">
        <v>1.5500000000000114</v>
      </c>
      <c r="G132" s="160">
        <f t="shared" si="5"/>
        <v>-0.950000000000017</v>
      </c>
      <c r="L132" s="270"/>
    </row>
    <row r="133" spans="1:12" s="69" customFormat="1" ht="13.5">
      <c r="A133" s="196" t="s">
        <v>181</v>
      </c>
      <c r="B133" s="275">
        <f>Volume!J134</f>
        <v>369.2</v>
      </c>
      <c r="C133" s="70">
        <v>373.5</v>
      </c>
      <c r="D133" s="267">
        <f t="shared" si="6"/>
        <v>4.300000000000011</v>
      </c>
      <c r="E133" s="337">
        <f t="shared" si="7"/>
        <v>0.011646803900325058</v>
      </c>
      <c r="F133" s="267">
        <v>2.9499999999999886</v>
      </c>
      <c r="G133" s="160">
        <f aca="true" t="shared" si="8" ref="G133:G157">D133-F133</f>
        <v>1.3500000000000227</v>
      </c>
      <c r="L133" s="270"/>
    </row>
    <row r="134" spans="1:12" s="69" customFormat="1" ht="13.5">
      <c r="A134" s="196" t="s">
        <v>150</v>
      </c>
      <c r="B134" s="275">
        <f>Volume!J135</f>
        <v>479.15</v>
      </c>
      <c r="C134" s="70">
        <v>481.05</v>
      </c>
      <c r="D134" s="267">
        <f t="shared" si="6"/>
        <v>1.900000000000034</v>
      </c>
      <c r="E134" s="337">
        <f t="shared" si="7"/>
        <v>0.003965355316706739</v>
      </c>
      <c r="F134" s="267">
        <v>3.75</v>
      </c>
      <c r="G134" s="160">
        <f t="shared" si="8"/>
        <v>-1.849999999999966</v>
      </c>
      <c r="L134" s="270"/>
    </row>
    <row r="135" spans="1:12" s="69" customFormat="1" ht="13.5">
      <c r="A135" s="196" t="s">
        <v>151</v>
      </c>
      <c r="B135" s="275">
        <f>Volume!J136</f>
        <v>1047.4</v>
      </c>
      <c r="C135" s="70">
        <v>1043.1</v>
      </c>
      <c r="D135" s="267">
        <f t="shared" si="6"/>
        <v>-4.300000000000182</v>
      </c>
      <c r="E135" s="337">
        <f t="shared" si="7"/>
        <v>-0.004105403857170309</v>
      </c>
      <c r="F135" s="267">
        <v>-10.150000000000091</v>
      </c>
      <c r="G135" s="160">
        <f t="shared" si="8"/>
        <v>5.849999999999909</v>
      </c>
      <c r="L135" s="270"/>
    </row>
    <row r="136" spans="1:12" s="69" customFormat="1" ht="13.5">
      <c r="A136" s="196" t="s">
        <v>215</v>
      </c>
      <c r="B136" s="275">
        <f>Volume!J137</f>
        <v>1825</v>
      </c>
      <c r="C136" s="70">
        <v>1837.6</v>
      </c>
      <c r="D136" s="267">
        <f t="shared" si="6"/>
        <v>12.599999999999909</v>
      </c>
      <c r="E136" s="337">
        <f t="shared" si="7"/>
        <v>0.006904109589041046</v>
      </c>
      <c r="F136" s="267">
        <v>9.549999999999955</v>
      </c>
      <c r="G136" s="160">
        <f t="shared" si="8"/>
        <v>3.0499999999999545</v>
      </c>
      <c r="L136" s="270"/>
    </row>
    <row r="137" spans="1:12" s="69" customFormat="1" ht="13.5">
      <c r="A137" s="196" t="s">
        <v>230</v>
      </c>
      <c r="B137" s="275">
        <f>Volume!J138</f>
        <v>1252.1</v>
      </c>
      <c r="C137" s="70">
        <v>1250.8</v>
      </c>
      <c r="D137" s="267">
        <f t="shared" si="6"/>
        <v>-1.2999999999999545</v>
      </c>
      <c r="E137" s="337">
        <f t="shared" si="7"/>
        <v>-0.0010382557303729371</v>
      </c>
      <c r="F137" s="267">
        <v>4.5499999999999545</v>
      </c>
      <c r="G137" s="160">
        <f t="shared" si="8"/>
        <v>-5.849999999999909</v>
      </c>
      <c r="L137" s="270"/>
    </row>
    <row r="138" spans="1:12" s="69" customFormat="1" ht="13.5">
      <c r="A138" s="196" t="s">
        <v>91</v>
      </c>
      <c r="B138" s="275">
        <f>Volume!J139</f>
        <v>79.3</v>
      </c>
      <c r="C138" s="70">
        <v>79.5</v>
      </c>
      <c r="D138" s="267">
        <f t="shared" si="6"/>
        <v>0.20000000000000284</v>
      </c>
      <c r="E138" s="337">
        <f t="shared" si="7"/>
        <v>0.0025220680958386236</v>
      </c>
      <c r="F138" s="267">
        <v>0.6499999999999915</v>
      </c>
      <c r="G138" s="160">
        <f t="shared" si="8"/>
        <v>-0.44999999999998863</v>
      </c>
      <c r="L138" s="270"/>
    </row>
    <row r="139" spans="1:12" s="69" customFormat="1" ht="13.5">
      <c r="A139" s="196" t="s">
        <v>152</v>
      </c>
      <c r="B139" s="275">
        <f>Volume!J140</f>
        <v>240.65</v>
      </c>
      <c r="C139" s="70">
        <v>236.9</v>
      </c>
      <c r="D139" s="267">
        <f t="shared" si="6"/>
        <v>-3.75</v>
      </c>
      <c r="E139" s="337">
        <f t="shared" si="7"/>
        <v>-0.015582796592561812</v>
      </c>
      <c r="F139" s="267">
        <v>-1.5</v>
      </c>
      <c r="G139" s="160">
        <f t="shared" si="8"/>
        <v>-2.25</v>
      </c>
      <c r="L139" s="270"/>
    </row>
    <row r="140" spans="1:12" s="69" customFormat="1" ht="13.5">
      <c r="A140" s="196" t="s">
        <v>208</v>
      </c>
      <c r="B140" s="275">
        <f>Volume!J141</f>
        <v>896.8</v>
      </c>
      <c r="C140" s="70">
        <v>901.6</v>
      </c>
      <c r="D140" s="267">
        <f t="shared" si="6"/>
        <v>4.800000000000068</v>
      </c>
      <c r="E140" s="337">
        <f t="shared" si="7"/>
        <v>0.005352363960749408</v>
      </c>
      <c r="F140" s="267">
        <v>4.650000000000091</v>
      </c>
      <c r="G140" s="160">
        <f t="shared" si="8"/>
        <v>0.14999999999997726</v>
      </c>
      <c r="L140" s="270"/>
    </row>
    <row r="141" spans="1:12" s="69" customFormat="1" ht="13.5">
      <c r="A141" s="196" t="s">
        <v>231</v>
      </c>
      <c r="B141" s="275">
        <f>Volume!J142</f>
        <v>607.05</v>
      </c>
      <c r="C141" s="70">
        <v>606</v>
      </c>
      <c r="D141" s="267">
        <f t="shared" si="6"/>
        <v>-1.0499999999999545</v>
      </c>
      <c r="E141" s="337">
        <f t="shared" si="7"/>
        <v>-0.0017296763034345681</v>
      </c>
      <c r="F141" s="267">
        <v>-0.14999999999997726</v>
      </c>
      <c r="G141" s="160">
        <f t="shared" si="8"/>
        <v>-0.8999999999999773</v>
      </c>
      <c r="L141" s="270"/>
    </row>
    <row r="142" spans="1:12" s="69" customFormat="1" ht="13.5">
      <c r="A142" s="196" t="s">
        <v>185</v>
      </c>
      <c r="B142" s="275">
        <f>Volume!J143</f>
        <v>462.65</v>
      </c>
      <c r="C142" s="70">
        <v>465.35</v>
      </c>
      <c r="D142" s="267">
        <f t="shared" si="6"/>
        <v>2.7000000000000455</v>
      </c>
      <c r="E142" s="337">
        <f t="shared" si="7"/>
        <v>0.005835945098886946</v>
      </c>
      <c r="F142" s="267">
        <v>3.349999999999966</v>
      </c>
      <c r="G142" s="160">
        <f t="shared" si="8"/>
        <v>-0.6499999999999204</v>
      </c>
      <c r="L142" s="270"/>
    </row>
    <row r="143" spans="1:12" s="69" customFormat="1" ht="13.5">
      <c r="A143" s="196" t="s">
        <v>206</v>
      </c>
      <c r="B143" s="275">
        <f>Volume!J144</f>
        <v>695.1</v>
      </c>
      <c r="C143" s="70">
        <v>697.3</v>
      </c>
      <c r="D143" s="267">
        <f t="shared" si="6"/>
        <v>2.199999999999932</v>
      </c>
      <c r="E143" s="337">
        <f t="shared" si="7"/>
        <v>0.0031650122284562388</v>
      </c>
      <c r="F143" s="267">
        <v>5.149999999999977</v>
      </c>
      <c r="G143" s="160">
        <f t="shared" si="8"/>
        <v>-2.9500000000000455</v>
      </c>
      <c r="L143" s="270"/>
    </row>
    <row r="144" spans="1:12" s="69" customFormat="1" ht="13.5">
      <c r="A144" s="196" t="s">
        <v>118</v>
      </c>
      <c r="B144" s="275">
        <f>Volume!J145</f>
        <v>1304.5</v>
      </c>
      <c r="C144" s="70">
        <v>1300.7</v>
      </c>
      <c r="D144" s="267">
        <f t="shared" si="6"/>
        <v>-3.7999999999999545</v>
      </c>
      <c r="E144" s="337">
        <f t="shared" si="7"/>
        <v>-0.0029129934840934875</v>
      </c>
      <c r="F144" s="267">
        <v>1.400000000000091</v>
      </c>
      <c r="G144" s="160">
        <f t="shared" si="8"/>
        <v>-5.2000000000000455</v>
      </c>
      <c r="L144" s="270"/>
    </row>
    <row r="145" spans="1:12" s="69" customFormat="1" ht="13.5">
      <c r="A145" s="196" t="s">
        <v>232</v>
      </c>
      <c r="B145" s="275">
        <f>Volume!J146</f>
        <v>1027.75</v>
      </c>
      <c r="C145" s="70">
        <v>1032.8</v>
      </c>
      <c r="D145" s="267">
        <f t="shared" si="6"/>
        <v>5.0499999999999545</v>
      </c>
      <c r="E145" s="337">
        <f t="shared" si="7"/>
        <v>0.00491364631476522</v>
      </c>
      <c r="F145" s="267">
        <v>3.699999999999818</v>
      </c>
      <c r="G145" s="160">
        <f t="shared" si="8"/>
        <v>1.3500000000001364</v>
      </c>
      <c r="L145" s="270"/>
    </row>
    <row r="146" spans="1:12" s="69" customFormat="1" ht="13.5">
      <c r="A146" s="196" t="s">
        <v>304</v>
      </c>
      <c r="B146" s="275">
        <f>Volume!J147</f>
        <v>45.45</v>
      </c>
      <c r="C146" s="70">
        <v>45.8</v>
      </c>
      <c r="D146" s="267">
        <f t="shared" si="6"/>
        <v>0.3499999999999943</v>
      </c>
      <c r="E146" s="337">
        <f t="shared" si="7"/>
        <v>0.007700770077007575</v>
      </c>
      <c r="F146" s="267">
        <v>0.3999999999999986</v>
      </c>
      <c r="G146" s="160">
        <f t="shared" si="8"/>
        <v>-0.05000000000000426</v>
      </c>
      <c r="L146" s="270"/>
    </row>
    <row r="147" spans="1:12" s="69" customFormat="1" ht="13.5">
      <c r="A147" s="196" t="s">
        <v>305</v>
      </c>
      <c r="B147" s="275">
        <f>Volume!J148</f>
        <v>26.85</v>
      </c>
      <c r="C147" s="70">
        <v>27.05</v>
      </c>
      <c r="D147" s="267">
        <f t="shared" si="6"/>
        <v>0.1999999999999993</v>
      </c>
      <c r="E147" s="337">
        <f t="shared" si="7"/>
        <v>0.007448789571694573</v>
      </c>
      <c r="F147" s="267">
        <v>0.1999999999999993</v>
      </c>
      <c r="G147" s="160">
        <f t="shared" si="8"/>
        <v>0</v>
      </c>
      <c r="L147" s="270"/>
    </row>
    <row r="148" spans="1:12" s="69" customFormat="1" ht="13.5">
      <c r="A148" s="196" t="s">
        <v>173</v>
      </c>
      <c r="B148" s="275">
        <f>Volume!J149</f>
        <v>76.8</v>
      </c>
      <c r="C148" s="70">
        <v>77.15</v>
      </c>
      <c r="D148" s="267">
        <f t="shared" si="6"/>
        <v>0.3500000000000085</v>
      </c>
      <c r="E148" s="337">
        <f t="shared" si="7"/>
        <v>0.004557291666666778</v>
      </c>
      <c r="F148" s="267">
        <v>0.19999999999998863</v>
      </c>
      <c r="G148" s="160">
        <f t="shared" si="8"/>
        <v>0.1500000000000199</v>
      </c>
      <c r="L148" s="270"/>
    </row>
    <row r="149" spans="1:12" s="69" customFormat="1" ht="13.5">
      <c r="A149" s="196" t="s">
        <v>306</v>
      </c>
      <c r="B149" s="275">
        <f>Volume!J150</f>
        <v>1118.05</v>
      </c>
      <c r="C149" s="70">
        <v>1114.6</v>
      </c>
      <c r="D149" s="267">
        <f t="shared" si="6"/>
        <v>-3.4500000000000455</v>
      </c>
      <c r="E149" s="337">
        <f t="shared" si="7"/>
        <v>-0.0030857296185323067</v>
      </c>
      <c r="F149" s="267">
        <v>1.550000000000182</v>
      </c>
      <c r="G149" s="160">
        <f t="shared" si="8"/>
        <v>-5.000000000000227</v>
      </c>
      <c r="L149" s="270"/>
    </row>
    <row r="150" spans="1:12" s="69" customFormat="1" ht="13.5">
      <c r="A150" s="196" t="s">
        <v>82</v>
      </c>
      <c r="B150" s="275">
        <f>Volume!J151</f>
        <v>110.5</v>
      </c>
      <c r="C150" s="70">
        <v>111.3</v>
      </c>
      <c r="D150" s="267">
        <f t="shared" si="6"/>
        <v>0.7999999999999972</v>
      </c>
      <c r="E150" s="337">
        <f t="shared" si="7"/>
        <v>0.007239819004524861</v>
      </c>
      <c r="F150" s="267">
        <v>1.05</v>
      </c>
      <c r="G150" s="160">
        <f t="shared" si="8"/>
        <v>-0.2500000000000029</v>
      </c>
      <c r="L150" s="270"/>
    </row>
    <row r="151" spans="1:12" s="69" customFormat="1" ht="13.5">
      <c r="A151" s="196" t="s">
        <v>153</v>
      </c>
      <c r="B151" s="275">
        <f>Volume!J152</f>
        <v>564.1</v>
      </c>
      <c r="C151" s="70">
        <v>565.7</v>
      </c>
      <c r="D151" s="267">
        <f t="shared" si="6"/>
        <v>1.6000000000000227</v>
      </c>
      <c r="E151" s="337">
        <f t="shared" si="7"/>
        <v>0.002836376528984263</v>
      </c>
      <c r="F151" s="267">
        <v>3.1000000000000227</v>
      </c>
      <c r="G151" s="160">
        <f t="shared" si="8"/>
        <v>-1.5</v>
      </c>
      <c r="L151" s="270"/>
    </row>
    <row r="152" spans="1:12" s="69" customFormat="1" ht="13.5">
      <c r="A152" s="196" t="s">
        <v>154</v>
      </c>
      <c r="B152" s="275">
        <f>Volume!J153</f>
        <v>52.35</v>
      </c>
      <c r="C152" s="70">
        <v>52.7</v>
      </c>
      <c r="D152" s="267">
        <f t="shared" si="6"/>
        <v>0.3500000000000014</v>
      </c>
      <c r="E152" s="337">
        <f t="shared" si="7"/>
        <v>0.00668576886341932</v>
      </c>
      <c r="F152" s="267">
        <v>0.3999999999999986</v>
      </c>
      <c r="G152" s="160">
        <f t="shared" si="8"/>
        <v>-0.04999999999999716</v>
      </c>
      <c r="L152" s="270"/>
    </row>
    <row r="153" spans="1:12" s="69" customFormat="1" ht="13.5">
      <c r="A153" s="196" t="s">
        <v>307</v>
      </c>
      <c r="B153" s="275">
        <f>Volume!J154</f>
        <v>101.8</v>
      </c>
      <c r="C153" s="70">
        <v>102.25</v>
      </c>
      <c r="D153" s="267">
        <f t="shared" si="6"/>
        <v>0.45000000000000284</v>
      </c>
      <c r="E153" s="337">
        <f t="shared" si="7"/>
        <v>0.004420432220039321</v>
      </c>
      <c r="F153" s="267">
        <v>0.75</v>
      </c>
      <c r="G153" s="160">
        <f t="shared" si="8"/>
        <v>-0.29999999999999716</v>
      </c>
      <c r="L153" s="270"/>
    </row>
    <row r="154" spans="1:12" s="69" customFormat="1" ht="13.5">
      <c r="A154" s="196" t="s">
        <v>155</v>
      </c>
      <c r="B154" s="275">
        <f>Volume!J155</f>
        <v>500.6</v>
      </c>
      <c r="C154" s="70">
        <v>502.45</v>
      </c>
      <c r="D154" s="267">
        <f t="shared" si="6"/>
        <v>1.849999999999966</v>
      </c>
      <c r="E154" s="337">
        <f t="shared" si="7"/>
        <v>0.003695565321613995</v>
      </c>
      <c r="F154" s="267">
        <v>3.3999999999999773</v>
      </c>
      <c r="G154" s="160">
        <f t="shared" si="8"/>
        <v>-1.5500000000000114</v>
      </c>
      <c r="L154" s="270"/>
    </row>
    <row r="155" spans="1:12" s="69" customFormat="1" ht="13.5">
      <c r="A155" s="196" t="s">
        <v>38</v>
      </c>
      <c r="B155" s="275">
        <f>Volume!J156</f>
        <v>635.45</v>
      </c>
      <c r="C155" s="70">
        <v>635.25</v>
      </c>
      <c r="D155" s="267">
        <f t="shared" si="6"/>
        <v>-0.20000000000004547</v>
      </c>
      <c r="E155" s="337">
        <f t="shared" si="7"/>
        <v>-0.00031473758753646305</v>
      </c>
      <c r="F155" s="267">
        <v>-2.3999999999999773</v>
      </c>
      <c r="G155" s="160">
        <f t="shared" si="8"/>
        <v>2.199999999999932</v>
      </c>
      <c r="L155" s="270"/>
    </row>
    <row r="156" spans="1:7" ht="13.5">
      <c r="A156" s="196" t="s">
        <v>156</v>
      </c>
      <c r="B156" s="275">
        <f>Volume!J157</f>
        <v>348.55</v>
      </c>
      <c r="C156" s="70">
        <v>351.85</v>
      </c>
      <c r="D156" s="267">
        <f t="shared" si="6"/>
        <v>3.3000000000000114</v>
      </c>
      <c r="E156" s="337">
        <f t="shared" si="7"/>
        <v>0.009467795151341303</v>
      </c>
      <c r="F156" s="267">
        <v>3.349999999999966</v>
      </c>
      <c r="G156" s="160">
        <f t="shared" si="8"/>
        <v>-0.049999999999954525</v>
      </c>
    </row>
    <row r="157" spans="1:7" ht="14.25" thickBot="1">
      <c r="A157" s="197" t="s">
        <v>211</v>
      </c>
      <c r="B157" s="275">
        <f>Volume!J158</f>
        <v>342.6</v>
      </c>
      <c r="C157" s="70">
        <v>343.8</v>
      </c>
      <c r="D157" s="267">
        <f t="shared" si="6"/>
        <v>1.1999999999999886</v>
      </c>
      <c r="E157" s="337">
        <f t="shared" si="7"/>
        <v>0.0035026269702276374</v>
      </c>
      <c r="F157" s="267">
        <v>1.099999999999966</v>
      </c>
      <c r="G157" s="160">
        <f t="shared" si="8"/>
        <v>0.10000000000002274</v>
      </c>
    </row>
  </sheetData>
  <mergeCells count="1">
    <mergeCell ref="A1:G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53"/>
  <sheetViews>
    <sheetView workbookViewId="0" topLeftCell="A1">
      <selection activeCell="E103" sqref="E103"/>
    </sheetView>
  </sheetViews>
  <sheetFormatPr defaultColWidth="9.140625" defaultRowHeight="12.75"/>
  <cols>
    <col min="1" max="1" width="14.57421875" style="70" customWidth="1"/>
    <col min="2" max="2" width="13.00390625" style="70" customWidth="1"/>
    <col min="3" max="3" width="11.7109375" style="70" customWidth="1"/>
    <col min="4" max="4" width="11.28125" style="70" bestFit="1" customWidth="1"/>
    <col min="5" max="5" width="10.140625" style="70" bestFit="1" customWidth="1"/>
    <col min="6" max="16384" width="9.140625" style="70" customWidth="1"/>
  </cols>
  <sheetData>
    <row r="1" spans="1:5" s="134" customFormat="1" ht="19.5" customHeight="1" thickBot="1">
      <c r="A1" s="419" t="s">
        <v>209</v>
      </c>
      <c r="B1" s="420"/>
      <c r="C1" s="420"/>
      <c r="D1" s="420"/>
      <c r="E1" s="420"/>
    </row>
    <row r="2" spans="1:5" s="69" customFormat="1" ht="14.25" thickBot="1">
      <c r="A2" s="135" t="s">
        <v>113</v>
      </c>
      <c r="B2" s="271" t="s">
        <v>214</v>
      </c>
      <c r="C2" s="33" t="s">
        <v>99</v>
      </c>
      <c r="D2" s="271" t="s">
        <v>123</v>
      </c>
      <c r="E2" s="208" t="s">
        <v>216</v>
      </c>
    </row>
    <row r="3" spans="1:5" s="69" customFormat="1" ht="13.5">
      <c r="A3" s="274" t="s">
        <v>213</v>
      </c>
      <c r="B3" s="182">
        <f>VLOOKUP(A3,Margins!$A$2:$M$158,2,FALSE)</f>
        <v>100</v>
      </c>
      <c r="C3" s="273">
        <f>VLOOKUP(A3,Basis!$A$3:$G$157,2,FALSE)</f>
        <v>4223.4</v>
      </c>
      <c r="D3" s="273">
        <f>VLOOKUP(A3,Basis!$A$3:$G$157,3,FALSE)</f>
        <v>4215.8</v>
      </c>
      <c r="E3" s="182">
        <f>VLOOKUP(A3,Margins!$A$2:$M$158,7,FALSE)</f>
        <v>42630.2</v>
      </c>
    </row>
    <row r="4" spans="1:5" s="69" customFormat="1" ht="13.5">
      <c r="A4" s="204" t="s">
        <v>134</v>
      </c>
      <c r="B4" s="182">
        <f>VLOOKUP(A4,Margins!$A$2:$M$158,2,FALSE)</f>
        <v>100</v>
      </c>
      <c r="C4" s="275">
        <f>VLOOKUP(A4,Basis!$A$3:$G$157,2,FALSE)</f>
        <v>3835.3</v>
      </c>
      <c r="D4" s="276">
        <f>VLOOKUP(A4,Basis!$A$3:$G$157,3,FALSE)</f>
        <v>3863</v>
      </c>
      <c r="E4" s="380">
        <f>VLOOKUP(A4,Margins!$A$2:$M$158,7,FALSE)</f>
        <v>60131.5</v>
      </c>
    </row>
    <row r="5" spans="1:5" s="69" customFormat="1" ht="13.5">
      <c r="A5" s="204" t="s">
        <v>0</v>
      </c>
      <c r="B5" s="182">
        <f>VLOOKUP(A5,Margins!$A$2:$M$158,2,FALSE)</f>
        <v>375</v>
      </c>
      <c r="C5" s="275">
        <f>VLOOKUP(A5,Basis!$A$3:$G$157,2,FALSE)</f>
        <v>1066.55</v>
      </c>
      <c r="D5" s="276">
        <f>VLOOKUP(A5,Basis!$A$3:$G$157,3,FALSE)</f>
        <v>1064.65</v>
      </c>
      <c r="E5" s="380">
        <f>VLOOKUP(A5,Margins!$A$2:$M$158,7,FALSE)</f>
        <v>62796.5625</v>
      </c>
    </row>
    <row r="6" spans="1:5" s="69" customFormat="1" ht="13.5">
      <c r="A6" s="196" t="s">
        <v>193</v>
      </c>
      <c r="B6" s="182">
        <f>VLOOKUP(A6,Margins!$A$2:$M$158,2,FALSE)</f>
        <v>100</v>
      </c>
      <c r="C6" s="275">
        <f>VLOOKUP(A6,Basis!$A$3:$G$157,2,FALSE)</f>
        <v>3009.75</v>
      </c>
      <c r="D6" s="276">
        <f>VLOOKUP(A6,Basis!$A$3:$G$157,3,FALSE)</f>
        <v>3022.75</v>
      </c>
      <c r="E6" s="380">
        <f>VLOOKUP(A6,Margins!$A$2:$M$158,7,FALSE)</f>
        <v>53045.92</v>
      </c>
    </row>
    <row r="7" spans="1:5" s="14" customFormat="1" ht="13.5">
      <c r="A7" s="204" t="s">
        <v>233</v>
      </c>
      <c r="B7" s="182">
        <f>VLOOKUP(A7,Margins!$A$2:$M$158,2,FALSE)</f>
        <v>1000</v>
      </c>
      <c r="C7" s="275">
        <f>VLOOKUP(A7,Basis!$A$3:$G$157,2,FALSE)</f>
        <v>766.65</v>
      </c>
      <c r="D7" s="276">
        <f>VLOOKUP(A7,Basis!$A$3:$G$157,3,FALSE)</f>
        <v>767.95</v>
      </c>
      <c r="E7" s="380">
        <f>VLOOKUP(A7,Margins!$A$2:$M$158,7,FALSE)</f>
        <v>131542.5</v>
      </c>
    </row>
    <row r="8" spans="1:5" s="69" customFormat="1" ht="13.5">
      <c r="A8" s="204" t="s">
        <v>1</v>
      </c>
      <c r="B8" s="182">
        <f>VLOOKUP(A8,Margins!$A$2:$M$158,2,FALSE)</f>
        <v>150</v>
      </c>
      <c r="C8" s="275">
        <f>VLOOKUP(A8,Basis!$A$3:$G$157,2,FALSE)</f>
        <v>2509.55</v>
      </c>
      <c r="D8" s="276">
        <f>VLOOKUP(A8,Basis!$A$3:$G$157,3,FALSE)</f>
        <v>2514.4</v>
      </c>
      <c r="E8" s="380">
        <f>VLOOKUP(A8,Margins!$A$2:$M$158,7,FALSE)</f>
        <v>59036.625</v>
      </c>
    </row>
    <row r="9" spans="1:5" s="69" customFormat="1" ht="13.5">
      <c r="A9" s="204" t="s">
        <v>2</v>
      </c>
      <c r="B9" s="182">
        <f>VLOOKUP(A9,Margins!$A$2:$M$158,2,FALSE)</f>
        <v>1100</v>
      </c>
      <c r="C9" s="275">
        <f>VLOOKUP(A9,Basis!$A$3:$G$157,2,FALSE)</f>
        <v>349.6</v>
      </c>
      <c r="D9" s="276">
        <f>VLOOKUP(A9,Basis!$A$3:$G$157,3,FALSE)</f>
        <v>349.25</v>
      </c>
      <c r="E9" s="380">
        <f>VLOOKUP(A9,Margins!$A$2:$M$158,7,FALSE)</f>
        <v>60148</v>
      </c>
    </row>
    <row r="10" spans="1:5" s="69" customFormat="1" ht="13.5">
      <c r="A10" s="204" t="s">
        <v>3</v>
      </c>
      <c r="B10" s="182">
        <f>VLOOKUP(A10,Margins!$A$2:$M$158,2,FALSE)</f>
        <v>1250</v>
      </c>
      <c r="C10" s="275">
        <f>VLOOKUP(A10,Basis!$A$3:$G$157,2,FALSE)</f>
        <v>257.1</v>
      </c>
      <c r="D10" s="276">
        <f>VLOOKUP(A10,Basis!$A$3:$G$157,3,FALSE)</f>
        <v>255.85</v>
      </c>
      <c r="E10" s="380">
        <f>VLOOKUP(A10,Margins!$A$2:$M$158,7,FALSE)</f>
        <v>50731.25</v>
      </c>
    </row>
    <row r="11" spans="1:5" s="69" customFormat="1" ht="13.5">
      <c r="A11" s="204" t="s">
        <v>139</v>
      </c>
      <c r="B11" s="182">
        <f>VLOOKUP(A11,Margins!$A$2:$M$158,2,FALSE)</f>
        <v>2700</v>
      </c>
      <c r="C11" s="275">
        <f>VLOOKUP(A11,Basis!$A$3:$G$157,2,FALSE)</f>
        <v>104.7</v>
      </c>
      <c r="D11" s="276">
        <f>VLOOKUP(A11,Basis!$A$3:$G$157,3,FALSE)</f>
        <v>103.8</v>
      </c>
      <c r="E11" s="380">
        <f>VLOOKUP(A11,Margins!$A$2:$M$158,7,FALSE)</f>
        <v>53014.5</v>
      </c>
    </row>
    <row r="12" spans="1:5" s="69" customFormat="1" ht="13.5">
      <c r="A12" s="204" t="s">
        <v>308</v>
      </c>
      <c r="B12" s="182">
        <f>VLOOKUP(A12,Margins!$A$2:$M$158,2,FALSE)</f>
        <v>400</v>
      </c>
      <c r="C12" s="275">
        <f>VLOOKUP(A12,Basis!$A$3:$G$157,2,FALSE)</f>
        <v>741.55</v>
      </c>
      <c r="D12" s="276">
        <f>VLOOKUP(A12,Basis!$A$3:$G$157,3,FALSE)</f>
        <v>745.85</v>
      </c>
      <c r="E12" s="380">
        <f>VLOOKUP(A12,Margins!$A$2:$M$158,7,FALSE)</f>
        <v>47578.577999999994</v>
      </c>
    </row>
    <row r="13" spans="1:5" s="69" customFormat="1" ht="13.5">
      <c r="A13" s="204" t="s">
        <v>89</v>
      </c>
      <c r="B13" s="182">
        <f>VLOOKUP(A13,Margins!$A$2:$M$158,2,FALSE)</f>
        <v>1500</v>
      </c>
      <c r="C13" s="275">
        <f>VLOOKUP(A13,Basis!$A$3:$G$157,2,FALSE)</f>
        <v>291.75</v>
      </c>
      <c r="D13" s="276">
        <f>VLOOKUP(A13,Basis!$A$3:$G$157,3,FALSE)</f>
        <v>282.7</v>
      </c>
      <c r="E13" s="380">
        <f>VLOOKUP(A13,Margins!$A$2:$M$158,7,FALSE)</f>
        <v>69683.925</v>
      </c>
    </row>
    <row r="14" spans="1:5" s="69" customFormat="1" ht="13.5">
      <c r="A14" s="204" t="s">
        <v>140</v>
      </c>
      <c r="B14" s="182">
        <f>VLOOKUP(A14,Margins!$A$2:$M$158,2,FALSE)</f>
        <v>300</v>
      </c>
      <c r="C14" s="275">
        <f>VLOOKUP(A14,Basis!$A$3:$G$157,2,FALSE)</f>
        <v>1172.8</v>
      </c>
      <c r="D14" s="276">
        <f>VLOOKUP(A14,Basis!$A$3:$G$157,3,FALSE)</f>
        <v>1177.05</v>
      </c>
      <c r="E14" s="380">
        <f>VLOOKUP(A14,Margins!$A$2:$M$158,7,FALSE)</f>
        <v>56097</v>
      </c>
    </row>
    <row r="15" spans="1:5" s="69" customFormat="1" ht="13.5">
      <c r="A15" s="204" t="s">
        <v>24</v>
      </c>
      <c r="B15" s="182">
        <f>VLOOKUP(A15,Margins!$A$2:$M$158,2,FALSE)</f>
        <v>175</v>
      </c>
      <c r="C15" s="275">
        <f>VLOOKUP(A15,Basis!$A$3:$G$157,2,FALSE)</f>
        <v>2853.1</v>
      </c>
      <c r="D15" s="276">
        <f>VLOOKUP(A15,Basis!$A$3:$G$157,3,FALSE)</f>
        <v>2848.35</v>
      </c>
      <c r="E15" s="380">
        <f>VLOOKUP(A15,Margins!$A$2:$M$158,7,FALSE)</f>
        <v>78974.875</v>
      </c>
    </row>
    <row r="16" spans="1:5" s="69" customFormat="1" ht="13.5">
      <c r="A16" s="196" t="s">
        <v>195</v>
      </c>
      <c r="B16" s="182">
        <f>VLOOKUP(A16,Margins!$A$2:$M$158,2,FALSE)</f>
        <v>2062</v>
      </c>
      <c r="C16" s="275">
        <f>VLOOKUP(A16,Basis!$A$3:$G$157,2,FALSE)</f>
        <v>141.75</v>
      </c>
      <c r="D16" s="276">
        <f>VLOOKUP(A16,Basis!$A$3:$G$157,3,FALSE)</f>
        <v>141.25</v>
      </c>
      <c r="E16" s="380">
        <f>VLOOKUP(A16,Margins!$A$2:$M$158,7,FALSE)</f>
        <v>45998.065</v>
      </c>
    </row>
    <row r="17" spans="1:5" s="69" customFormat="1" ht="13.5">
      <c r="A17" s="204" t="s">
        <v>197</v>
      </c>
      <c r="B17" s="182">
        <f>VLOOKUP(A17,Margins!$A$2:$M$158,2,FALSE)</f>
        <v>650</v>
      </c>
      <c r="C17" s="275">
        <f>VLOOKUP(A17,Basis!$A$3:$G$157,2,FALSE)</f>
        <v>662.45</v>
      </c>
      <c r="D17" s="276">
        <f>VLOOKUP(A17,Basis!$A$3:$G$157,3,FALSE)</f>
        <v>662.35</v>
      </c>
      <c r="E17" s="380">
        <f>VLOOKUP(A17,Margins!$A$2:$M$158,7,FALSE)</f>
        <v>68193.12500000001</v>
      </c>
    </row>
    <row r="18" spans="1:5" s="69" customFormat="1" ht="13.5">
      <c r="A18" s="204" t="s">
        <v>4</v>
      </c>
      <c r="B18" s="182">
        <f>VLOOKUP(A18,Margins!$A$2:$M$158,2,FALSE)</f>
        <v>300</v>
      </c>
      <c r="C18" s="275">
        <f>VLOOKUP(A18,Basis!$A$3:$G$157,2,FALSE)</f>
        <v>1806.95</v>
      </c>
      <c r="D18" s="276">
        <f>VLOOKUP(A18,Basis!$A$3:$G$157,3,FALSE)</f>
        <v>1803.3</v>
      </c>
      <c r="E18" s="380">
        <f>VLOOKUP(A18,Margins!$A$2:$M$158,7,FALSE)</f>
        <v>85211.25</v>
      </c>
    </row>
    <row r="19" spans="1:5" s="69" customFormat="1" ht="13.5">
      <c r="A19" s="204" t="s">
        <v>79</v>
      </c>
      <c r="B19" s="182">
        <f>VLOOKUP(A19,Margins!$A$2:$M$158,2,FALSE)</f>
        <v>400</v>
      </c>
      <c r="C19" s="275">
        <f>VLOOKUP(A19,Basis!$A$3:$G$157,2,FALSE)</f>
        <v>1109.8</v>
      </c>
      <c r="D19" s="276">
        <f>VLOOKUP(A19,Basis!$A$3:$G$157,3,FALSE)</f>
        <v>1103.3</v>
      </c>
      <c r="E19" s="380">
        <f>VLOOKUP(A19,Margins!$A$2:$M$158,7,FALSE)</f>
        <v>69544</v>
      </c>
    </row>
    <row r="20" spans="1:5" s="69" customFormat="1" ht="13.5">
      <c r="A20" s="204" t="s">
        <v>196</v>
      </c>
      <c r="B20" s="182">
        <f>VLOOKUP(A20,Margins!$A$2:$M$158,2,FALSE)</f>
        <v>400</v>
      </c>
      <c r="C20" s="275">
        <f>VLOOKUP(A20,Basis!$A$3:$G$157,2,FALSE)</f>
        <v>728.15</v>
      </c>
      <c r="D20" s="276">
        <f>VLOOKUP(A20,Basis!$A$3:$G$157,3,FALSE)</f>
        <v>724.6</v>
      </c>
      <c r="E20" s="380">
        <f>VLOOKUP(A20,Margins!$A$2:$M$158,7,FALSE)</f>
        <v>46343</v>
      </c>
    </row>
    <row r="21" spans="1:5" s="69" customFormat="1" ht="13.5">
      <c r="A21" s="204" t="s">
        <v>5</v>
      </c>
      <c r="B21" s="182">
        <f>VLOOKUP(A21,Margins!$A$2:$M$158,2,FALSE)</f>
        <v>1595</v>
      </c>
      <c r="C21" s="275">
        <f>VLOOKUP(A21,Basis!$A$3:$G$157,2,FALSE)</f>
        <v>175</v>
      </c>
      <c r="D21" s="276">
        <f>VLOOKUP(A21,Basis!$A$3:$G$157,3,FALSE)</f>
        <v>176.05</v>
      </c>
      <c r="E21" s="380">
        <f>VLOOKUP(A21,Margins!$A$2:$M$158,7,FALSE)</f>
        <v>47881.9</v>
      </c>
    </row>
    <row r="22" spans="1:5" s="69" customFormat="1" ht="13.5">
      <c r="A22" s="204" t="s">
        <v>198</v>
      </c>
      <c r="B22" s="182">
        <f>VLOOKUP(A22,Margins!$A$2:$M$158,2,FALSE)</f>
        <v>1000</v>
      </c>
      <c r="C22" s="275">
        <f>VLOOKUP(A22,Basis!$A$3:$G$157,2,FALSE)</f>
        <v>205.6</v>
      </c>
      <c r="D22" s="276">
        <f>VLOOKUP(A22,Basis!$A$3:$G$157,3,FALSE)</f>
        <v>206.6</v>
      </c>
      <c r="E22" s="380">
        <f>VLOOKUP(A22,Margins!$A$2:$M$158,7,FALSE)</f>
        <v>54840</v>
      </c>
    </row>
    <row r="23" spans="1:5" s="69" customFormat="1" ht="13.5">
      <c r="A23" s="204" t="s">
        <v>199</v>
      </c>
      <c r="B23" s="182">
        <f>VLOOKUP(A23,Margins!$A$2:$M$158,2,FALSE)</f>
        <v>1300</v>
      </c>
      <c r="C23" s="275">
        <f>VLOOKUP(A23,Basis!$A$3:$G$157,2,FALSE)</f>
        <v>296.05</v>
      </c>
      <c r="D23" s="276">
        <f>VLOOKUP(A23,Basis!$A$3:$G$157,3,FALSE)</f>
        <v>297.45</v>
      </c>
      <c r="E23" s="380">
        <f>VLOOKUP(A23,Margins!$A$2:$M$158,7,FALSE)</f>
        <v>61311.25</v>
      </c>
    </row>
    <row r="24" spans="1:5" s="69" customFormat="1" ht="13.5">
      <c r="A24" s="204" t="s">
        <v>309</v>
      </c>
      <c r="B24" s="182">
        <f>VLOOKUP(A24,Margins!$A$2:$M$158,2,FALSE)</f>
        <v>700</v>
      </c>
      <c r="C24" s="275">
        <f>VLOOKUP(A24,Basis!$A$3:$G$157,2,FALSE)</f>
        <v>999.7</v>
      </c>
      <c r="D24" s="276">
        <f>VLOOKUP(A24,Basis!$A$3:$G$157,3,FALSE)</f>
        <v>1001.95</v>
      </c>
      <c r="E24" s="380">
        <f>VLOOKUP(A24,Margins!$A$2:$M$158,7,FALSE)</f>
        <v>110148.5</v>
      </c>
    </row>
    <row r="25" spans="1:5" s="69" customFormat="1" ht="13.5">
      <c r="A25" s="196" t="s">
        <v>201</v>
      </c>
      <c r="B25" s="182">
        <f>VLOOKUP(A25,Margins!$A$2:$M$158,2,FALSE)</f>
        <v>200</v>
      </c>
      <c r="C25" s="275">
        <f>VLOOKUP(A25,Basis!$A$3:$G$157,2,FALSE)</f>
        <v>2373.7</v>
      </c>
      <c r="D25" s="276">
        <f>VLOOKUP(A25,Basis!$A$3:$G$157,3,FALSE)</f>
        <v>2364.2</v>
      </c>
      <c r="E25" s="380">
        <f>VLOOKUP(A25,Margins!$A$2:$M$158,7,FALSE)</f>
        <v>74011</v>
      </c>
    </row>
    <row r="26" spans="1:5" s="69" customFormat="1" ht="13.5">
      <c r="A26" s="204" t="s">
        <v>35</v>
      </c>
      <c r="B26" s="182">
        <f>VLOOKUP(A26,Margins!$A$2:$M$158,2,FALSE)</f>
        <v>1100</v>
      </c>
      <c r="C26" s="275">
        <f>VLOOKUP(A26,Basis!$A$3:$G$157,2,FALSE)</f>
        <v>275.4</v>
      </c>
      <c r="D26" s="276">
        <f>VLOOKUP(A26,Basis!$A$3:$G$157,3,FALSE)</f>
        <v>277</v>
      </c>
      <c r="E26" s="380">
        <f>VLOOKUP(A26,Margins!$A$2:$M$158,7,FALSE)</f>
        <v>48312</v>
      </c>
    </row>
    <row r="27" spans="1:5" s="69" customFormat="1" ht="13.5">
      <c r="A27" s="204" t="s">
        <v>6</v>
      </c>
      <c r="B27" s="182">
        <f>VLOOKUP(A27,Margins!$A$2:$M$158,2,FALSE)</f>
        <v>1125</v>
      </c>
      <c r="C27" s="275">
        <f>VLOOKUP(A27,Basis!$A$3:$G$157,2,FALSE)</f>
        <v>176.45</v>
      </c>
      <c r="D27" s="276">
        <f>VLOOKUP(A27,Basis!$A$3:$G$157,3,FALSE)</f>
        <v>175.65</v>
      </c>
      <c r="E27" s="380">
        <f>VLOOKUP(A27,Margins!$A$2:$M$158,7,FALSE)</f>
        <v>31244.0625</v>
      </c>
    </row>
    <row r="28" spans="1:5" s="69" customFormat="1" ht="13.5">
      <c r="A28" s="204" t="s">
        <v>132</v>
      </c>
      <c r="B28" s="182">
        <f>VLOOKUP(A28,Margins!$A$2:$M$158,2,FALSE)</f>
        <v>400</v>
      </c>
      <c r="C28" s="275">
        <f>VLOOKUP(A28,Basis!$A$3:$G$157,2,FALSE)</f>
        <v>788.3</v>
      </c>
      <c r="D28" s="276">
        <f>VLOOKUP(A28,Basis!$A$3:$G$157,3,FALSE)</f>
        <v>788</v>
      </c>
      <c r="E28" s="380">
        <f>VLOOKUP(A28,Margins!$A$2:$M$158,7,FALSE)</f>
        <v>54982</v>
      </c>
    </row>
    <row r="29" spans="1:5" s="69" customFormat="1" ht="13.5">
      <c r="A29" s="204" t="s">
        <v>210</v>
      </c>
      <c r="B29" s="182">
        <f>VLOOKUP(A29,Margins!$A$2:$M$158,2,FALSE)</f>
        <v>200</v>
      </c>
      <c r="C29" s="275">
        <f>VLOOKUP(A29,Basis!$A$3:$G$157,2,FALSE)</f>
        <v>1756.75</v>
      </c>
      <c r="D29" s="276">
        <f>VLOOKUP(A29,Basis!$A$3:$G$157,3,FALSE)</f>
        <v>1760.2</v>
      </c>
      <c r="E29" s="380">
        <f>VLOOKUP(A29,Margins!$A$2:$M$158,7,FALSE)</f>
        <v>55013.5</v>
      </c>
    </row>
    <row r="30" spans="1:5" s="69" customFormat="1" ht="13.5">
      <c r="A30" s="204" t="s">
        <v>7</v>
      </c>
      <c r="B30" s="182">
        <f>VLOOKUP(A30,Margins!$A$2:$M$158,2,FALSE)</f>
        <v>650</v>
      </c>
      <c r="C30" s="275">
        <f>VLOOKUP(A30,Basis!$A$3:$G$157,2,FALSE)</f>
        <v>931.4</v>
      </c>
      <c r="D30" s="276">
        <f>VLOOKUP(A30,Basis!$A$3:$G$157,3,FALSE)</f>
        <v>936.6</v>
      </c>
      <c r="E30" s="380">
        <f>VLOOKUP(A30,Margins!$A$2:$M$158,7,FALSE)</f>
        <v>96265</v>
      </c>
    </row>
    <row r="31" spans="1:5" s="69" customFormat="1" ht="13.5">
      <c r="A31" s="204" t="s">
        <v>44</v>
      </c>
      <c r="B31" s="182">
        <f>VLOOKUP(A31,Margins!$A$2:$M$158,2,FALSE)</f>
        <v>400</v>
      </c>
      <c r="C31" s="275">
        <f>VLOOKUP(A31,Basis!$A$3:$G$157,2,FALSE)</f>
        <v>962.55</v>
      </c>
      <c r="D31" s="276">
        <f>VLOOKUP(A31,Basis!$A$3:$G$157,3,FALSE)</f>
        <v>957.35</v>
      </c>
      <c r="E31" s="380">
        <f>VLOOKUP(A31,Margins!$A$2:$M$158,7,FALSE)</f>
        <v>60147</v>
      </c>
    </row>
    <row r="32" spans="1:5" s="69" customFormat="1" ht="13.5">
      <c r="A32" s="204" t="s">
        <v>8</v>
      </c>
      <c r="B32" s="182">
        <f>VLOOKUP(A32,Margins!$A$2:$M$158,2,FALSE)</f>
        <v>1600</v>
      </c>
      <c r="C32" s="275">
        <f>VLOOKUP(A32,Basis!$A$3:$G$157,2,FALSE)</f>
        <v>164.05</v>
      </c>
      <c r="D32" s="276">
        <f>VLOOKUP(A32,Basis!$A$3:$G$157,3,FALSE)</f>
        <v>162.65</v>
      </c>
      <c r="E32" s="380">
        <f>VLOOKUP(A32,Margins!$A$2:$M$158,7,FALSE)</f>
        <v>41508</v>
      </c>
    </row>
    <row r="33" spans="1:5" s="69" customFormat="1" ht="13.5">
      <c r="A33" s="196" t="s">
        <v>202</v>
      </c>
      <c r="B33" s="182">
        <f>VLOOKUP(A33,Margins!$A$2:$M$158,2,FALSE)</f>
        <v>1150</v>
      </c>
      <c r="C33" s="275">
        <f>VLOOKUP(A33,Basis!$A$3:$G$157,2,FALSE)</f>
        <v>234.1</v>
      </c>
      <c r="D33" s="276">
        <f>VLOOKUP(A33,Basis!$A$3:$G$157,3,FALSE)</f>
        <v>229</v>
      </c>
      <c r="E33" s="380">
        <f>VLOOKUP(A33,Margins!$A$2:$M$158,7,FALSE)</f>
        <v>53641.75</v>
      </c>
    </row>
    <row r="34" spans="1:5" s="69" customFormat="1" ht="13.5">
      <c r="A34" s="204" t="s">
        <v>36</v>
      </c>
      <c r="B34" s="182">
        <f>VLOOKUP(A34,Margins!$A$2:$M$158,2,FALSE)</f>
        <v>450</v>
      </c>
      <c r="C34" s="275">
        <f>VLOOKUP(A34,Basis!$A$3:$G$157,2,FALSE)</f>
        <v>894</v>
      </c>
      <c r="D34" s="276">
        <f>VLOOKUP(A34,Basis!$A$3:$G$157,3,FALSE)</f>
        <v>899.25</v>
      </c>
      <c r="E34" s="380">
        <f>VLOOKUP(A34,Margins!$A$2:$M$158,7,FALSE)</f>
        <v>63355.5</v>
      </c>
    </row>
    <row r="35" spans="1:5" s="69" customFormat="1" ht="13.5">
      <c r="A35" s="204" t="s">
        <v>80</v>
      </c>
      <c r="B35" s="182">
        <f>VLOOKUP(A35,Margins!$A$2:$M$158,2,FALSE)</f>
        <v>1200</v>
      </c>
      <c r="C35" s="275">
        <f>VLOOKUP(A35,Basis!$A$3:$G$157,2,FALSE)</f>
        <v>226.4</v>
      </c>
      <c r="D35" s="276">
        <f>VLOOKUP(A35,Basis!$A$3:$G$157,3,FALSE)</f>
        <v>226.8</v>
      </c>
      <c r="E35" s="380">
        <f>VLOOKUP(A35,Margins!$A$2:$M$158,7,FALSE)</f>
        <v>45682.656</v>
      </c>
    </row>
    <row r="36" spans="1:5" s="69" customFormat="1" ht="13.5">
      <c r="A36" s="204" t="s">
        <v>81</v>
      </c>
      <c r="B36" s="182">
        <f>VLOOKUP(A36,Margins!$A$2:$M$158,2,FALSE)</f>
        <v>1200</v>
      </c>
      <c r="C36" s="275">
        <f>VLOOKUP(A36,Basis!$A$3:$G$157,2,FALSE)</f>
        <v>516.4</v>
      </c>
      <c r="D36" s="276">
        <f>VLOOKUP(A36,Basis!$A$3:$G$157,3,FALSE)</f>
        <v>516</v>
      </c>
      <c r="E36" s="380">
        <f>VLOOKUP(A36,Margins!$A$2:$M$158,7,FALSE)</f>
        <v>97896</v>
      </c>
    </row>
    <row r="37" spans="1:5" s="69" customFormat="1" ht="13.5">
      <c r="A37" s="204" t="s">
        <v>23</v>
      </c>
      <c r="B37" s="182">
        <f>VLOOKUP(A37,Margins!$A$2:$M$158,2,FALSE)</f>
        <v>800</v>
      </c>
      <c r="C37" s="275">
        <f>VLOOKUP(A37,Basis!$A$3:$G$157,2,FALSE)</f>
        <v>420.95</v>
      </c>
      <c r="D37" s="276">
        <f>VLOOKUP(A37,Basis!$A$3:$G$157,3,FALSE)</f>
        <v>421.7</v>
      </c>
      <c r="E37" s="380">
        <f>VLOOKUP(A37,Margins!$A$2:$M$158,7,FALSE)</f>
        <v>52894</v>
      </c>
    </row>
    <row r="38" spans="1:5" s="69" customFormat="1" ht="13.5">
      <c r="A38" s="204" t="s">
        <v>235</v>
      </c>
      <c r="B38" s="182">
        <f>VLOOKUP(A38,Margins!$A$2:$M$158,2,FALSE)</f>
        <v>700</v>
      </c>
      <c r="C38" s="275">
        <f>VLOOKUP(A38,Basis!$A$3:$G$157,2,FALSE)</f>
        <v>489.05</v>
      </c>
      <c r="D38" s="276">
        <f>VLOOKUP(A38,Basis!$A$3:$G$157,3,FALSE)</f>
        <v>491.5</v>
      </c>
      <c r="E38" s="380">
        <f>VLOOKUP(A38,Margins!$A$2:$M$158,7,FALSE)</f>
        <v>65262.75</v>
      </c>
    </row>
    <row r="39" spans="1:5" s="69" customFormat="1" ht="13.5">
      <c r="A39" s="204" t="s">
        <v>98</v>
      </c>
      <c r="B39" s="182">
        <f>VLOOKUP(A39,Margins!$A$2:$M$158,2,FALSE)</f>
        <v>550</v>
      </c>
      <c r="C39" s="275">
        <f>VLOOKUP(A39,Basis!$A$3:$G$157,2,FALSE)</f>
        <v>565.05</v>
      </c>
      <c r="D39" s="276">
        <f>VLOOKUP(A39,Basis!$A$3:$G$157,3,FALSE)</f>
        <v>569.55</v>
      </c>
      <c r="E39" s="380">
        <f>VLOOKUP(A39,Margins!$A$2:$M$158,7,FALSE)</f>
        <v>48643.375</v>
      </c>
    </row>
    <row r="40" spans="1:5" s="69" customFormat="1" ht="13.5">
      <c r="A40" s="196" t="s">
        <v>203</v>
      </c>
      <c r="B40" s="182">
        <f>VLOOKUP(A40,Margins!$A$2:$M$158,2,FALSE)</f>
        <v>300</v>
      </c>
      <c r="C40" s="275">
        <f>VLOOKUP(A40,Basis!$A$3:$G$157,2,FALSE)</f>
        <v>1397.05</v>
      </c>
      <c r="D40" s="276">
        <f>VLOOKUP(A40,Basis!$A$3:$G$157,3,FALSE)</f>
        <v>1399.85</v>
      </c>
      <c r="E40" s="380">
        <f>VLOOKUP(A40,Margins!$A$2:$M$158,7,FALSE)</f>
        <v>65934.75</v>
      </c>
    </row>
    <row r="41" spans="1:5" s="69" customFormat="1" ht="13.5">
      <c r="A41" s="204" t="s">
        <v>212</v>
      </c>
      <c r="B41" s="182">
        <f>VLOOKUP(A41,Margins!$A$2:$M$158,2,FALSE)</f>
        <v>2700</v>
      </c>
      <c r="C41" s="275">
        <f>VLOOKUP(A41,Basis!$A$3:$G$157,2,FALSE)</f>
        <v>115.3</v>
      </c>
      <c r="D41" s="276">
        <f>VLOOKUP(A41,Basis!$A$3:$G$157,3,FALSE)</f>
        <v>115.45</v>
      </c>
      <c r="E41" s="380">
        <f>VLOOKUP(A41,Margins!$A$2:$M$158,7,FALSE)</f>
        <v>71266.5</v>
      </c>
    </row>
    <row r="42" spans="1:5" s="69" customFormat="1" ht="13.5">
      <c r="A42" s="204" t="s">
        <v>204</v>
      </c>
      <c r="B42" s="182">
        <f>VLOOKUP(A42,Margins!$A$2:$M$158,2,FALSE)</f>
        <v>600</v>
      </c>
      <c r="C42" s="275">
        <f>VLOOKUP(A42,Basis!$A$3:$G$157,2,FALSE)</f>
        <v>485.85</v>
      </c>
      <c r="D42" s="276">
        <f>VLOOKUP(A42,Basis!$A$3:$G$157,3,FALSE)</f>
        <v>487.85</v>
      </c>
      <c r="E42" s="380">
        <f>VLOOKUP(A42,Margins!$A$2:$M$158,7,FALSE)</f>
        <v>46213.5</v>
      </c>
    </row>
    <row r="43" spans="1:5" s="69" customFormat="1" ht="13.5">
      <c r="A43" s="196" t="s">
        <v>205</v>
      </c>
      <c r="B43" s="182">
        <f>VLOOKUP(A43,Margins!$A$2:$M$158,2,FALSE)</f>
        <v>500</v>
      </c>
      <c r="C43" s="275">
        <f>VLOOKUP(A43,Basis!$A$3:$G$157,2,FALSE)</f>
        <v>1205.25</v>
      </c>
      <c r="D43" s="276">
        <f>VLOOKUP(A43,Basis!$A$3:$G$157,3,FALSE)</f>
        <v>1214.5</v>
      </c>
      <c r="E43" s="380">
        <f>VLOOKUP(A43,Margins!$A$2:$M$158,7,FALSE)</f>
        <v>98271.25</v>
      </c>
    </row>
    <row r="44" spans="1:5" s="69" customFormat="1" ht="13.5">
      <c r="A44" s="204" t="s">
        <v>229</v>
      </c>
      <c r="B44" s="182">
        <f>VLOOKUP(A44,Margins!$A$2:$M$158,2,FALSE)</f>
        <v>375</v>
      </c>
      <c r="C44" s="275">
        <f>VLOOKUP(A44,Basis!$A$3:$G$157,2,FALSE)</f>
        <v>1201.75</v>
      </c>
      <c r="D44" s="276">
        <f>VLOOKUP(A44,Basis!$A$3:$G$157,3,FALSE)</f>
        <v>1208.85</v>
      </c>
      <c r="E44" s="380">
        <f>VLOOKUP(A44,Margins!$A$2:$M$158,7,FALSE)</f>
        <v>86432.23125000001</v>
      </c>
    </row>
    <row r="45" spans="1:5" s="69" customFormat="1" ht="13.5">
      <c r="A45" s="204" t="s">
        <v>151</v>
      </c>
      <c r="B45" s="182">
        <f>VLOOKUP(A45,Margins!$A$2:$M$158,2,FALSE)</f>
        <v>450</v>
      </c>
      <c r="C45" s="275">
        <f>VLOOKUP(A45,Basis!$A$3:$G$157,2,FALSE)</f>
        <v>1047.4</v>
      </c>
      <c r="D45" s="276">
        <f>VLOOKUP(A45,Basis!$A$3:$G$157,3,FALSE)</f>
        <v>1043.1</v>
      </c>
      <c r="E45" s="380">
        <f>VLOOKUP(A45,Margins!$A$2:$M$158,7,FALSE)</f>
        <v>74245.5</v>
      </c>
    </row>
    <row r="46" spans="1:5" s="69" customFormat="1" ht="13.5">
      <c r="A46" s="204" t="s">
        <v>230</v>
      </c>
      <c r="B46" s="182">
        <f>VLOOKUP(A46,Margins!$A$2:$M$158,2,FALSE)</f>
        <v>200</v>
      </c>
      <c r="C46" s="275">
        <f>VLOOKUP(A46,Basis!$A$3:$G$157,2,FALSE)</f>
        <v>1252.1</v>
      </c>
      <c r="D46" s="276">
        <f>VLOOKUP(A46,Basis!$A$3:$G$157,3,FALSE)</f>
        <v>1250.8</v>
      </c>
      <c r="E46" s="380">
        <f>VLOOKUP(A46,Margins!$A$2:$M$158,7,FALSE)</f>
        <v>47591</v>
      </c>
    </row>
    <row r="47" spans="1:5" s="69" customFormat="1" ht="13.5">
      <c r="A47" s="204" t="s">
        <v>310</v>
      </c>
      <c r="B47" s="182">
        <f>VLOOKUP(A47,Margins!$A$2:$M$158,2,FALSE)</f>
        <v>412</v>
      </c>
      <c r="C47" s="275">
        <f>VLOOKUP(A47,Basis!$A$3:$G$157,2,FALSE)</f>
        <v>896.8</v>
      </c>
      <c r="D47" s="276">
        <f>VLOOKUP(A47,Basis!$A$3:$G$157,3,FALSE)</f>
        <v>901.6</v>
      </c>
      <c r="E47" s="380">
        <f>VLOOKUP(A47,Margins!$A$2:$M$158,7,FALSE)</f>
        <v>58475.16</v>
      </c>
    </row>
    <row r="48" spans="1:5" s="69" customFormat="1" ht="13.5">
      <c r="A48" s="204" t="s">
        <v>311</v>
      </c>
      <c r="B48" s="182">
        <f>VLOOKUP(A48,Margins!$A$2:$M$158,2,FALSE)</f>
        <v>800</v>
      </c>
      <c r="C48" s="275">
        <f>VLOOKUP(A48,Basis!$A$3:$G$157,2,FALSE)</f>
        <v>607.05</v>
      </c>
      <c r="D48" s="276">
        <f>VLOOKUP(A48,Basis!$A$3:$G$157,3,FALSE)</f>
        <v>606</v>
      </c>
      <c r="E48" s="380">
        <f>VLOOKUP(A48,Margins!$A$2:$M$158,7,FALSE)</f>
        <v>76066</v>
      </c>
    </row>
    <row r="49" spans="1:5" s="69" customFormat="1" ht="13.5">
      <c r="A49" s="204" t="s">
        <v>185</v>
      </c>
      <c r="B49" s="182">
        <f>VLOOKUP(A49,Margins!$A$2:$M$158,2,FALSE)</f>
        <v>675</v>
      </c>
      <c r="C49" s="275">
        <f>VLOOKUP(A49,Basis!$A$3:$G$157,2,FALSE)</f>
        <v>462.65</v>
      </c>
      <c r="D49" s="276">
        <f>VLOOKUP(A49,Basis!$A$3:$G$157,3,FALSE)</f>
        <v>465.35</v>
      </c>
      <c r="E49" s="380">
        <f>VLOOKUP(A49,Margins!$A$2:$M$158,7,FALSE)</f>
        <v>64065.9375</v>
      </c>
    </row>
    <row r="50" spans="1:5" ht="13.5">
      <c r="A50" s="204" t="s">
        <v>118</v>
      </c>
      <c r="B50" s="182">
        <f>VLOOKUP(A50,Margins!$A$2:$M$158,2,FALSE)</f>
        <v>250</v>
      </c>
      <c r="C50" s="275">
        <f>VLOOKUP(A50,Basis!$A$3:$G$157,2,FALSE)</f>
        <v>1304.5</v>
      </c>
      <c r="D50" s="276">
        <f>VLOOKUP(A50,Basis!$A$3:$G$157,3,FALSE)</f>
        <v>1300.7</v>
      </c>
      <c r="E50" s="380">
        <f>VLOOKUP(A50,Margins!$A$2:$M$158,7,FALSE)</f>
        <v>51393.75</v>
      </c>
    </row>
    <row r="51" spans="1:5" ht="13.5">
      <c r="A51" s="204" t="s">
        <v>155</v>
      </c>
      <c r="B51" s="182">
        <f>VLOOKUP(A51,Margins!$A$2:$M$158,2,FALSE)</f>
        <v>525</v>
      </c>
      <c r="C51" s="275">
        <f>VLOOKUP(A51,Basis!$A$3:$G$157,2,FALSE)</f>
        <v>500.6</v>
      </c>
      <c r="D51" s="276">
        <f>VLOOKUP(A51,Basis!$A$3:$G$157,3,FALSE)</f>
        <v>502.45</v>
      </c>
      <c r="E51" s="380">
        <f>VLOOKUP(A51,Margins!$A$2:$M$158,7,FALSE)</f>
        <v>51838.5</v>
      </c>
    </row>
    <row r="52" spans="1:5" ht="13.5">
      <c r="A52" s="204" t="s">
        <v>38</v>
      </c>
      <c r="B52" s="182">
        <f>VLOOKUP(A52,Margins!$A$2:$M$158,2,FALSE)</f>
        <v>600</v>
      </c>
      <c r="C52" s="275">
        <f>VLOOKUP(A52,Basis!$A$3:$G$157,2,FALSE)</f>
        <v>635.45</v>
      </c>
      <c r="D52" s="276">
        <f>VLOOKUP(A52,Basis!$A$3:$G$157,3,FALSE)</f>
        <v>635.25</v>
      </c>
      <c r="E52" s="380">
        <f>VLOOKUP(A52,Margins!$A$2:$M$158,7,FALSE)</f>
        <v>60505.49999999999</v>
      </c>
    </row>
    <row r="53" spans="1:5" ht="14.25" thickBot="1">
      <c r="A53" s="204" t="s">
        <v>211</v>
      </c>
      <c r="B53" s="182">
        <f>VLOOKUP(A53,Margins!$A$2:$M$158,2,FALSE)</f>
        <v>700</v>
      </c>
      <c r="C53" s="167">
        <f>VLOOKUP(A53,Basis!$A$3:$G$157,2,FALSE)</f>
        <v>342.6</v>
      </c>
      <c r="D53" s="276">
        <f>VLOOKUP(A53,Basis!$A$3:$G$157,3,FALSE)</f>
        <v>343.8</v>
      </c>
      <c r="E53" s="380">
        <f>VLOOKUP(A53,Margins!$A$2:$M$158,7,FALSE)</f>
        <v>43232</v>
      </c>
    </row>
  </sheetData>
  <mergeCells count="1">
    <mergeCell ref="A1:E1"/>
  </mergeCells>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P154"/>
  <sheetViews>
    <sheetView workbookViewId="0" topLeftCell="A1">
      <pane xSplit="2" ySplit="2" topLeftCell="C3" activePane="bottomRight" state="frozen"/>
      <selection pane="topLeft" activeCell="C2" sqref="C2:C3"/>
      <selection pane="topRight" activeCell="C2" sqref="C2:C3"/>
      <selection pane="bottomLeft" activeCell="C2" sqref="C2:C3"/>
      <selection pane="bottomRight" activeCell="C259" sqref="C259"/>
    </sheetView>
  </sheetViews>
  <sheetFormatPr defaultColWidth="9.140625" defaultRowHeight="12.75"/>
  <cols>
    <col min="1" max="1" width="13.00390625" style="0" customWidth="1"/>
    <col min="2" max="2" width="15.57421875" style="0" customWidth="1"/>
    <col min="3" max="3" width="12.00390625" style="0" customWidth="1"/>
    <col min="4" max="4" width="16.140625" style="0" customWidth="1"/>
    <col min="5" max="5" width="10.7109375" style="0" customWidth="1"/>
    <col min="6" max="6" width="11.00390625" style="0" customWidth="1"/>
    <col min="7" max="7" width="10.421875" style="0" customWidth="1"/>
    <col min="8" max="8" width="10.421875" style="111" customWidth="1"/>
    <col min="9" max="9" width="12.57421875" style="111" customWidth="1"/>
    <col min="10" max="10" width="12.00390625" style="0" customWidth="1"/>
    <col min="11" max="11" width="48.57421875" style="0" hidden="1" customWidth="1"/>
    <col min="12" max="12" width="17.140625" style="0" customWidth="1"/>
    <col min="13" max="13" width="17.00390625" style="0" customWidth="1"/>
    <col min="14" max="14" width="21.8515625" style="0" customWidth="1"/>
    <col min="15" max="16384" width="49.57421875" style="0" customWidth="1"/>
  </cols>
  <sheetData>
    <row r="1" spans="1:11" s="32" customFormat="1" ht="24" customHeight="1" thickBot="1">
      <c r="A1" s="421" t="s">
        <v>26</v>
      </c>
      <c r="B1" s="422"/>
      <c r="C1" s="422"/>
      <c r="D1" s="422"/>
      <c r="E1" s="422"/>
      <c r="F1" s="422"/>
      <c r="G1" s="422"/>
      <c r="H1" s="422"/>
      <c r="I1" s="422"/>
      <c r="J1" s="422"/>
      <c r="K1" s="423"/>
    </row>
    <row r="2" spans="1:11" s="7" customFormat="1" ht="46.5" customHeight="1" thickBot="1">
      <c r="A2" s="223" t="s">
        <v>27</v>
      </c>
      <c r="B2" s="224" t="s">
        <v>57</v>
      </c>
      <c r="C2" s="225" t="s">
        <v>28</v>
      </c>
      <c r="D2" s="225" t="s">
        <v>29</v>
      </c>
      <c r="E2" s="226" t="s">
        <v>39</v>
      </c>
      <c r="F2" s="227" t="s">
        <v>40</v>
      </c>
      <c r="G2" s="228" t="s">
        <v>71</v>
      </c>
      <c r="H2" s="229" t="s">
        <v>30</v>
      </c>
      <c r="I2" s="230" t="s">
        <v>191</v>
      </c>
      <c r="J2" s="230" t="s">
        <v>192</v>
      </c>
      <c r="K2" s="121" t="s">
        <v>25</v>
      </c>
    </row>
    <row r="3" spans="1:14" s="7" customFormat="1" ht="15">
      <c r="A3" s="29" t="s">
        <v>282</v>
      </c>
      <c r="B3" s="237">
        <f>'Open Int.'!K7</f>
        <v>553400</v>
      </c>
      <c r="C3" s="239">
        <f>'Open Int.'!R7</f>
        <v>101.972251</v>
      </c>
      <c r="D3" s="242">
        <f>B3/H3</f>
        <v>0.19961231781859157</v>
      </c>
      <c r="E3" s="243">
        <f>'Open Int.'!B7/'Open Int.'!K7</f>
        <v>0.9873509215757138</v>
      </c>
      <c r="F3" s="244">
        <f>'Open Int.'!E7/'Open Int.'!K7</f>
        <v>0.01264907842428623</v>
      </c>
      <c r="G3" s="245">
        <f>'Open Int.'!H7/'Open Int.'!K7</f>
        <v>0</v>
      </c>
      <c r="H3" s="248">
        <v>2772374</v>
      </c>
      <c r="I3" s="249">
        <v>554400</v>
      </c>
      <c r="J3" s="359">
        <v>361400</v>
      </c>
      <c r="K3" s="373" t="str">
        <f>IF(D3&gt;=80%,"Gross exposure has crossed 80%,Margin double",IF(D3&gt;=60%,"Gross exposure is Substantial as Open interest has crossed 60%",IF(D3&gt;=40%,"Gross exposure is building up andcrpsses 40% mark",IF(D3&gt;=30%,"Some sign of build up Gross exposure crosses 30%","Gross Exposure is less then 30%"))))</f>
        <v>Gross Exposure is less then 30%</v>
      </c>
      <c r="M3"/>
      <c r="N3"/>
    </row>
    <row r="4" spans="1:14" s="7" customFormat="1" ht="15">
      <c r="A4" s="204" t="s">
        <v>134</v>
      </c>
      <c r="B4" s="238">
        <f>'Open Int.'!K8</f>
        <v>457600</v>
      </c>
      <c r="C4" s="240">
        <f>'Open Int.'!R8</f>
        <v>175.503328</v>
      </c>
      <c r="D4" s="162">
        <f aca="true" t="shared" si="0" ref="D4:D67">B4/H4</f>
        <v>0.11272260312356895</v>
      </c>
      <c r="E4" s="246">
        <f>'Open Int.'!B8/'Open Int.'!K8</f>
        <v>0.9958479020979021</v>
      </c>
      <c r="F4" s="231">
        <f>'Open Int.'!E8/'Open Int.'!K8</f>
        <v>0.002840909090909091</v>
      </c>
      <c r="G4" s="247">
        <f>'Open Int.'!H8/'Open Int.'!K8</f>
        <v>0.0013111888111888112</v>
      </c>
      <c r="H4" s="250">
        <v>4059523</v>
      </c>
      <c r="I4" s="234">
        <v>806300</v>
      </c>
      <c r="J4" s="360">
        <v>403100</v>
      </c>
      <c r="K4" s="118" t="str">
        <f aca="true" t="shared" si="1" ref="K4:K67">IF(D4&gt;=80%,"Gross exposure has crossed 80%,Margin double",IF(D4&gt;=60%,"Gross exposure is Substantial as Open interest has crossed 60%",IF(D4&gt;=40%,"Gross exposure is building up andcrpsses 40% mark",IF(D4&gt;=30%,"Some sign of build up Gross exposure crosses 30%","Gross Exposure is less then 30%"))))</f>
        <v>Gross Exposure is less then 30%</v>
      </c>
      <c r="M4"/>
      <c r="N4"/>
    </row>
    <row r="5" spans="1:14" s="7" customFormat="1" ht="15">
      <c r="A5" s="204" t="s">
        <v>0</v>
      </c>
      <c r="B5" s="238">
        <f>'Open Int.'!K9</f>
        <v>3445125</v>
      </c>
      <c r="C5" s="240">
        <f>'Open Int.'!R9</f>
        <v>367.439806875</v>
      </c>
      <c r="D5" s="162">
        <f t="shared" si="0"/>
        <v>0.14236191963021128</v>
      </c>
      <c r="E5" s="246">
        <f>'Open Int.'!B9/'Open Int.'!K9</f>
        <v>0.9669097637966692</v>
      </c>
      <c r="F5" s="231">
        <f>'Open Int.'!E9/'Open Int.'!K9</f>
        <v>0.030260150212256448</v>
      </c>
      <c r="G5" s="247">
        <f>'Open Int.'!H9/'Open Int.'!K9</f>
        <v>0.002830085991074344</v>
      </c>
      <c r="H5" s="166">
        <v>24199765</v>
      </c>
      <c r="I5" s="233">
        <v>2760750</v>
      </c>
      <c r="J5" s="361">
        <v>1380375</v>
      </c>
      <c r="K5" s="118" t="str">
        <f t="shared" si="1"/>
        <v>Gross Exposure is less then 30%</v>
      </c>
      <c r="M5"/>
      <c r="N5"/>
    </row>
    <row r="6" spans="1:14" s="7" customFormat="1" ht="15">
      <c r="A6" s="204" t="s">
        <v>135</v>
      </c>
      <c r="B6" s="238">
        <f>'Open Int.'!K10</f>
        <v>4949000</v>
      </c>
      <c r="C6" s="240">
        <f>'Open Int.'!R10</f>
        <v>43.79865</v>
      </c>
      <c r="D6" s="162">
        <f t="shared" si="0"/>
        <v>0.123725</v>
      </c>
      <c r="E6" s="246">
        <f>'Open Int.'!B10/'Open Int.'!K10</f>
        <v>0.9435643564356435</v>
      </c>
      <c r="F6" s="231">
        <f>'Open Int.'!E10/'Open Int.'!K10</f>
        <v>0.05148514851485148</v>
      </c>
      <c r="G6" s="247">
        <f>'Open Int.'!H10/'Open Int.'!K10</f>
        <v>0.0049504950495049506</v>
      </c>
      <c r="H6" s="191">
        <v>40000000</v>
      </c>
      <c r="I6" s="169">
        <v>7996800</v>
      </c>
      <c r="J6" s="362">
        <v>5615400</v>
      </c>
      <c r="K6" s="373" t="str">
        <f t="shared" si="1"/>
        <v>Gross Exposure is less then 30%</v>
      </c>
      <c r="M6"/>
      <c r="N6"/>
    </row>
    <row r="7" spans="1:14" s="7" customFormat="1" ht="15">
      <c r="A7" s="204" t="s">
        <v>174</v>
      </c>
      <c r="B7" s="238">
        <f>'Open Int.'!K11</f>
        <v>9024900</v>
      </c>
      <c r="C7" s="240">
        <f>'Open Int.'!R11</f>
        <v>64.7536575</v>
      </c>
      <c r="D7" s="162">
        <f t="shared" si="0"/>
        <v>0.37153061689091993</v>
      </c>
      <c r="E7" s="246">
        <f>'Open Int.'!B11/'Open Int.'!K11</f>
        <v>0.9094283593170007</v>
      </c>
      <c r="F7" s="231">
        <f>'Open Int.'!E11/'Open Int.'!K11</f>
        <v>0.08685968819599109</v>
      </c>
      <c r="G7" s="247">
        <f>'Open Int.'!H11/'Open Int.'!K11</f>
        <v>0.003711952487008166</v>
      </c>
      <c r="H7" s="250">
        <v>24291134</v>
      </c>
      <c r="I7" s="234">
        <v>4857500</v>
      </c>
      <c r="J7" s="360">
        <v>4857500</v>
      </c>
      <c r="K7" s="118" t="str">
        <f t="shared" si="1"/>
        <v>Some sign of build up Gross exposure crosses 30%</v>
      </c>
      <c r="M7"/>
      <c r="N7"/>
    </row>
    <row r="8" spans="1:14" s="7" customFormat="1" ht="15">
      <c r="A8" s="204" t="s">
        <v>283</v>
      </c>
      <c r="B8" s="238">
        <f>'Open Int.'!K12</f>
        <v>1006200</v>
      </c>
      <c r="C8" s="240">
        <f>'Open Int.'!R12</f>
        <v>39.840489</v>
      </c>
      <c r="D8" s="162">
        <f t="shared" si="0"/>
        <v>0.06240890173482109</v>
      </c>
      <c r="E8" s="246">
        <f>'Open Int.'!B12/'Open Int.'!K12</f>
        <v>1</v>
      </c>
      <c r="F8" s="231">
        <f>'Open Int.'!E12/'Open Int.'!K12</f>
        <v>0</v>
      </c>
      <c r="G8" s="247">
        <f>'Open Int.'!H12/'Open Int.'!K12</f>
        <v>0</v>
      </c>
      <c r="H8" s="250">
        <v>16122700</v>
      </c>
      <c r="I8" s="234">
        <v>3224400</v>
      </c>
      <c r="J8" s="360">
        <v>1612200</v>
      </c>
      <c r="K8" s="118" t="str">
        <f t="shared" si="1"/>
        <v>Gross Exposure is less then 30%</v>
      </c>
      <c r="M8"/>
      <c r="N8"/>
    </row>
    <row r="9" spans="1:14" s="7" customFormat="1" ht="15">
      <c r="A9" s="204" t="s">
        <v>75</v>
      </c>
      <c r="B9" s="238">
        <f>'Open Int.'!K13</f>
        <v>4324000</v>
      </c>
      <c r="C9" s="240">
        <f>'Open Int.'!R13</f>
        <v>37.5107</v>
      </c>
      <c r="D9" s="162">
        <f t="shared" si="0"/>
        <v>0.092</v>
      </c>
      <c r="E9" s="246">
        <f>'Open Int.'!B13/'Open Int.'!K13</f>
        <v>0.9170212765957447</v>
      </c>
      <c r="F9" s="231">
        <f>'Open Int.'!E13/'Open Int.'!K13</f>
        <v>0.08085106382978724</v>
      </c>
      <c r="G9" s="247">
        <f>'Open Int.'!H13/'Open Int.'!K13</f>
        <v>0.002127659574468085</v>
      </c>
      <c r="H9" s="166">
        <v>47000000</v>
      </c>
      <c r="I9" s="233">
        <v>9397800</v>
      </c>
      <c r="J9" s="361">
        <v>5759200</v>
      </c>
      <c r="K9" s="118" t="str">
        <f t="shared" si="1"/>
        <v>Gross Exposure is less then 30%</v>
      </c>
      <c r="M9"/>
      <c r="N9"/>
    </row>
    <row r="10" spans="1:14" s="7" customFormat="1" ht="15">
      <c r="A10" s="204" t="s">
        <v>88</v>
      </c>
      <c r="B10" s="238">
        <f>'Open Int.'!K14</f>
        <v>26414900</v>
      </c>
      <c r="C10" s="240">
        <f>'Open Int.'!R14</f>
        <v>155.9799845</v>
      </c>
      <c r="D10" s="162">
        <f t="shared" si="0"/>
        <v>0.9644163521089947</v>
      </c>
      <c r="E10" s="246">
        <f>'Open Int.'!B14/'Open Int.'!K14</f>
        <v>0.8363991535080579</v>
      </c>
      <c r="F10" s="231">
        <f>'Open Int.'!E14/'Open Int.'!K14</f>
        <v>0.14699658147484942</v>
      </c>
      <c r="G10" s="247">
        <f>'Open Int.'!H14/'Open Int.'!K14</f>
        <v>0.016604265017092626</v>
      </c>
      <c r="H10" s="166">
        <v>27389519</v>
      </c>
      <c r="I10" s="233">
        <v>5473900</v>
      </c>
      <c r="J10" s="361">
        <v>5473900</v>
      </c>
      <c r="K10" s="373" t="str">
        <f t="shared" si="1"/>
        <v>Gross exposure has crossed 80%,Margin double</v>
      </c>
      <c r="M10"/>
      <c r="N10"/>
    </row>
    <row r="11" spans="1:14" s="7" customFormat="1" ht="15">
      <c r="A11" s="204" t="s">
        <v>136</v>
      </c>
      <c r="B11" s="238">
        <f>'Open Int.'!K15</f>
        <v>49115650</v>
      </c>
      <c r="C11" s="240">
        <f>'Open Int.'!R15</f>
        <v>239.1932155</v>
      </c>
      <c r="D11" s="162">
        <f t="shared" si="0"/>
        <v>0.3980170834953426</v>
      </c>
      <c r="E11" s="246">
        <f>'Open Int.'!B15/'Open Int.'!K15</f>
        <v>0.8032276881197744</v>
      </c>
      <c r="F11" s="231">
        <f>'Open Int.'!E15/'Open Int.'!K15</f>
        <v>0.16702313824615983</v>
      </c>
      <c r="G11" s="247">
        <f>'Open Int.'!H15/'Open Int.'!K15</f>
        <v>0.02974917363406572</v>
      </c>
      <c r="H11" s="250">
        <v>123400859</v>
      </c>
      <c r="I11" s="234">
        <v>24677200</v>
      </c>
      <c r="J11" s="360">
        <v>12338600</v>
      </c>
      <c r="K11" s="118" t="str">
        <f t="shared" si="1"/>
        <v>Some sign of build up Gross exposure crosses 30%</v>
      </c>
      <c r="M11"/>
      <c r="N11"/>
    </row>
    <row r="12" spans="1:14" s="7" customFormat="1" ht="15">
      <c r="A12" s="204" t="s">
        <v>157</v>
      </c>
      <c r="B12" s="238">
        <f>'Open Int.'!K16</f>
        <v>793100</v>
      </c>
      <c r="C12" s="240">
        <f>'Open Int.'!R16</f>
        <v>59.656982</v>
      </c>
      <c r="D12" s="162">
        <f t="shared" si="0"/>
        <v>0.16696016091835456</v>
      </c>
      <c r="E12" s="246">
        <f>'Open Int.'!B16/'Open Int.'!K16</f>
        <v>0.999558693733451</v>
      </c>
      <c r="F12" s="231">
        <f>'Open Int.'!E16/'Open Int.'!K16</f>
        <v>0</v>
      </c>
      <c r="G12" s="247">
        <f>'Open Int.'!H16/'Open Int.'!K16</f>
        <v>0.000441306266548985</v>
      </c>
      <c r="H12" s="250">
        <v>4750235</v>
      </c>
      <c r="I12" s="234">
        <v>949900</v>
      </c>
      <c r="J12" s="360">
        <v>708050</v>
      </c>
      <c r="K12" s="118" t="str">
        <f t="shared" si="1"/>
        <v>Gross Exposure is less then 30%</v>
      </c>
      <c r="M12"/>
      <c r="N12"/>
    </row>
    <row r="13" spans="1:14" s="7" customFormat="1" ht="15">
      <c r="A13" s="204" t="s">
        <v>193</v>
      </c>
      <c r="B13" s="238">
        <f>'Open Int.'!K17</f>
        <v>1033500</v>
      </c>
      <c r="C13" s="240">
        <f>'Open Int.'!R17</f>
        <v>311.0576625</v>
      </c>
      <c r="D13" s="162">
        <f t="shared" si="0"/>
        <v>0.07485092281736411</v>
      </c>
      <c r="E13" s="246">
        <f>'Open Int.'!B17/'Open Int.'!K17</f>
        <v>0.969521044992743</v>
      </c>
      <c r="F13" s="231">
        <f>'Open Int.'!E17/'Open Int.'!K17</f>
        <v>0.027479438800193517</v>
      </c>
      <c r="G13" s="247">
        <f>'Open Int.'!H17/'Open Int.'!K17</f>
        <v>0.0029995162070633767</v>
      </c>
      <c r="H13" s="250">
        <v>13807445</v>
      </c>
      <c r="I13" s="234">
        <v>1145400</v>
      </c>
      <c r="J13" s="360">
        <v>572700</v>
      </c>
      <c r="K13" s="118" t="str">
        <f t="shared" si="1"/>
        <v>Gross Exposure is less then 30%</v>
      </c>
      <c r="M13"/>
      <c r="N13"/>
    </row>
    <row r="14" spans="1:14" s="7" customFormat="1" ht="15">
      <c r="A14" s="204" t="s">
        <v>284</v>
      </c>
      <c r="B14" s="238">
        <f>'Open Int.'!K18</f>
        <v>9870500</v>
      </c>
      <c r="C14" s="240">
        <f>'Open Int.'!R18</f>
        <v>150.8705925</v>
      </c>
      <c r="D14" s="162">
        <f t="shared" si="0"/>
        <v>0.5881832054372786</v>
      </c>
      <c r="E14" s="246">
        <f>'Open Int.'!B18/'Open Int.'!K18</f>
        <v>0.9076034648700674</v>
      </c>
      <c r="F14" s="231">
        <f>'Open Int.'!E18/'Open Int.'!K18</f>
        <v>0.08748796920115495</v>
      </c>
      <c r="G14" s="247">
        <f>'Open Int.'!H18/'Open Int.'!K18</f>
        <v>0.004908565928777671</v>
      </c>
      <c r="H14" s="250">
        <v>16781336</v>
      </c>
      <c r="I14" s="234">
        <v>3355400</v>
      </c>
      <c r="J14" s="360">
        <v>2272400</v>
      </c>
      <c r="K14" s="118" t="str">
        <f t="shared" si="1"/>
        <v>Gross exposure is building up andcrpsses 40% mark</v>
      </c>
      <c r="M14"/>
      <c r="N14"/>
    </row>
    <row r="15" spans="1:14" s="8" customFormat="1" ht="15">
      <c r="A15" s="204" t="s">
        <v>285</v>
      </c>
      <c r="B15" s="238">
        <f>'Open Int.'!K19</f>
        <v>16804800</v>
      </c>
      <c r="C15" s="240">
        <f>'Open Int.'!R19</f>
        <v>107.886816</v>
      </c>
      <c r="D15" s="162">
        <f t="shared" si="0"/>
        <v>0.49859458739686824</v>
      </c>
      <c r="E15" s="246">
        <f>'Open Int.'!B19/'Open Int.'!K19</f>
        <v>0.8896029705798343</v>
      </c>
      <c r="F15" s="231">
        <f>'Open Int.'!E19/'Open Int.'!K19</f>
        <v>0.09954298771779492</v>
      </c>
      <c r="G15" s="247">
        <f>'Open Int.'!H19/'Open Int.'!K19</f>
        <v>0.010854041702370752</v>
      </c>
      <c r="H15" s="251">
        <v>33704337</v>
      </c>
      <c r="I15" s="235">
        <v>6739200</v>
      </c>
      <c r="J15" s="361">
        <v>5925600</v>
      </c>
      <c r="K15" s="118" t="str">
        <f t="shared" si="1"/>
        <v>Gross exposure is building up andcrpsses 40% mark</v>
      </c>
      <c r="M15"/>
      <c r="N15"/>
    </row>
    <row r="16" spans="1:14" s="8" customFormat="1" ht="15">
      <c r="A16" s="204" t="s">
        <v>76</v>
      </c>
      <c r="B16" s="238">
        <f>'Open Int.'!K20</f>
        <v>7212800</v>
      </c>
      <c r="C16" s="240">
        <f>'Open Int.'!R20</f>
        <v>174.18912</v>
      </c>
      <c r="D16" s="162">
        <f t="shared" si="0"/>
        <v>0.21432782458208927</v>
      </c>
      <c r="E16" s="246">
        <f>'Open Int.'!B20/'Open Int.'!K20</f>
        <v>0.9817546583850931</v>
      </c>
      <c r="F16" s="231">
        <f>'Open Int.'!E20/'Open Int.'!K20</f>
        <v>0.018051242236024844</v>
      </c>
      <c r="G16" s="247">
        <f>'Open Int.'!H20/'Open Int.'!K20</f>
        <v>0.00019409937888198756</v>
      </c>
      <c r="H16" s="251">
        <v>33653120</v>
      </c>
      <c r="I16" s="235">
        <v>6729800</v>
      </c>
      <c r="J16" s="361">
        <v>3364200</v>
      </c>
      <c r="K16" s="118" t="str">
        <f t="shared" si="1"/>
        <v>Gross Exposure is less then 30%</v>
      </c>
      <c r="M16"/>
      <c r="N16"/>
    </row>
    <row r="17" spans="1:14" s="7" customFormat="1" ht="15">
      <c r="A17" s="204" t="s">
        <v>77</v>
      </c>
      <c r="B17" s="238">
        <f>'Open Int.'!K21</f>
        <v>8842600</v>
      </c>
      <c r="C17" s="240">
        <f>'Open Int.'!R21</f>
        <v>170.043198</v>
      </c>
      <c r="D17" s="162">
        <f t="shared" si="0"/>
        <v>0.2970872507754251</v>
      </c>
      <c r="E17" s="246">
        <f>'Open Int.'!B21/'Open Int.'!K21</f>
        <v>0.938977223893425</v>
      </c>
      <c r="F17" s="231">
        <f>'Open Int.'!E21/'Open Int.'!K21</f>
        <v>0.054146970348087665</v>
      </c>
      <c r="G17" s="247">
        <f>'Open Int.'!H21/'Open Int.'!K21</f>
        <v>0.006875805758487323</v>
      </c>
      <c r="H17" s="250">
        <v>29764320</v>
      </c>
      <c r="I17" s="234">
        <v>5950800</v>
      </c>
      <c r="J17" s="360">
        <v>2975400</v>
      </c>
      <c r="K17" s="118" t="str">
        <f t="shared" si="1"/>
        <v>Gross Exposure is less then 30%</v>
      </c>
      <c r="M17"/>
      <c r="N17"/>
    </row>
    <row r="18" spans="1:14" s="7" customFormat="1" ht="15">
      <c r="A18" s="204" t="s">
        <v>286</v>
      </c>
      <c r="B18" s="238">
        <f>'Open Int.'!K22</f>
        <v>2201850</v>
      </c>
      <c r="C18" s="240">
        <f>'Open Int.'!R22</f>
        <v>48.1104225</v>
      </c>
      <c r="D18" s="162">
        <f t="shared" si="0"/>
        <v>0.34973571076633553</v>
      </c>
      <c r="E18" s="246">
        <f>'Open Int.'!B22/'Open Int.'!K22</f>
        <v>0.9961850262279447</v>
      </c>
      <c r="F18" s="231">
        <f>'Open Int.'!E22/'Open Int.'!K22</f>
        <v>0.003814973772055317</v>
      </c>
      <c r="G18" s="247">
        <f>'Open Int.'!H22/'Open Int.'!K22</f>
        <v>0</v>
      </c>
      <c r="H18" s="166">
        <v>6295754</v>
      </c>
      <c r="I18" s="232">
        <v>1258950</v>
      </c>
      <c r="J18" s="361">
        <v>1258950</v>
      </c>
      <c r="K18" s="373" t="str">
        <f t="shared" si="1"/>
        <v>Some sign of build up Gross exposure crosses 30%</v>
      </c>
      <c r="M18"/>
      <c r="N18"/>
    </row>
    <row r="19" spans="1:14" s="7" customFormat="1" ht="15">
      <c r="A19" s="204" t="s">
        <v>34</v>
      </c>
      <c r="B19" s="238">
        <f>'Open Int.'!K23</f>
        <v>764225</v>
      </c>
      <c r="C19" s="240">
        <f>'Open Int.'!R23</f>
        <v>128.1299635</v>
      </c>
      <c r="D19" s="162">
        <f t="shared" si="0"/>
        <v>0.19787912213107964</v>
      </c>
      <c r="E19" s="246">
        <f>'Open Int.'!B23/'Open Int.'!K23</f>
        <v>0.9974811083123426</v>
      </c>
      <c r="F19" s="231">
        <f>'Open Int.'!E23/'Open Int.'!K23</f>
        <v>0.0010795250089960418</v>
      </c>
      <c r="G19" s="247">
        <f>'Open Int.'!H23/'Open Int.'!K23</f>
        <v>0.0014393666786613889</v>
      </c>
      <c r="H19" s="166">
        <v>3862080</v>
      </c>
      <c r="I19" s="232">
        <v>772200</v>
      </c>
      <c r="J19" s="361">
        <v>386100</v>
      </c>
      <c r="K19" s="373" t="str">
        <f t="shared" si="1"/>
        <v>Gross Exposure is less then 30%</v>
      </c>
      <c r="M19"/>
      <c r="N19"/>
    </row>
    <row r="20" spans="1:14" s="7" customFormat="1" ht="15">
      <c r="A20" s="204" t="s">
        <v>287</v>
      </c>
      <c r="B20" s="238">
        <f>'Open Int.'!K24</f>
        <v>465750</v>
      </c>
      <c r="C20" s="240">
        <f>'Open Int.'!R24</f>
        <v>56.73067875</v>
      </c>
      <c r="D20" s="162">
        <f t="shared" si="0"/>
        <v>0.16348415177787917</v>
      </c>
      <c r="E20" s="246">
        <f>'Open Int.'!B24/'Open Int.'!K24</f>
        <v>0.9908749329039184</v>
      </c>
      <c r="F20" s="231">
        <f>'Open Int.'!E24/'Open Int.'!K24</f>
        <v>0.00912506709608159</v>
      </c>
      <c r="G20" s="247">
        <f>'Open Int.'!H24/'Open Int.'!K24</f>
        <v>0</v>
      </c>
      <c r="H20" s="250">
        <v>2848900</v>
      </c>
      <c r="I20" s="234">
        <v>569750</v>
      </c>
      <c r="J20" s="360">
        <v>492500</v>
      </c>
      <c r="K20" s="118" t="str">
        <f t="shared" si="1"/>
        <v>Gross Exposure is less then 30%</v>
      </c>
      <c r="M20"/>
      <c r="N20"/>
    </row>
    <row r="21" spans="1:14" s="7" customFormat="1" ht="15">
      <c r="A21" s="204" t="s">
        <v>137</v>
      </c>
      <c r="B21" s="238">
        <f>'Open Int.'!K25</f>
        <v>5276000</v>
      </c>
      <c r="C21" s="240">
        <f>'Open Int.'!R25</f>
        <v>190.9912</v>
      </c>
      <c r="D21" s="162">
        <f t="shared" si="0"/>
        <v>0.18576084664132347</v>
      </c>
      <c r="E21" s="246">
        <f>'Open Int.'!B25/'Open Int.'!K25</f>
        <v>0.9941243366186505</v>
      </c>
      <c r="F21" s="231">
        <f>'Open Int.'!E25/'Open Int.'!K25</f>
        <v>0.0047384382107657315</v>
      </c>
      <c r="G21" s="247">
        <f>'Open Int.'!H25/'Open Int.'!K25</f>
        <v>0.0011372251705837756</v>
      </c>
      <c r="H21" s="250">
        <v>28402110</v>
      </c>
      <c r="I21" s="234">
        <v>5680000</v>
      </c>
      <c r="J21" s="360">
        <v>2840000</v>
      </c>
      <c r="K21" s="118" t="str">
        <f t="shared" si="1"/>
        <v>Gross Exposure is less then 30%</v>
      </c>
      <c r="M21"/>
      <c r="N21"/>
    </row>
    <row r="22" spans="1:14" s="7" customFormat="1" ht="15">
      <c r="A22" s="204" t="s">
        <v>233</v>
      </c>
      <c r="B22" s="238">
        <f>'Open Int.'!K26</f>
        <v>10041000</v>
      </c>
      <c r="C22" s="240">
        <f>'Open Int.'!R26</f>
        <v>769.793265</v>
      </c>
      <c r="D22" s="162">
        <f t="shared" si="0"/>
        <v>0.06785931318792328</v>
      </c>
      <c r="E22" s="246">
        <f>'Open Int.'!B26/'Open Int.'!K26</f>
        <v>0.9677322975799223</v>
      </c>
      <c r="F22" s="231">
        <f>'Open Int.'!E26/'Open Int.'!K26</f>
        <v>0.02549546857882681</v>
      </c>
      <c r="G22" s="247">
        <f>'Open Int.'!H26/'Open Int.'!K26</f>
        <v>0.006772233841250872</v>
      </c>
      <c r="H22" s="166">
        <v>147967899</v>
      </c>
      <c r="I22" s="233">
        <v>4762000</v>
      </c>
      <c r="J22" s="361">
        <v>2381000</v>
      </c>
      <c r="K22" s="118" t="str">
        <f t="shared" si="1"/>
        <v>Gross Exposure is less then 30%</v>
      </c>
      <c r="M22"/>
      <c r="N22"/>
    </row>
    <row r="23" spans="1:14" s="7" customFormat="1" ht="15">
      <c r="A23" s="204" t="s">
        <v>1</v>
      </c>
      <c r="B23" s="238">
        <f>'Open Int.'!K27</f>
        <v>1933950</v>
      </c>
      <c r="C23" s="240">
        <f>'Open Int.'!R27</f>
        <v>485.33442225</v>
      </c>
      <c r="D23" s="162">
        <f t="shared" si="0"/>
        <v>0.1223964915980294</v>
      </c>
      <c r="E23" s="246">
        <f>'Open Int.'!B27/'Open Int.'!K27</f>
        <v>0.9773520515008144</v>
      </c>
      <c r="F23" s="231">
        <f>'Open Int.'!E27/'Open Int.'!K27</f>
        <v>0.021717210889630034</v>
      </c>
      <c r="G23" s="247">
        <f>'Open Int.'!H27/'Open Int.'!K27</f>
        <v>0.0009307376095555727</v>
      </c>
      <c r="H23" s="252">
        <v>15800698</v>
      </c>
      <c r="I23" s="236">
        <v>1304700</v>
      </c>
      <c r="J23" s="361">
        <v>652350</v>
      </c>
      <c r="K23" s="373" t="str">
        <f t="shared" si="1"/>
        <v>Gross Exposure is less then 30%</v>
      </c>
      <c r="M23"/>
      <c r="N23"/>
    </row>
    <row r="24" spans="1:14" s="7" customFormat="1" ht="15">
      <c r="A24" s="204" t="s">
        <v>158</v>
      </c>
      <c r="B24" s="238">
        <f>'Open Int.'!K28</f>
        <v>3591000</v>
      </c>
      <c r="C24" s="240">
        <f>'Open Int.'!R28</f>
        <v>43.612695</v>
      </c>
      <c r="D24" s="162">
        <f t="shared" si="0"/>
        <v>0.1943646905119829</v>
      </c>
      <c r="E24" s="246">
        <f>'Open Int.'!B28/'Open Int.'!K28</f>
        <v>0.9349206349206349</v>
      </c>
      <c r="F24" s="231">
        <f>'Open Int.'!E28/'Open Int.'!K28</f>
        <v>0.04708994708994709</v>
      </c>
      <c r="G24" s="247">
        <f>'Open Int.'!H28/'Open Int.'!K28</f>
        <v>0.01798941798941799</v>
      </c>
      <c r="H24" s="252">
        <v>18475578</v>
      </c>
      <c r="I24" s="236">
        <v>3693600</v>
      </c>
      <c r="J24" s="361">
        <v>3693600</v>
      </c>
      <c r="K24" s="373" t="str">
        <f t="shared" si="1"/>
        <v>Gross Exposure is less then 30%</v>
      </c>
      <c r="M24"/>
      <c r="N24"/>
    </row>
    <row r="25" spans="1:14" s="7" customFormat="1" ht="15">
      <c r="A25" s="204" t="s">
        <v>288</v>
      </c>
      <c r="B25" s="238">
        <f>'Open Int.'!K29</f>
        <v>727800</v>
      </c>
      <c r="C25" s="240">
        <f>'Open Int.'!R29</f>
        <v>47.52897899999999</v>
      </c>
      <c r="D25" s="162">
        <f t="shared" si="0"/>
        <v>0.17005201329854408</v>
      </c>
      <c r="E25" s="246">
        <f>'Open Int.'!B29/'Open Int.'!K29</f>
        <v>0.9991755976916735</v>
      </c>
      <c r="F25" s="231">
        <f>'Open Int.'!E29/'Open Int.'!K29</f>
        <v>0.0008244023083264633</v>
      </c>
      <c r="G25" s="247">
        <f>'Open Int.'!H29/'Open Int.'!K29</f>
        <v>0</v>
      </c>
      <c r="H25" s="250">
        <v>4279867</v>
      </c>
      <c r="I25" s="234">
        <v>855900</v>
      </c>
      <c r="J25" s="360">
        <v>651600</v>
      </c>
      <c r="K25" s="118" t="str">
        <f t="shared" si="1"/>
        <v>Gross Exposure is less then 30%</v>
      </c>
      <c r="M25"/>
      <c r="N25"/>
    </row>
    <row r="26" spans="1:14" s="7" customFormat="1" ht="15">
      <c r="A26" s="204" t="s">
        <v>159</v>
      </c>
      <c r="B26" s="238">
        <f>'Open Int.'!K30</f>
        <v>3730500</v>
      </c>
      <c r="C26" s="240">
        <f>'Open Int.'!R30</f>
        <v>18.0369675</v>
      </c>
      <c r="D26" s="162">
        <f t="shared" si="0"/>
        <v>0.3655627628293862</v>
      </c>
      <c r="E26" s="246">
        <f>'Open Int.'!B30/'Open Int.'!K30</f>
        <v>0.9336550060313631</v>
      </c>
      <c r="F26" s="231">
        <f>'Open Int.'!E30/'Open Int.'!K30</f>
        <v>0.06634499396863691</v>
      </c>
      <c r="G26" s="247">
        <f>'Open Int.'!H30/'Open Int.'!K30</f>
        <v>0</v>
      </c>
      <c r="H26" s="166">
        <v>10204814</v>
      </c>
      <c r="I26" s="233">
        <v>2038500</v>
      </c>
      <c r="J26" s="361">
        <v>2038500</v>
      </c>
      <c r="K26" s="118" t="str">
        <f t="shared" si="1"/>
        <v>Some sign of build up Gross exposure crosses 30%</v>
      </c>
      <c r="M26"/>
      <c r="N26"/>
    </row>
    <row r="27" spans="1:14" s="7" customFormat="1" ht="15">
      <c r="A27" s="204" t="s">
        <v>2</v>
      </c>
      <c r="B27" s="238">
        <f>'Open Int.'!K31</f>
        <v>1992100</v>
      </c>
      <c r="C27" s="240">
        <f>'Open Int.'!R31</f>
        <v>69.643816</v>
      </c>
      <c r="D27" s="162">
        <f t="shared" si="0"/>
        <v>0.09822984116164171</v>
      </c>
      <c r="E27" s="246">
        <f>'Open Int.'!B31/'Open Int.'!K31</f>
        <v>0.97736057426836</v>
      </c>
      <c r="F27" s="231">
        <f>'Open Int.'!E31/'Open Int.'!K31</f>
        <v>0.02263942573163998</v>
      </c>
      <c r="G27" s="247">
        <f>'Open Int.'!H31/'Open Int.'!K31</f>
        <v>0</v>
      </c>
      <c r="H27" s="252">
        <v>20279988</v>
      </c>
      <c r="I27" s="236">
        <v>4055700</v>
      </c>
      <c r="J27" s="361">
        <v>2027300</v>
      </c>
      <c r="K27" s="373" t="str">
        <f t="shared" si="1"/>
        <v>Gross Exposure is less then 30%</v>
      </c>
      <c r="M27"/>
      <c r="N27"/>
    </row>
    <row r="28" spans="1:14" s="7" customFormat="1" ht="15">
      <c r="A28" s="204" t="s">
        <v>395</v>
      </c>
      <c r="B28" s="238">
        <f>'Open Int.'!K32</f>
        <v>5813750</v>
      </c>
      <c r="C28" s="240">
        <f>'Open Int.'!R32</f>
        <v>83.22383125</v>
      </c>
      <c r="D28" s="162">
        <f t="shared" si="0"/>
        <v>0.050866572598832885</v>
      </c>
      <c r="E28" s="246">
        <f>'Open Int.'!B32/'Open Int.'!K32</f>
        <v>0.8658353042356483</v>
      </c>
      <c r="F28" s="231">
        <f>'Open Int.'!E32/'Open Int.'!K32</f>
        <v>0.11954418404644163</v>
      </c>
      <c r="G28" s="247">
        <f>'Open Int.'!H32/'Open Int.'!K32</f>
        <v>0.014620511717910126</v>
      </c>
      <c r="H28" s="252">
        <v>114294117</v>
      </c>
      <c r="I28" s="236">
        <v>18750000</v>
      </c>
      <c r="J28" s="361">
        <v>9375000</v>
      </c>
      <c r="K28" s="373" t="str">
        <f t="shared" si="1"/>
        <v>Gross Exposure is less then 30%</v>
      </c>
      <c r="M28"/>
      <c r="N28"/>
    </row>
    <row r="29" spans="1:14" s="7" customFormat="1" ht="15">
      <c r="A29" s="204" t="s">
        <v>78</v>
      </c>
      <c r="B29" s="238">
        <f>'Open Int.'!K33</f>
        <v>3609600</v>
      </c>
      <c r="C29" s="240">
        <f>'Open Int.'!R33</f>
        <v>86.287488</v>
      </c>
      <c r="D29" s="162">
        <f t="shared" si="0"/>
        <v>0.16407272727272726</v>
      </c>
      <c r="E29" s="246">
        <f>'Open Int.'!B33/'Open Int.'!K33</f>
        <v>0.9889184397163121</v>
      </c>
      <c r="F29" s="231">
        <f>'Open Int.'!E33/'Open Int.'!K33</f>
        <v>0.008421985815602837</v>
      </c>
      <c r="G29" s="247">
        <f>'Open Int.'!H33/'Open Int.'!K33</f>
        <v>0.0026595744680851063</v>
      </c>
      <c r="H29" s="166">
        <v>22000000</v>
      </c>
      <c r="I29" s="233">
        <v>4400000</v>
      </c>
      <c r="J29" s="361">
        <v>2200000</v>
      </c>
      <c r="K29" s="118" t="str">
        <f t="shared" si="1"/>
        <v>Gross Exposure is less then 30%</v>
      </c>
      <c r="M29"/>
      <c r="N29"/>
    </row>
    <row r="30" spans="1:14" s="7" customFormat="1" ht="15">
      <c r="A30" s="204" t="s">
        <v>138</v>
      </c>
      <c r="B30" s="238">
        <f>'Open Int.'!K34</f>
        <v>9379750</v>
      </c>
      <c r="C30" s="240">
        <f>'Open Int.'!R34</f>
        <v>629.0998325</v>
      </c>
      <c r="D30" s="162">
        <f t="shared" si="0"/>
        <v>0.8797488240783728</v>
      </c>
      <c r="E30" s="246">
        <f>'Open Int.'!B34/'Open Int.'!K34</f>
        <v>0.9768010874490258</v>
      </c>
      <c r="F30" s="231">
        <f>'Open Int.'!E34/'Open Int.'!K34</f>
        <v>0.020842772995015857</v>
      </c>
      <c r="G30" s="247">
        <f>'Open Int.'!H34/'Open Int.'!K34</f>
        <v>0.0023561395559583143</v>
      </c>
      <c r="H30" s="166">
        <v>10661850</v>
      </c>
      <c r="I30" s="233">
        <v>2131800</v>
      </c>
      <c r="J30" s="361">
        <v>1065900</v>
      </c>
      <c r="K30" s="118" t="str">
        <f t="shared" si="1"/>
        <v>Gross exposure has crossed 80%,Margin double</v>
      </c>
      <c r="M30"/>
      <c r="N30"/>
    </row>
    <row r="31" spans="1:14" s="7" customFormat="1" ht="15">
      <c r="A31" s="204" t="s">
        <v>160</v>
      </c>
      <c r="B31" s="238">
        <f>'Open Int.'!K35</f>
        <v>1025200</v>
      </c>
      <c r="C31" s="240">
        <f>'Open Int.'!R35</f>
        <v>37.681226</v>
      </c>
      <c r="D31" s="162">
        <f t="shared" si="0"/>
        <v>0.10323756300542551</v>
      </c>
      <c r="E31" s="246">
        <f>'Open Int.'!B35/'Open Int.'!K35</f>
        <v>0.9935622317596566</v>
      </c>
      <c r="F31" s="231">
        <f>'Open Int.'!E35/'Open Int.'!K35</f>
        <v>0.006437768240343348</v>
      </c>
      <c r="G31" s="247">
        <f>'Open Int.'!H35/'Open Int.'!K35</f>
        <v>0</v>
      </c>
      <c r="H31" s="252">
        <v>9930494</v>
      </c>
      <c r="I31" s="236">
        <v>1985500</v>
      </c>
      <c r="J31" s="361">
        <v>1573000</v>
      </c>
      <c r="K31" s="373" t="str">
        <f t="shared" si="1"/>
        <v>Gross Exposure is less then 30%</v>
      </c>
      <c r="M31"/>
      <c r="N31"/>
    </row>
    <row r="32" spans="1:14" s="7" customFormat="1" ht="15">
      <c r="A32" s="204" t="s">
        <v>161</v>
      </c>
      <c r="B32" s="238">
        <f>'Open Int.'!K36</f>
        <v>9287400</v>
      </c>
      <c r="C32" s="240">
        <f>'Open Int.'!R36</f>
        <v>34.549128</v>
      </c>
      <c r="D32" s="162">
        <f t="shared" si="0"/>
        <v>0.2095253612340722</v>
      </c>
      <c r="E32" s="246">
        <f>'Open Int.'!B36/'Open Int.'!K36</f>
        <v>0.8112927191679049</v>
      </c>
      <c r="F32" s="231">
        <f>'Open Int.'!E36/'Open Int.'!K36</f>
        <v>0.1827637444279346</v>
      </c>
      <c r="G32" s="247">
        <f>'Open Int.'!H36/'Open Int.'!K36</f>
        <v>0.005943536404160475</v>
      </c>
      <c r="H32" s="250">
        <v>44325899</v>
      </c>
      <c r="I32" s="234">
        <v>8859600</v>
      </c>
      <c r="J32" s="360">
        <v>8859600</v>
      </c>
      <c r="K32" s="118" t="str">
        <f t="shared" si="1"/>
        <v>Gross Exposure is less then 30%</v>
      </c>
      <c r="M32"/>
      <c r="N32"/>
    </row>
    <row r="33" spans="1:14" s="7" customFormat="1" ht="15">
      <c r="A33" s="204" t="s">
        <v>401</v>
      </c>
      <c r="B33" s="238">
        <f>'Open Int.'!K37</f>
        <v>3600</v>
      </c>
      <c r="C33" s="240">
        <f>'Open Int.'!R37</f>
        <v>0.0756</v>
      </c>
      <c r="D33" s="162">
        <f t="shared" si="0"/>
        <v>0.0003695089431428378</v>
      </c>
      <c r="E33" s="246">
        <f>'Open Int.'!B37/'Open Int.'!K37</f>
        <v>1</v>
      </c>
      <c r="F33" s="231">
        <f>'Open Int.'!E37/'Open Int.'!K37</f>
        <v>0</v>
      </c>
      <c r="G33" s="247">
        <f>'Open Int.'!H37/'Open Int.'!K37</f>
        <v>0</v>
      </c>
      <c r="H33" s="250">
        <v>9742660</v>
      </c>
      <c r="I33" s="234">
        <v>1948500</v>
      </c>
      <c r="J33" s="360">
        <v>1948500</v>
      </c>
      <c r="K33" s="118" t="str">
        <f t="shared" si="1"/>
        <v>Gross Exposure is less then 30%</v>
      </c>
      <c r="M33"/>
      <c r="N33"/>
    </row>
    <row r="34" spans="1:14" s="7" customFormat="1" ht="15">
      <c r="A34" s="204" t="s">
        <v>3</v>
      </c>
      <c r="B34" s="238">
        <f>'Open Int.'!K38</f>
        <v>3050000</v>
      </c>
      <c r="C34" s="240">
        <f>'Open Int.'!R38</f>
        <v>78.41550000000001</v>
      </c>
      <c r="D34" s="162">
        <f t="shared" si="0"/>
        <v>0.033028438969525266</v>
      </c>
      <c r="E34" s="246">
        <f>'Open Int.'!B38/'Open Int.'!K38</f>
        <v>0.9610655737704918</v>
      </c>
      <c r="F34" s="231">
        <f>'Open Int.'!E38/'Open Int.'!K38</f>
        <v>0.036885245901639344</v>
      </c>
      <c r="G34" s="247">
        <f>'Open Int.'!H38/'Open Int.'!K38</f>
        <v>0.0020491803278688526</v>
      </c>
      <c r="H34" s="191">
        <v>92344661</v>
      </c>
      <c r="I34" s="169">
        <v>11935000</v>
      </c>
      <c r="J34" s="362">
        <v>5967500</v>
      </c>
      <c r="K34" s="373" t="str">
        <f t="shared" si="1"/>
        <v>Gross Exposure is less then 30%</v>
      </c>
      <c r="M34"/>
      <c r="N34"/>
    </row>
    <row r="35" spans="1:14" s="7" customFormat="1" ht="15">
      <c r="A35" s="204" t="s">
        <v>219</v>
      </c>
      <c r="B35" s="238">
        <f>'Open Int.'!K39</f>
        <v>1756125</v>
      </c>
      <c r="C35" s="240">
        <f>'Open Int.'!R39</f>
        <v>60.11215875</v>
      </c>
      <c r="D35" s="162">
        <f t="shared" si="0"/>
        <v>0.13176904002132164</v>
      </c>
      <c r="E35" s="246">
        <f>'Open Int.'!B39/'Open Int.'!K39</f>
        <v>0.986846038863976</v>
      </c>
      <c r="F35" s="231">
        <f>'Open Int.'!E39/'Open Int.'!K39</f>
        <v>0.012257100149476832</v>
      </c>
      <c r="G35" s="247">
        <f>'Open Int.'!H39/'Open Int.'!K39</f>
        <v>0.0008968609865470852</v>
      </c>
      <c r="H35" s="252">
        <v>13327296</v>
      </c>
      <c r="I35" s="236">
        <v>2665425</v>
      </c>
      <c r="J35" s="361">
        <v>1332450</v>
      </c>
      <c r="K35" s="373" t="str">
        <f t="shared" si="1"/>
        <v>Gross Exposure is less then 30%</v>
      </c>
      <c r="M35"/>
      <c r="N35"/>
    </row>
    <row r="36" spans="1:14" s="7" customFormat="1" ht="15">
      <c r="A36" s="204" t="s">
        <v>162</v>
      </c>
      <c r="B36" s="238">
        <f>'Open Int.'!K40</f>
        <v>961200</v>
      </c>
      <c r="C36" s="240">
        <f>'Open Int.'!R40</f>
        <v>29.465586</v>
      </c>
      <c r="D36" s="162">
        <f t="shared" si="0"/>
        <v>0.07822265625</v>
      </c>
      <c r="E36" s="246">
        <f>'Open Int.'!B40/'Open Int.'!K40</f>
        <v>1</v>
      </c>
      <c r="F36" s="231">
        <f>'Open Int.'!E40/'Open Int.'!K40</f>
        <v>0</v>
      </c>
      <c r="G36" s="247">
        <f>'Open Int.'!H40/'Open Int.'!K40</f>
        <v>0</v>
      </c>
      <c r="H36" s="252">
        <v>12288000</v>
      </c>
      <c r="I36" s="236">
        <v>2457600</v>
      </c>
      <c r="J36" s="361">
        <v>1440000</v>
      </c>
      <c r="K36" s="373" t="str">
        <f t="shared" si="1"/>
        <v>Gross Exposure is less then 30%</v>
      </c>
      <c r="M36"/>
      <c r="N36"/>
    </row>
    <row r="37" spans="1:14" s="7" customFormat="1" ht="15">
      <c r="A37" s="204" t="s">
        <v>289</v>
      </c>
      <c r="B37" s="238">
        <f>'Open Int.'!K41</f>
        <v>1674000</v>
      </c>
      <c r="C37" s="240">
        <f>'Open Int.'!R41</f>
        <v>34.08264</v>
      </c>
      <c r="D37" s="162">
        <f t="shared" si="0"/>
        <v>0.05312408494636387</v>
      </c>
      <c r="E37" s="246">
        <f>'Open Int.'!B41/'Open Int.'!K41</f>
        <v>0.9982078853046595</v>
      </c>
      <c r="F37" s="231">
        <f>'Open Int.'!E41/'Open Int.'!K41</f>
        <v>0.0017921146953405018</v>
      </c>
      <c r="G37" s="247">
        <f>'Open Int.'!H41/'Open Int.'!K41</f>
        <v>0</v>
      </c>
      <c r="H37" s="250">
        <v>31511131</v>
      </c>
      <c r="I37" s="234">
        <v>6302000</v>
      </c>
      <c r="J37" s="360">
        <v>3151000</v>
      </c>
      <c r="K37" s="118" t="str">
        <f t="shared" si="1"/>
        <v>Gross Exposure is less then 30%</v>
      </c>
      <c r="M37"/>
      <c r="N37"/>
    </row>
    <row r="38" spans="1:14" s="7" customFormat="1" ht="15">
      <c r="A38" s="204" t="s">
        <v>183</v>
      </c>
      <c r="B38" s="238">
        <f>'Open Int.'!K42</f>
        <v>4014700</v>
      </c>
      <c r="C38" s="240">
        <f>'Open Int.'!R42</f>
        <v>120.681882</v>
      </c>
      <c r="D38" s="162">
        <f t="shared" si="0"/>
        <v>0.20690063904349618</v>
      </c>
      <c r="E38" s="246">
        <f>'Open Int.'!B42/'Open Int.'!K42</f>
        <v>0.9805963085660199</v>
      </c>
      <c r="F38" s="231">
        <f>'Open Int.'!E42/'Open Int.'!K42</f>
        <v>0.01893043066729768</v>
      </c>
      <c r="G38" s="247">
        <f>'Open Int.'!H42/'Open Int.'!K42</f>
        <v>0.000473260766682442</v>
      </c>
      <c r="H38" s="250">
        <v>19404000</v>
      </c>
      <c r="I38" s="234">
        <v>3879800</v>
      </c>
      <c r="J38" s="360">
        <v>1939900</v>
      </c>
      <c r="K38" s="118" t="str">
        <f t="shared" si="1"/>
        <v>Gross Exposure is less then 30%</v>
      </c>
      <c r="M38"/>
      <c r="N38"/>
    </row>
    <row r="39" spans="1:14" s="7" customFormat="1" ht="15">
      <c r="A39" s="204" t="s">
        <v>220</v>
      </c>
      <c r="B39" s="238">
        <f>'Open Int.'!K43</f>
        <v>4658400</v>
      </c>
      <c r="C39" s="240">
        <f>'Open Int.'!R43</f>
        <v>48.773448</v>
      </c>
      <c r="D39" s="162">
        <f t="shared" si="0"/>
        <v>0.15611283072937507</v>
      </c>
      <c r="E39" s="246">
        <f>'Open Int.'!B43/'Open Int.'!K43</f>
        <v>0.94629057187017</v>
      </c>
      <c r="F39" s="231">
        <f>'Open Int.'!E43/'Open Int.'!K43</f>
        <v>0.04868624420401855</v>
      </c>
      <c r="G39" s="247">
        <f>'Open Int.'!H43/'Open Int.'!K43</f>
        <v>0.005023183925811438</v>
      </c>
      <c r="H39" s="250">
        <v>29839956</v>
      </c>
      <c r="I39" s="234">
        <v>5967000</v>
      </c>
      <c r="J39" s="360">
        <v>3402000</v>
      </c>
      <c r="K39" s="118" t="str">
        <f t="shared" si="1"/>
        <v>Gross Exposure is less then 30%</v>
      </c>
      <c r="M39"/>
      <c r="N39"/>
    </row>
    <row r="40" spans="1:14" s="7" customFormat="1" ht="15">
      <c r="A40" s="204" t="s">
        <v>163</v>
      </c>
      <c r="B40" s="238">
        <f>'Open Int.'!K44</f>
        <v>954000</v>
      </c>
      <c r="C40" s="240">
        <f>'Open Int.'!R44</f>
        <v>329.16339</v>
      </c>
      <c r="D40" s="162">
        <f t="shared" si="0"/>
        <v>0.8076942614762009</v>
      </c>
      <c r="E40" s="246">
        <f>'Open Int.'!B44/'Open Int.'!K44</f>
        <v>0.9772012578616353</v>
      </c>
      <c r="F40" s="231">
        <f>'Open Int.'!E44/'Open Int.'!K44</f>
        <v>0.0220125786163522</v>
      </c>
      <c r="G40" s="247">
        <f>'Open Int.'!H44/'Open Int.'!K44</f>
        <v>0.0007861635220125787</v>
      </c>
      <c r="H40" s="250">
        <v>1181140</v>
      </c>
      <c r="I40" s="234">
        <v>236000</v>
      </c>
      <c r="J40" s="360">
        <v>163500</v>
      </c>
      <c r="K40" s="118" t="str">
        <f t="shared" si="1"/>
        <v>Gross exposure has crossed 80%,Margin double</v>
      </c>
      <c r="M40"/>
      <c r="N40"/>
    </row>
    <row r="41" spans="1:14" s="7" customFormat="1" ht="15">
      <c r="A41" s="204" t="s">
        <v>194</v>
      </c>
      <c r="B41" s="238">
        <f>'Open Int.'!K45</f>
        <v>4336000</v>
      </c>
      <c r="C41" s="240">
        <f>'Open Int.'!R45</f>
        <v>321.53608</v>
      </c>
      <c r="D41" s="162">
        <f t="shared" si="0"/>
        <v>0.24502787248559643</v>
      </c>
      <c r="E41" s="246">
        <f>'Open Int.'!B45/'Open Int.'!K45</f>
        <v>0.9790590405904059</v>
      </c>
      <c r="F41" s="231">
        <f>'Open Int.'!E45/'Open Int.'!K45</f>
        <v>0.020202952029520296</v>
      </c>
      <c r="G41" s="247">
        <f>'Open Int.'!H45/'Open Int.'!K45</f>
        <v>0.0007380073800738007</v>
      </c>
      <c r="H41" s="250">
        <v>17695946</v>
      </c>
      <c r="I41" s="234">
        <v>3538800</v>
      </c>
      <c r="J41" s="360">
        <v>1769200</v>
      </c>
      <c r="K41" s="118" t="str">
        <f t="shared" si="1"/>
        <v>Gross Exposure is less then 30%</v>
      </c>
      <c r="M41"/>
      <c r="N41"/>
    </row>
    <row r="42" spans="1:14" s="7" customFormat="1" ht="15">
      <c r="A42" s="204" t="s">
        <v>221</v>
      </c>
      <c r="B42" s="238">
        <f>'Open Int.'!K46</f>
        <v>8832000</v>
      </c>
      <c r="C42" s="240">
        <f>'Open Int.'!R46</f>
        <v>131.99424</v>
      </c>
      <c r="D42" s="162">
        <f t="shared" si="0"/>
        <v>0.8714845460983454</v>
      </c>
      <c r="E42" s="246">
        <f>'Open Int.'!B46/'Open Int.'!K46</f>
        <v>0.875</v>
      </c>
      <c r="F42" s="231">
        <f>'Open Int.'!E46/'Open Int.'!K46</f>
        <v>0.09402173913043478</v>
      </c>
      <c r="G42" s="247">
        <f>'Open Int.'!H46/'Open Int.'!K46</f>
        <v>0.03097826086956522</v>
      </c>
      <c r="H42" s="250">
        <v>10134431</v>
      </c>
      <c r="I42" s="234">
        <v>2025600</v>
      </c>
      <c r="J42" s="360">
        <v>2025600</v>
      </c>
      <c r="K42" s="118" t="str">
        <f t="shared" si="1"/>
        <v>Gross exposure has crossed 80%,Margin double</v>
      </c>
      <c r="M42"/>
      <c r="N42"/>
    </row>
    <row r="43" spans="1:14" s="7" customFormat="1" ht="15">
      <c r="A43" s="204" t="s">
        <v>164</v>
      </c>
      <c r="B43" s="238">
        <f>'Open Int.'!K47</f>
        <v>24091600</v>
      </c>
      <c r="C43" s="240">
        <f>'Open Int.'!R47</f>
        <v>141.899524</v>
      </c>
      <c r="D43" s="162">
        <f t="shared" si="0"/>
        <v>0.8782090595118633</v>
      </c>
      <c r="E43" s="246">
        <f>'Open Int.'!B47/'Open Int.'!K47</f>
        <v>0.9371482176360225</v>
      </c>
      <c r="F43" s="231">
        <f>'Open Int.'!E47/'Open Int.'!K47</f>
        <v>0.054409005628517824</v>
      </c>
      <c r="G43" s="247">
        <f>'Open Int.'!H47/'Open Int.'!K47</f>
        <v>0.008442776735459663</v>
      </c>
      <c r="H43" s="250">
        <v>27432648</v>
      </c>
      <c r="I43" s="234">
        <v>5486150</v>
      </c>
      <c r="J43" s="360">
        <v>5486150</v>
      </c>
      <c r="K43" s="118" t="str">
        <f t="shared" si="1"/>
        <v>Gross exposure has crossed 80%,Margin double</v>
      </c>
      <c r="M43"/>
      <c r="N43"/>
    </row>
    <row r="44" spans="1:14" s="7" customFormat="1" ht="15">
      <c r="A44" s="204" t="s">
        <v>165</v>
      </c>
      <c r="B44" s="238">
        <f>'Open Int.'!K48</f>
        <v>1186900</v>
      </c>
      <c r="C44" s="240">
        <f>'Open Int.'!R48</f>
        <v>30.9958935</v>
      </c>
      <c r="D44" s="162">
        <f t="shared" si="0"/>
        <v>0.07818023755884267</v>
      </c>
      <c r="E44" s="246">
        <f>'Open Int.'!B48/'Open Int.'!K48</f>
        <v>0.9879518072289156</v>
      </c>
      <c r="F44" s="231">
        <f>'Open Int.'!E48/'Open Int.'!K48</f>
        <v>0.004381161007667032</v>
      </c>
      <c r="G44" s="247">
        <f>'Open Int.'!H48/'Open Int.'!K48</f>
        <v>0.007667031763417305</v>
      </c>
      <c r="H44" s="250">
        <v>15181586</v>
      </c>
      <c r="I44" s="234">
        <v>3035500</v>
      </c>
      <c r="J44" s="360">
        <v>2281500</v>
      </c>
      <c r="K44" s="118" t="str">
        <f t="shared" si="1"/>
        <v>Gross Exposure is less then 30%</v>
      </c>
      <c r="M44"/>
      <c r="N44"/>
    </row>
    <row r="45" spans="1:14" s="7" customFormat="1" ht="15">
      <c r="A45" s="204" t="s">
        <v>89</v>
      </c>
      <c r="B45" s="238">
        <f>'Open Int.'!K49</f>
        <v>4341000</v>
      </c>
      <c r="C45" s="240">
        <f>'Open Int.'!R49</f>
        <v>126.648675</v>
      </c>
      <c r="D45" s="162">
        <f t="shared" si="0"/>
        <v>0.07003755939579512</v>
      </c>
      <c r="E45" s="246">
        <f>'Open Int.'!B49/'Open Int.'!K49</f>
        <v>0.9581893572909468</v>
      </c>
      <c r="F45" s="231">
        <f>'Open Int.'!E49/'Open Int.'!K49</f>
        <v>0.03766413268832066</v>
      </c>
      <c r="G45" s="247">
        <f>'Open Int.'!H49/'Open Int.'!K49</f>
        <v>0.00414651002073255</v>
      </c>
      <c r="H45" s="250">
        <v>61981029</v>
      </c>
      <c r="I45" s="234">
        <v>11472000</v>
      </c>
      <c r="J45" s="360">
        <v>5736000</v>
      </c>
      <c r="K45" s="118" t="str">
        <f t="shared" si="1"/>
        <v>Gross Exposure is less then 30%</v>
      </c>
      <c r="M45"/>
      <c r="N45"/>
    </row>
    <row r="46" spans="1:14" s="7" customFormat="1" ht="15">
      <c r="A46" s="204" t="s">
        <v>290</v>
      </c>
      <c r="B46" s="238">
        <f>'Open Int.'!K50</f>
        <v>2925000</v>
      </c>
      <c r="C46" s="240">
        <f>'Open Int.'!R50</f>
        <v>55.48725</v>
      </c>
      <c r="D46" s="162">
        <f t="shared" si="0"/>
        <v>0.26616921081966466</v>
      </c>
      <c r="E46" s="246">
        <f>'Open Int.'!B50/'Open Int.'!K50</f>
        <v>0.9805128205128205</v>
      </c>
      <c r="F46" s="231">
        <f>'Open Int.'!E50/'Open Int.'!K50</f>
        <v>0.019487179487179488</v>
      </c>
      <c r="G46" s="247">
        <f>'Open Int.'!H50/'Open Int.'!K50</f>
        <v>0</v>
      </c>
      <c r="H46" s="250">
        <v>10989250</v>
      </c>
      <c r="I46" s="234">
        <v>2197000</v>
      </c>
      <c r="J46" s="360">
        <v>2197000</v>
      </c>
      <c r="K46" s="118" t="str">
        <f t="shared" si="1"/>
        <v>Gross Exposure is less then 30%</v>
      </c>
      <c r="M46"/>
      <c r="N46"/>
    </row>
    <row r="47" spans="1:14" s="7" customFormat="1" ht="15">
      <c r="A47" s="204" t="s">
        <v>272</v>
      </c>
      <c r="B47" s="238">
        <f>'Open Int.'!K51</f>
        <v>2349000</v>
      </c>
      <c r="C47" s="240">
        <f>'Open Int.'!R51</f>
        <v>49.84578</v>
      </c>
      <c r="D47" s="162">
        <f t="shared" si="0"/>
        <v>0.10629070857214429</v>
      </c>
      <c r="E47" s="246">
        <f>'Open Int.'!B51/'Open Int.'!K51</f>
        <v>0.9598978288633461</v>
      </c>
      <c r="F47" s="231">
        <f>'Open Int.'!E51/'Open Int.'!K51</f>
        <v>0.038825031928480205</v>
      </c>
      <c r="G47" s="247">
        <f>'Open Int.'!H51/'Open Int.'!K51</f>
        <v>0.001277139208173691</v>
      </c>
      <c r="H47" s="250">
        <v>22099768</v>
      </c>
      <c r="I47" s="234">
        <v>4419600</v>
      </c>
      <c r="J47" s="360">
        <v>2487600</v>
      </c>
      <c r="K47" s="118" t="str">
        <f t="shared" si="1"/>
        <v>Gross Exposure is less then 30%</v>
      </c>
      <c r="M47"/>
      <c r="N47"/>
    </row>
    <row r="48" spans="1:14" s="7" customFormat="1" ht="15">
      <c r="A48" s="204" t="s">
        <v>222</v>
      </c>
      <c r="B48" s="238">
        <f>'Open Int.'!K52</f>
        <v>639000</v>
      </c>
      <c r="C48" s="240">
        <f>'Open Int.'!R52</f>
        <v>74.94192</v>
      </c>
      <c r="D48" s="162">
        <f t="shared" si="0"/>
        <v>0.07646188482734152</v>
      </c>
      <c r="E48" s="246">
        <f>'Open Int.'!B52/'Open Int.'!K52</f>
        <v>0.9924882629107982</v>
      </c>
      <c r="F48" s="231">
        <f>'Open Int.'!E52/'Open Int.'!K52</f>
        <v>0.006572769953051643</v>
      </c>
      <c r="G48" s="247">
        <f>'Open Int.'!H52/'Open Int.'!K52</f>
        <v>0.0009389671361502347</v>
      </c>
      <c r="H48" s="250">
        <v>8357105</v>
      </c>
      <c r="I48" s="234">
        <v>1671300</v>
      </c>
      <c r="J48" s="360">
        <v>835500</v>
      </c>
      <c r="K48" s="118" t="str">
        <f t="shared" si="1"/>
        <v>Gross Exposure is less then 30%</v>
      </c>
      <c r="M48"/>
      <c r="N48"/>
    </row>
    <row r="49" spans="1:14" s="7" customFormat="1" ht="15">
      <c r="A49" s="204" t="s">
        <v>234</v>
      </c>
      <c r="B49" s="238">
        <f>'Open Int.'!K53</f>
        <v>5473000</v>
      </c>
      <c r="C49" s="240">
        <f>'Open Int.'!R53</f>
        <v>234.928525</v>
      </c>
      <c r="D49" s="162">
        <f t="shared" si="0"/>
        <v>0.3966103834526003</v>
      </c>
      <c r="E49" s="246">
        <f>'Open Int.'!B53/'Open Int.'!K53</f>
        <v>0.9418965832267495</v>
      </c>
      <c r="F49" s="231">
        <f>'Open Int.'!E53/'Open Int.'!K53</f>
        <v>0.045313356477251966</v>
      </c>
      <c r="G49" s="247">
        <f>'Open Int.'!H53/'Open Int.'!K53</f>
        <v>0.012790060295998539</v>
      </c>
      <c r="H49" s="250">
        <v>13799437</v>
      </c>
      <c r="I49" s="234">
        <v>2759000</v>
      </c>
      <c r="J49" s="360">
        <v>1404000</v>
      </c>
      <c r="K49" s="118" t="str">
        <f t="shared" si="1"/>
        <v>Some sign of build up Gross exposure crosses 30%</v>
      </c>
      <c r="M49"/>
      <c r="N49"/>
    </row>
    <row r="50" spans="1:14" s="7" customFormat="1" ht="15">
      <c r="A50" s="204" t="s">
        <v>166</v>
      </c>
      <c r="B50" s="238">
        <f>'Open Int.'!K54</f>
        <v>5286400</v>
      </c>
      <c r="C50" s="240">
        <f>'Open Int.'!R54</f>
        <v>57.410304</v>
      </c>
      <c r="D50" s="162">
        <f t="shared" si="0"/>
        <v>0.32297358574116586</v>
      </c>
      <c r="E50" s="246">
        <f>'Open Int.'!B54/'Open Int.'!K54</f>
        <v>0.9397321428571429</v>
      </c>
      <c r="F50" s="231">
        <f>'Open Int.'!E54/'Open Int.'!K54</f>
        <v>0.05412946428571429</v>
      </c>
      <c r="G50" s="247">
        <f>'Open Int.'!H54/'Open Int.'!K54</f>
        <v>0.006138392857142857</v>
      </c>
      <c r="H50" s="250">
        <v>16367902</v>
      </c>
      <c r="I50" s="234">
        <v>3271550</v>
      </c>
      <c r="J50" s="360">
        <v>3271550</v>
      </c>
      <c r="K50" s="118" t="str">
        <f t="shared" si="1"/>
        <v>Some sign of build up Gross exposure crosses 30%</v>
      </c>
      <c r="M50"/>
      <c r="N50"/>
    </row>
    <row r="51" spans="1:14" s="7" customFormat="1" ht="15">
      <c r="A51" s="204" t="s">
        <v>223</v>
      </c>
      <c r="B51" s="238">
        <f>'Open Int.'!K55</f>
        <v>418075</v>
      </c>
      <c r="C51" s="240">
        <f>'Open Int.'!R55</f>
        <v>119.28097825</v>
      </c>
      <c r="D51" s="162">
        <f t="shared" si="0"/>
        <v>0.03570220208910935</v>
      </c>
      <c r="E51" s="246">
        <f>'Open Int.'!B55/'Open Int.'!K55</f>
        <v>0.9991628296358309</v>
      </c>
      <c r="F51" s="231">
        <f>'Open Int.'!E55/'Open Int.'!K55</f>
        <v>0.0004185851820845542</v>
      </c>
      <c r="G51" s="247">
        <f>'Open Int.'!H55/'Open Int.'!K55</f>
        <v>0.0004185851820845542</v>
      </c>
      <c r="H51" s="250">
        <v>11710062</v>
      </c>
      <c r="I51" s="234">
        <v>1070825</v>
      </c>
      <c r="J51" s="360">
        <v>535325</v>
      </c>
      <c r="K51" s="118" t="str">
        <f t="shared" si="1"/>
        <v>Gross Exposure is less then 30%</v>
      </c>
      <c r="M51"/>
      <c r="N51"/>
    </row>
    <row r="52" spans="1:14" s="7" customFormat="1" ht="15">
      <c r="A52" s="204" t="s">
        <v>291</v>
      </c>
      <c r="B52" s="238">
        <f>'Open Int.'!K56</f>
        <v>7356000</v>
      </c>
      <c r="C52" s="240">
        <f>'Open Int.'!R56</f>
        <v>113.6502</v>
      </c>
      <c r="D52" s="162">
        <f t="shared" si="0"/>
        <v>0.5889148547287317</v>
      </c>
      <c r="E52" s="246">
        <f>'Open Int.'!B56/'Open Int.'!K56</f>
        <v>0.9064029363784666</v>
      </c>
      <c r="F52" s="231">
        <f>'Open Int.'!E56/'Open Int.'!K56</f>
        <v>0.08564437194127243</v>
      </c>
      <c r="G52" s="247">
        <f>'Open Int.'!H56/'Open Int.'!K56</f>
        <v>0.007952691680261012</v>
      </c>
      <c r="H52" s="250">
        <v>12490770</v>
      </c>
      <c r="I52" s="234">
        <v>2497500</v>
      </c>
      <c r="J52" s="360">
        <v>2497500</v>
      </c>
      <c r="K52" s="118" t="str">
        <f t="shared" si="1"/>
        <v>Gross exposure is building up andcrpsses 40% mark</v>
      </c>
      <c r="M52"/>
      <c r="N52"/>
    </row>
    <row r="53" spans="1:14" s="7" customFormat="1" ht="15">
      <c r="A53" s="204" t="s">
        <v>292</v>
      </c>
      <c r="B53" s="238">
        <f>'Open Int.'!K57</f>
        <v>1488200</v>
      </c>
      <c r="C53" s="240">
        <f>'Open Int.'!R57</f>
        <v>20.745508</v>
      </c>
      <c r="D53" s="162">
        <f t="shared" si="0"/>
        <v>0.1601183511532513</v>
      </c>
      <c r="E53" s="246">
        <f>'Open Int.'!B57/'Open Int.'!K57</f>
        <v>0.973659454374412</v>
      </c>
      <c r="F53" s="231">
        <f>'Open Int.'!E57/'Open Int.'!K57</f>
        <v>0.010348071495766699</v>
      </c>
      <c r="G53" s="247">
        <f>'Open Int.'!H57/'Open Int.'!K57</f>
        <v>0.01599247412982126</v>
      </c>
      <c r="H53" s="250">
        <v>9294375</v>
      </c>
      <c r="I53" s="234">
        <v>1857800</v>
      </c>
      <c r="J53" s="360">
        <v>1857800</v>
      </c>
      <c r="K53" s="118" t="str">
        <f t="shared" si="1"/>
        <v>Gross Exposure is less then 30%</v>
      </c>
      <c r="M53"/>
      <c r="N53"/>
    </row>
    <row r="54" spans="1:14" s="7" customFormat="1" ht="15">
      <c r="A54" s="204" t="s">
        <v>195</v>
      </c>
      <c r="B54" s="238">
        <f>'Open Int.'!K58</f>
        <v>9522316</v>
      </c>
      <c r="C54" s="240">
        <f>'Open Int.'!R58</f>
        <v>134.9788293</v>
      </c>
      <c r="D54" s="162">
        <f t="shared" si="0"/>
        <v>0.048762714076804</v>
      </c>
      <c r="E54" s="246">
        <f>'Open Int.'!B58/'Open Int.'!K58</f>
        <v>0.8889129493287137</v>
      </c>
      <c r="F54" s="231">
        <f>'Open Int.'!E58/'Open Int.'!K58</f>
        <v>0.09982676483326115</v>
      </c>
      <c r="G54" s="247">
        <f>'Open Int.'!H58/'Open Int.'!K58</f>
        <v>0.01126028583802512</v>
      </c>
      <c r="H54" s="250">
        <v>195278630</v>
      </c>
      <c r="I54" s="234">
        <v>21267468</v>
      </c>
      <c r="J54" s="360">
        <v>10633734</v>
      </c>
      <c r="K54" s="118" t="str">
        <f t="shared" si="1"/>
        <v>Gross Exposure is less then 30%</v>
      </c>
      <c r="M54"/>
      <c r="N54"/>
    </row>
    <row r="55" spans="1:14" s="7" customFormat="1" ht="15">
      <c r="A55" s="204" t="s">
        <v>293</v>
      </c>
      <c r="B55" s="238">
        <f>'Open Int.'!K59</f>
        <v>11148200</v>
      </c>
      <c r="C55" s="240">
        <f>'Open Int.'!R59</f>
        <v>155.127203</v>
      </c>
      <c r="D55" s="162">
        <f t="shared" si="0"/>
        <v>0.44005019671643497</v>
      </c>
      <c r="E55" s="246">
        <f>'Open Int.'!B59/'Open Int.'!K59</f>
        <v>0.9686047971869898</v>
      </c>
      <c r="F55" s="231">
        <f>'Open Int.'!E59/'Open Int.'!K59</f>
        <v>0.030264975511741805</v>
      </c>
      <c r="G55" s="247">
        <f>'Open Int.'!H59/'Open Int.'!K59</f>
        <v>0.0011302273012683663</v>
      </c>
      <c r="H55" s="250">
        <v>25333928</v>
      </c>
      <c r="I55" s="234">
        <v>5066600</v>
      </c>
      <c r="J55" s="360">
        <v>3399200</v>
      </c>
      <c r="K55" s="118" t="str">
        <f t="shared" si="1"/>
        <v>Gross exposure is building up andcrpsses 40% mark</v>
      </c>
      <c r="M55"/>
      <c r="N55"/>
    </row>
    <row r="56" spans="1:14" s="7" customFormat="1" ht="15">
      <c r="A56" s="204" t="s">
        <v>197</v>
      </c>
      <c r="B56" s="238">
        <f>'Open Int.'!K60</f>
        <v>2219100</v>
      </c>
      <c r="C56" s="240">
        <f>'Open Int.'!R60</f>
        <v>147.0042795</v>
      </c>
      <c r="D56" s="162">
        <f t="shared" si="0"/>
        <v>0.11094763862417728</v>
      </c>
      <c r="E56" s="246">
        <f>'Open Int.'!B60/'Open Int.'!K60</f>
        <v>0.9976567076742824</v>
      </c>
      <c r="F56" s="231">
        <f>'Open Int.'!E60/'Open Int.'!K60</f>
        <v>0.0023432923257176333</v>
      </c>
      <c r="G56" s="247">
        <f>'Open Int.'!H60/'Open Int.'!K60</f>
        <v>0</v>
      </c>
      <c r="H56" s="250">
        <v>20001327</v>
      </c>
      <c r="I56" s="234">
        <v>4000100</v>
      </c>
      <c r="J56" s="360">
        <v>2000050</v>
      </c>
      <c r="K56" s="118" t="str">
        <f t="shared" si="1"/>
        <v>Gross Exposure is less then 30%</v>
      </c>
      <c r="M56"/>
      <c r="N56"/>
    </row>
    <row r="57" spans="1:14" s="7" customFormat="1" ht="15">
      <c r="A57" s="204" t="s">
        <v>4</v>
      </c>
      <c r="B57" s="238">
        <f>'Open Int.'!K61</f>
        <v>1053300</v>
      </c>
      <c r="C57" s="240">
        <f>'Open Int.'!R61</f>
        <v>190.3260435</v>
      </c>
      <c r="D57" s="162">
        <f t="shared" si="0"/>
        <v>0.021101568381632713</v>
      </c>
      <c r="E57" s="246">
        <f>'Open Int.'!B61/'Open Int.'!K61</f>
        <v>1</v>
      </c>
      <c r="F57" s="231">
        <f>'Open Int.'!E61/'Open Int.'!K61</f>
        <v>0</v>
      </c>
      <c r="G57" s="247">
        <f>'Open Int.'!H61/'Open Int.'!K61</f>
        <v>0</v>
      </c>
      <c r="H57" s="250">
        <v>49915721</v>
      </c>
      <c r="I57" s="234">
        <v>1843800</v>
      </c>
      <c r="J57" s="360">
        <v>921900</v>
      </c>
      <c r="K57" s="118" t="str">
        <f t="shared" si="1"/>
        <v>Gross Exposure is less then 30%</v>
      </c>
      <c r="M57"/>
      <c r="N57"/>
    </row>
    <row r="58" spans="1:14" s="7" customFormat="1" ht="15">
      <c r="A58" s="204" t="s">
        <v>79</v>
      </c>
      <c r="B58" s="238">
        <f>'Open Int.'!K62</f>
        <v>1129200</v>
      </c>
      <c r="C58" s="240">
        <f>'Open Int.'!R62</f>
        <v>125.318616</v>
      </c>
      <c r="D58" s="162">
        <f t="shared" si="0"/>
        <v>0.030489984747447234</v>
      </c>
      <c r="E58" s="246">
        <f>'Open Int.'!B62/'Open Int.'!K62</f>
        <v>0.9992915338292596</v>
      </c>
      <c r="F58" s="231">
        <f>'Open Int.'!E62/'Open Int.'!K62</f>
        <v>0.0007084661707403471</v>
      </c>
      <c r="G58" s="247">
        <f>'Open Int.'!H62/'Open Int.'!K62</f>
        <v>0</v>
      </c>
      <c r="H58" s="250">
        <v>37035112</v>
      </c>
      <c r="I58" s="234">
        <v>2808800</v>
      </c>
      <c r="J58" s="360">
        <v>1404400</v>
      </c>
      <c r="K58" s="118" t="str">
        <f t="shared" si="1"/>
        <v>Gross Exposure is less then 30%</v>
      </c>
      <c r="M58"/>
      <c r="N58"/>
    </row>
    <row r="59" spans="1:14" s="7" customFormat="1" ht="15">
      <c r="A59" s="204" t="s">
        <v>196</v>
      </c>
      <c r="B59" s="238">
        <f>'Open Int.'!K63</f>
        <v>1622000</v>
      </c>
      <c r="C59" s="240">
        <f>'Open Int.'!R63</f>
        <v>118.10593</v>
      </c>
      <c r="D59" s="162">
        <f t="shared" si="0"/>
        <v>0.09015411462378665</v>
      </c>
      <c r="E59" s="246">
        <f>'Open Int.'!B63/'Open Int.'!K63</f>
        <v>0.9948212083847102</v>
      </c>
      <c r="F59" s="231">
        <f>'Open Int.'!E63/'Open Int.'!K63</f>
        <v>0.00468557336621455</v>
      </c>
      <c r="G59" s="247">
        <f>'Open Int.'!H63/'Open Int.'!K63</f>
        <v>0.0004932182490752158</v>
      </c>
      <c r="H59" s="250">
        <v>17991414</v>
      </c>
      <c r="I59" s="234">
        <v>3598000</v>
      </c>
      <c r="J59" s="360">
        <v>1798800</v>
      </c>
      <c r="K59" s="118" t="str">
        <f t="shared" si="1"/>
        <v>Gross Exposure is less then 30%</v>
      </c>
      <c r="M59"/>
      <c r="N59"/>
    </row>
    <row r="60" spans="1:14" s="7" customFormat="1" ht="15">
      <c r="A60" s="204" t="s">
        <v>5</v>
      </c>
      <c r="B60" s="238">
        <f>'Open Int.'!K64</f>
        <v>55241230</v>
      </c>
      <c r="C60" s="240">
        <f>'Open Int.'!R64</f>
        <v>966.721525</v>
      </c>
      <c r="D60" s="162">
        <f t="shared" si="0"/>
        <v>0.387831135315616</v>
      </c>
      <c r="E60" s="246">
        <f>'Open Int.'!B64/'Open Int.'!K64</f>
        <v>0.8933418028526882</v>
      </c>
      <c r="F60" s="231">
        <f>'Open Int.'!E64/'Open Int.'!K64</f>
        <v>0.08918981347808512</v>
      </c>
      <c r="G60" s="247">
        <f>'Open Int.'!H64/'Open Int.'!K64</f>
        <v>0.017468383669226772</v>
      </c>
      <c r="H60" s="250">
        <v>142436295</v>
      </c>
      <c r="I60" s="234">
        <v>17221215</v>
      </c>
      <c r="J60" s="360">
        <v>8609810</v>
      </c>
      <c r="K60" s="118" t="str">
        <f t="shared" si="1"/>
        <v>Some sign of build up Gross exposure crosses 30%</v>
      </c>
      <c r="M60"/>
      <c r="N60"/>
    </row>
    <row r="61" spans="1:14" s="7" customFormat="1" ht="15">
      <c r="A61" s="204" t="s">
        <v>198</v>
      </c>
      <c r="B61" s="238">
        <f>'Open Int.'!K65</f>
        <v>19925000</v>
      </c>
      <c r="C61" s="240">
        <f>'Open Int.'!R65</f>
        <v>409.658</v>
      </c>
      <c r="D61" s="162">
        <f t="shared" si="0"/>
        <v>0.09297230619800287</v>
      </c>
      <c r="E61" s="246">
        <f>'Open Int.'!B65/'Open Int.'!K65</f>
        <v>0.8292095357590966</v>
      </c>
      <c r="F61" s="231">
        <f>'Open Int.'!E65/'Open Int.'!K65</f>
        <v>0.14875784190715183</v>
      </c>
      <c r="G61" s="247">
        <f>'Open Int.'!H65/'Open Int.'!K65</f>
        <v>0.02203262233375157</v>
      </c>
      <c r="H61" s="250">
        <v>214311130</v>
      </c>
      <c r="I61" s="234">
        <v>13863000</v>
      </c>
      <c r="J61" s="360">
        <v>6931000</v>
      </c>
      <c r="K61" s="118" t="str">
        <f t="shared" si="1"/>
        <v>Gross Exposure is less then 30%</v>
      </c>
      <c r="M61"/>
      <c r="N61"/>
    </row>
    <row r="62" spans="1:14" s="7" customFormat="1" ht="15">
      <c r="A62" s="204" t="s">
        <v>199</v>
      </c>
      <c r="B62" s="238">
        <f>'Open Int.'!K66</f>
        <v>3759600</v>
      </c>
      <c r="C62" s="240">
        <f>'Open Int.'!R66</f>
        <v>111.302958</v>
      </c>
      <c r="D62" s="162">
        <f t="shared" si="0"/>
        <v>0.11306846633073338</v>
      </c>
      <c r="E62" s="246">
        <f>'Open Int.'!B66/'Open Int.'!K66</f>
        <v>0.956777316735823</v>
      </c>
      <c r="F62" s="231">
        <f>'Open Int.'!E66/'Open Int.'!K66</f>
        <v>0.04045643153526971</v>
      </c>
      <c r="G62" s="247">
        <f>'Open Int.'!H66/'Open Int.'!K66</f>
        <v>0.0027662517289073307</v>
      </c>
      <c r="H62" s="250">
        <v>33250650</v>
      </c>
      <c r="I62" s="234">
        <v>6649500</v>
      </c>
      <c r="J62" s="360">
        <v>3324100</v>
      </c>
      <c r="K62" s="118" t="str">
        <f t="shared" si="1"/>
        <v>Gross Exposure is less then 30%</v>
      </c>
      <c r="M62"/>
      <c r="N62"/>
    </row>
    <row r="63" spans="1:14" s="7" customFormat="1" ht="15">
      <c r="A63" s="204" t="s">
        <v>294</v>
      </c>
      <c r="B63" s="238">
        <f>'Open Int.'!K67</f>
        <v>830700</v>
      </c>
      <c r="C63" s="240">
        <f>'Open Int.'!R67</f>
        <v>57.0732435</v>
      </c>
      <c r="D63" s="162">
        <f t="shared" si="0"/>
        <v>0.2999536366354352</v>
      </c>
      <c r="E63" s="246">
        <f>'Open Int.'!B67/'Open Int.'!K67</f>
        <v>0.9992777175875768</v>
      </c>
      <c r="F63" s="231">
        <f>'Open Int.'!E67/'Open Int.'!K67</f>
        <v>0.0007222824124232575</v>
      </c>
      <c r="G63" s="247">
        <f>'Open Int.'!H67/'Open Int.'!K67</f>
        <v>0</v>
      </c>
      <c r="H63" s="250">
        <v>2769428</v>
      </c>
      <c r="I63" s="234">
        <v>553800</v>
      </c>
      <c r="J63" s="360">
        <v>553800</v>
      </c>
      <c r="K63" s="118" t="str">
        <f t="shared" si="1"/>
        <v>Gross Exposure is less then 30%</v>
      </c>
      <c r="M63"/>
      <c r="N63"/>
    </row>
    <row r="64" spans="1:14" s="7" customFormat="1" ht="15">
      <c r="A64" s="204" t="s">
        <v>43</v>
      </c>
      <c r="B64" s="238">
        <f>'Open Int.'!K68</f>
        <v>370800</v>
      </c>
      <c r="C64" s="240">
        <f>'Open Int.'!R68</f>
        <v>73.342386</v>
      </c>
      <c r="D64" s="162">
        <f t="shared" si="0"/>
        <v>0.05095155603551274</v>
      </c>
      <c r="E64" s="246">
        <f>'Open Int.'!B68/'Open Int.'!K68</f>
        <v>0.9975728155339806</v>
      </c>
      <c r="F64" s="231">
        <f>'Open Int.'!E68/'Open Int.'!K68</f>
        <v>0.0016181229773462784</v>
      </c>
      <c r="G64" s="247">
        <f>'Open Int.'!H68/'Open Int.'!K68</f>
        <v>0.0008090614886731392</v>
      </c>
      <c r="H64" s="250">
        <v>7277501</v>
      </c>
      <c r="I64" s="234">
        <v>1455300</v>
      </c>
      <c r="J64" s="360">
        <v>727500</v>
      </c>
      <c r="K64" s="118" t="str">
        <f t="shared" si="1"/>
        <v>Gross Exposure is less then 30%</v>
      </c>
      <c r="M64"/>
      <c r="N64"/>
    </row>
    <row r="65" spans="1:14" s="7" customFormat="1" ht="15">
      <c r="A65" s="204" t="s">
        <v>200</v>
      </c>
      <c r="B65" s="238">
        <f>'Open Int.'!K69</f>
        <v>7724500</v>
      </c>
      <c r="C65" s="240">
        <f>'Open Int.'!R69</f>
        <v>772.218265</v>
      </c>
      <c r="D65" s="162">
        <f t="shared" si="0"/>
        <v>0.0590295106745866</v>
      </c>
      <c r="E65" s="246">
        <f>'Open Int.'!B69/'Open Int.'!K69</f>
        <v>0.9618486633439057</v>
      </c>
      <c r="F65" s="231">
        <f>'Open Int.'!E69/'Open Int.'!K69</f>
        <v>0.03135478024467603</v>
      </c>
      <c r="G65" s="247">
        <f>'Open Int.'!H69/'Open Int.'!K69</f>
        <v>0.006796556411418215</v>
      </c>
      <c r="H65" s="250">
        <v>130858276</v>
      </c>
      <c r="I65" s="234">
        <v>3364900</v>
      </c>
      <c r="J65" s="360">
        <v>1682100</v>
      </c>
      <c r="K65" s="118" t="str">
        <f t="shared" si="1"/>
        <v>Gross Exposure is less then 30%</v>
      </c>
      <c r="M65"/>
      <c r="N65"/>
    </row>
    <row r="66" spans="1:14" s="7" customFormat="1" ht="15">
      <c r="A66" s="204" t="s">
        <v>141</v>
      </c>
      <c r="B66" s="238">
        <f>'Open Int.'!K70</f>
        <v>65433600</v>
      </c>
      <c r="C66" s="240">
        <f>'Open Int.'!R70</f>
        <v>698.830848</v>
      </c>
      <c r="D66" s="162">
        <f t="shared" si="0"/>
        <v>0.9557882355646048</v>
      </c>
      <c r="E66" s="246">
        <f>'Open Int.'!B70/'Open Int.'!K70</f>
        <v>0.8333333333333334</v>
      </c>
      <c r="F66" s="231">
        <f>'Open Int.'!E70/'Open Int.'!K70</f>
        <v>0.13842429577464788</v>
      </c>
      <c r="G66" s="247">
        <f>'Open Int.'!H70/'Open Int.'!K70</f>
        <v>0.02824237089201878</v>
      </c>
      <c r="H66" s="250">
        <v>68460353</v>
      </c>
      <c r="I66" s="234">
        <v>13689600</v>
      </c>
      <c r="J66" s="360">
        <v>6844800</v>
      </c>
      <c r="K66" s="118" t="str">
        <f t="shared" si="1"/>
        <v>Gross exposure has crossed 80%,Margin double</v>
      </c>
      <c r="M66"/>
      <c r="N66"/>
    </row>
    <row r="67" spans="1:14" s="7" customFormat="1" ht="15">
      <c r="A67" s="204" t="s">
        <v>184</v>
      </c>
      <c r="B67" s="238">
        <f>'Open Int.'!K71</f>
        <v>22956900</v>
      </c>
      <c r="C67" s="240">
        <f>'Open Int.'!R71</f>
        <v>240.7030965</v>
      </c>
      <c r="D67" s="162">
        <f t="shared" si="0"/>
        <v>0.10199433809666932</v>
      </c>
      <c r="E67" s="246">
        <f>'Open Int.'!B71/'Open Int.'!K71</f>
        <v>0.8147005911076844</v>
      </c>
      <c r="F67" s="231">
        <f>'Open Int.'!E71/'Open Int.'!K71</f>
        <v>0.1593420714469288</v>
      </c>
      <c r="G67" s="247">
        <f>'Open Int.'!H71/'Open Int.'!K71</f>
        <v>0.02595733744538679</v>
      </c>
      <c r="H67" s="250">
        <v>225080141</v>
      </c>
      <c r="I67" s="234">
        <v>38509300</v>
      </c>
      <c r="J67" s="360">
        <v>19251700</v>
      </c>
      <c r="K67" s="118" t="str">
        <f t="shared" si="1"/>
        <v>Gross Exposure is less then 30%</v>
      </c>
      <c r="M67"/>
      <c r="N67"/>
    </row>
    <row r="68" spans="1:14" s="7" customFormat="1" ht="15">
      <c r="A68" s="204" t="s">
        <v>175</v>
      </c>
      <c r="B68" s="238">
        <f>'Open Int.'!K72</f>
        <v>113431500</v>
      </c>
      <c r="C68" s="240">
        <f>'Open Int.'!R72</f>
        <v>353.3391225</v>
      </c>
      <c r="D68" s="162">
        <f aca="true" t="shared" si="2" ref="D68:D131">B68/H68</f>
        <v>0.8880210202435114</v>
      </c>
      <c r="E68" s="246">
        <f>'Open Int.'!B72/'Open Int.'!K72</f>
        <v>0.7372951957789503</v>
      </c>
      <c r="F68" s="231">
        <f>'Open Int.'!E72/'Open Int.'!K72</f>
        <v>0.19772285476256596</v>
      </c>
      <c r="G68" s="247">
        <f>'Open Int.'!H72/'Open Int.'!K72</f>
        <v>0.06498194945848375</v>
      </c>
      <c r="H68" s="250">
        <v>127735152</v>
      </c>
      <c r="I68" s="234">
        <v>25546500</v>
      </c>
      <c r="J68" s="360">
        <v>25546500</v>
      </c>
      <c r="K68" s="118" t="str">
        <f aca="true" t="shared" si="3" ref="K68:K131">IF(D68&gt;=80%,"Gross exposure has crossed 80%,Margin double",IF(D68&gt;=60%,"Gross exposure is Substantial as Open interest has crossed 60%",IF(D68&gt;=40%,"Gross exposure is building up andcrpsses 40% mark",IF(D68&gt;=30%,"Some sign of build up Gross exposure crosses 30%","Gross Exposure is less then 30%"))))</f>
        <v>Gross exposure has crossed 80%,Margin double</v>
      </c>
      <c r="M68"/>
      <c r="N68"/>
    </row>
    <row r="69" spans="1:14" s="7" customFormat="1" ht="15">
      <c r="A69" s="204" t="s">
        <v>142</v>
      </c>
      <c r="B69" s="238">
        <f>'Open Int.'!K73</f>
        <v>7428750</v>
      </c>
      <c r="C69" s="240">
        <f>'Open Int.'!R73</f>
        <v>116.44565625</v>
      </c>
      <c r="D69" s="162">
        <f t="shared" si="2"/>
        <v>0.08960804130952718</v>
      </c>
      <c r="E69" s="246">
        <f>'Open Int.'!B73/'Open Int.'!K73</f>
        <v>0.9740871613663133</v>
      </c>
      <c r="F69" s="231">
        <f>'Open Int.'!E73/'Open Int.'!K73</f>
        <v>0.025677267373380448</v>
      </c>
      <c r="G69" s="247">
        <f>'Open Int.'!H73/'Open Int.'!K73</f>
        <v>0.00023557126030624264</v>
      </c>
      <c r="H69" s="250">
        <v>82902716</v>
      </c>
      <c r="I69" s="234">
        <v>16579500</v>
      </c>
      <c r="J69" s="360">
        <v>8289750</v>
      </c>
      <c r="K69" s="118" t="str">
        <f t="shared" si="3"/>
        <v>Gross Exposure is less then 30%</v>
      </c>
      <c r="M69"/>
      <c r="N69"/>
    </row>
    <row r="70" spans="1:14" s="7" customFormat="1" ht="15">
      <c r="A70" s="204" t="s">
        <v>176</v>
      </c>
      <c r="B70" s="238">
        <f>'Open Int.'!K74</f>
        <v>27761700</v>
      </c>
      <c r="C70" s="240">
        <f>'Open Int.'!R74</f>
        <v>612.700719</v>
      </c>
      <c r="D70" s="162">
        <f t="shared" si="2"/>
        <v>0.9001962962757599</v>
      </c>
      <c r="E70" s="246">
        <f>'Open Int.'!B74/'Open Int.'!K74</f>
        <v>0.9011281729865246</v>
      </c>
      <c r="F70" s="231">
        <f>'Open Int.'!E74/'Open Int.'!K74</f>
        <v>0.08774678784080225</v>
      </c>
      <c r="G70" s="247">
        <f>'Open Int.'!H74/'Open Int.'!K74</f>
        <v>0.011125039172673143</v>
      </c>
      <c r="H70" s="250">
        <v>30839607</v>
      </c>
      <c r="I70" s="234">
        <v>6166850</v>
      </c>
      <c r="J70" s="360">
        <v>3082700</v>
      </c>
      <c r="K70" s="118" t="str">
        <f t="shared" si="3"/>
        <v>Gross exposure has crossed 80%,Margin double</v>
      </c>
      <c r="M70"/>
      <c r="N70"/>
    </row>
    <row r="71" spans="1:14" s="7" customFormat="1" ht="15">
      <c r="A71" s="204" t="s">
        <v>167</v>
      </c>
      <c r="B71" s="238">
        <f>'Open Int.'!K75</f>
        <v>25748800</v>
      </c>
      <c r="C71" s="240">
        <f>'Open Int.'!R75</f>
        <v>155.651496</v>
      </c>
      <c r="D71" s="162">
        <f t="shared" si="2"/>
        <v>0.645923730286806</v>
      </c>
      <c r="E71" s="246">
        <f>'Open Int.'!B75/'Open Int.'!K75</f>
        <v>0.9407894736842105</v>
      </c>
      <c r="F71" s="231">
        <f>'Open Int.'!E75/'Open Int.'!K75</f>
        <v>0.054126794258373204</v>
      </c>
      <c r="G71" s="247">
        <f>'Open Int.'!H75/'Open Int.'!K75</f>
        <v>0.005083732057416268</v>
      </c>
      <c r="H71" s="250">
        <v>39863530</v>
      </c>
      <c r="I71" s="234">
        <v>7969500</v>
      </c>
      <c r="J71" s="360">
        <v>7969500</v>
      </c>
      <c r="K71" s="118" t="str">
        <f t="shared" si="3"/>
        <v>Gross exposure is Substantial as Open interest has crossed 60%</v>
      </c>
      <c r="M71"/>
      <c r="N71"/>
    </row>
    <row r="72" spans="1:14" s="7" customFormat="1" ht="15">
      <c r="A72" s="204" t="s">
        <v>201</v>
      </c>
      <c r="B72" s="238">
        <f>'Open Int.'!K76</f>
        <v>2848200</v>
      </c>
      <c r="C72" s="240">
        <f>'Open Int.'!R76</f>
        <v>676.0772339999999</v>
      </c>
      <c r="D72" s="162">
        <f t="shared" si="2"/>
        <v>0.03840422762022019</v>
      </c>
      <c r="E72" s="246">
        <f>'Open Int.'!B76/'Open Int.'!K76</f>
        <v>0.9031669124359244</v>
      </c>
      <c r="F72" s="231">
        <f>'Open Int.'!E76/'Open Int.'!K76</f>
        <v>0.0807527561266765</v>
      </c>
      <c r="G72" s="247">
        <f>'Open Int.'!H76/'Open Int.'!K76</f>
        <v>0.016080331437399058</v>
      </c>
      <c r="H72" s="250">
        <v>74163710</v>
      </c>
      <c r="I72" s="234">
        <v>1338200</v>
      </c>
      <c r="J72" s="360">
        <v>669000</v>
      </c>
      <c r="K72" s="118" t="str">
        <f t="shared" si="3"/>
        <v>Gross Exposure is less then 30%</v>
      </c>
      <c r="M72"/>
      <c r="N72"/>
    </row>
    <row r="73" spans="1:14" s="7" customFormat="1" ht="15">
      <c r="A73" s="204" t="s">
        <v>143</v>
      </c>
      <c r="B73" s="238">
        <f>'Open Int.'!K77</f>
        <v>1271450</v>
      </c>
      <c r="C73" s="240">
        <f>'Open Int.'!R77</f>
        <v>15.00311</v>
      </c>
      <c r="D73" s="162">
        <f t="shared" si="2"/>
        <v>0.03010061553030303</v>
      </c>
      <c r="E73" s="246">
        <f>'Open Int.'!B77/'Open Int.'!K77</f>
        <v>0.9234338747099768</v>
      </c>
      <c r="F73" s="231">
        <f>'Open Int.'!E77/'Open Int.'!K77</f>
        <v>0.016241299303944315</v>
      </c>
      <c r="G73" s="247">
        <f>'Open Int.'!H77/'Open Int.'!K77</f>
        <v>0.060324825986078884</v>
      </c>
      <c r="H73" s="250">
        <v>42240000</v>
      </c>
      <c r="I73" s="234">
        <v>8445850</v>
      </c>
      <c r="J73" s="360">
        <v>4472200</v>
      </c>
      <c r="K73" s="118" t="str">
        <f t="shared" si="3"/>
        <v>Gross Exposure is less then 30%</v>
      </c>
      <c r="M73"/>
      <c r="N73"/>
    </row>
    <row r="74" spans="1:14" s="7" customFormat="1" ht="15">
      <c r="A74" s="204" t="s">
        <v>90</v>
      </c>
      <c r="B74" s="238">
        <f>'Open Int.'!K78</f>
        <v>1393200</v>
      </c>
      <c r="C74" s="240">
        <f>'Open Int.'!R78</f>
        <v>65.682414</v>
      </c>
      <c r="D74" s="162">
        <f t="shared" si="2"/>
        <v>0.033181802625006404</v>
      </c>
      <c r="E74" s="246">
        <f>'Open Int.'!B78/'Open Int.'!K78</f>
        <v>0.9982773471145564</v>
      </c>
      <c r="F74" s="231">
        <f>'Open Int.'!E78/'Open Int.'!K78</f>
        <v>0.0017226528854435831</v>
      </c>
      <c r="G74" s="247">
        <f>'Open Int.'!H78/'Open Int.'!K78</f>
        <v>0</v>
      </c>
      <c r="H74" s="250">
        <v>41986869</v>
      </c>
      <c r="I74" s="234">
        <v>6664800</v>
      </c>
      <c r="J74" s="360">
        <v>3332400</v>
      </c>
      <c r="K74" s="118" t="str">
        <f t="shared" si="3"/>
        <v>Gross Exposure is less then 30%</v>
      </c>
      <c r="M74"/>
      <c r="N74"/>
    </row>
    <row r="75" spans="1:14" s="7" customFormat="1" ht="15">
      <c r="A75" s="204" t="s">
        <v>35</v>
      </c>
      <c r="B75" s="238">
        <f>'Open Int.'!K79</f>
        <v>10582000</v>
      </c>
      <c r="C75" s="240">
        <f>'Open Int.'!R79</f>
        <v>291.42828</v>
      </c>
      <c r="D75" s="162">
        <f t="shared" si="2"/>
        <v>0.399202771467693</v>
      </c>
      <c r="E75" s="246">
        <f>'Open Int.'!B79/'Open Int.'!K79</f>
        <v>0.9607068607068607</v>
      </c>
      <c r="F75" s="231">
        <f>'Open Int.'!E79/'Open Int.'!K79</f>
        <v>0.03762993762993763</v>
      </c>
      <c r="G75" s="247">
        <f>'Open Int.'!H79/'Open Int.'!K79</f>
        <v>0.0016632016632016633</v>
      </c>
      <c r="H75" s="250">
        <v>26507832</v>
      </c>
      <c r="I75" s="234">
        <v>5300900</v>
      </c>
      <c r="J75" s="360">
        <v>2649900</v>
      </c>
      <c r="K75" s="118" t="str">
        <f t="shared" si="3"/>
        <v>Some sign of build up Gross exposure crosses 30%</v>
      </c>
      <c r="M75"/>
      <c r="N75"/>
    </row>
    <row r="76" spans="1:14" s="7" customFormat="1" ht="15">
      <c r="A76" s="204" t="s">
        <v>6</v>
      </c>
      <c r="B76" s="238">
        <f>'Open Int.'!K80</f>
        <v>18478125</v>
      </c>
      <c r="C76" s="240">
        <f>'Open Int.'!R80</f>
        <v>326.046515625</v>
      </c>
      <c r="D76" s="162">
        <f t="shared" si="2"/>
        <v>0.024994071658130085</v>
      </c>
      <c r="E76" s="246">
        <f>'Open Int.'!B80/'Open Int.'!K80</f>
        <v>0.8798782343987823</v>
      </c>
      <c r="F76" s="231">
        <f>'Open Int.'!E80/'Open Int.'!K80</f>
        <v>0.10794520547945205</v>
      </c>
      <c r="G76" s="247">
        <f>'Open Int.'!H80/'Open Int.'!K80</f>
        <v>0.0121765601217656</v>
      </c>
      <c r="H76" s="250">
        <v>739300313</v>
      </c>
      <c r="I76" s="234">
        <v>17034750</v>
      </c>
      <c r="J76" s="360">
        <v>8517375</v>
      </c>
      <c r="K76" s="118" t="str">
        <f t="shared" si="3"/>
        <v>Gross Exposure is less then 30%</v>
      </c>
      <c r="M76"/>
      <c r="N76"/>
    </row>
    <row r="77" spans="1:14" s="7" customFormat="1" ht="15">
      <c r="A77" s="204" t="s">
        <v>177</v>
      </c>
      <c r="B77" s="238">
        <f>'Open Int.'!K81</f>
        <v>12392000</v>
      </c>
      <c r="C77" s="240">
        <f>'Open Int.'!R81</f>
        <v>516.68444</v>
      </c>
      <c r="D77" s="162">
        <f t="shared" si="2"/>
        <v>0.6487925505714736</v>
      </c>
      <c r="E77" s="246">
        <f>'Open Int.'!B81/'Open Int.'!K81</f>
        <v>0.9331826985151711</v>
      </c>
      <c r="F77" s="231">
        <f>'Open Int.'!E81/'Open Int.'!K81</f>
        <v>0.05995803744351194</v>
      </c>
      <c r="G77" s="247">
        <f>'Open Int.'!H81/'Open Int.'!K81</f>
        <v>0.006859264041316979</v>
      </c>
      <c r="H77" s="250">
        <v>19100096</v>
      </c>
      <c r="I77" s="234">
        <v>3820000</v>
      </c>
      <c r="J77" s="360">
        <v>1910000</v>
      </c>
      <c r="K77" s="118" t="str">
        <f t="shared" si="3"/>
        <v>Gross exposure is Substantial as Open interest has crossed 60%</v>
      </c>
      <c r="M77"/>
      <c r="N77"/>
    </row>
    <row r="78" spans="1:14" s="7" customFormat="1" ht="15">
      <c r="A78" s="204" t="s">
        <v>168</v>
      </c>
      <c r="B78" s="238">
        <f>'Open Int.'!K82</f>
        <v>146400</v>
      </c>
      <c r="C78" s="240">
        <f>'Open Int.'!R82</f>
        <v>9.906888</v>
      </c>
      <c r="D78" s="162">
        <f t="shared" si="2"/>
        <v>0.03224323734436416</v>
      </c>
      <c r="E78" s="246">
        <f>'Open Int.'!B82/'Open Int.'!K82</f>
        <v>0.9918032786885246</v>
      </c>
      <c r="F78" s="231">
        <f>'Open Int.'!E82/'Open Int.'!K82</f>
        <v>0</v>
      </c>
      <c r="G78" s="247">
        <f>'Open Int.'!H82/'Open Int.'!K82</f>
        <v>0.00819672131147541</v>
      </c>
      <c r="H78" s="250">
        <v>4540487</v>
      </c>
      <c r="I78" s="234">
        <v>907800</v>
      </c>
      <c r="J78" s="360">
        <v>806400</v>
      </c>
      <c r="K78" s="118" t="str">
        <f t="shared" si="3"/>
        <v>Gross Exposure is less then 30%</v>
      </c>
      <c r="M78"/>
      <c r="N78"/>
    </row>
    <row r="79" spans="1:14" s="7" customFormat="1" ht="15">
      <c r="A79" s="204" t="s">
        <v>132</v>
      </c>
      <c r="B79" s="238">
        <f>'Open Int.'!K83</f>
        <v>1866400</v>
      </c>
      <c r="C79" s="240">
        <f>'Open Int.'!R83</f>
        <v>147.128312</v>
      </c>
      <c r="D79" s="162">
        <f t="shared" si="2"/>
        <v>0.5404763628465938</v>
      </c>
      <c r="E79" s="246">
        <f>'Open Int.'!B83/'Open Int.'!K83</f>
        <v>0.9950707243891984</v>
      </c>
      <c r="F79" s="231">
        <f>'Open Int.'!E83/'Open Int.'!K83</f>
        <v>0.004929275610801543</v>
      </c>
      <c r="G79" s="247">
        <f>'Open Int.'!H83/'Open Int.'!K83</f>
        <v>0</v>
      </c>
      <c r="H79" s="250">
        <v>3453250</v>
      </c>
      <c r="I79" s="234">
        <v>690400</v>
      </c>
      <c r="J79" s="360">
        <v>690400</v>
      </c>
      <c r="K79" s="118" t="str">
        <f t="shared" si="3"/>
        <v>Gross exposure is building up andcrpsses 40% mark</v>
      </c>
      <c r="M79"/>
      <c r="N79"/>
    </row>
    <row r="80" spans="1:14" s="7" customFormat="1" ht="15">
      <c r="A80" s="204" t="s">
        <v>144</v>
      </c>
      <c r="B80" s="238">
        <f>'Open Int.'!K84</f>
        <v>338000</v>
      </c>
      <c r="C80" s="240">
        <f>'Open Int.'!R84</f>
        <v>85.38894</v>
      </c>
      <c r="D80" s="162">
        <f t="shared" si="2"/>
        <v>0.13431998915902574</v>
      </c>
      <c r="E80" s="246">
        <f>'Open Int.'!B84/'Open Int.'!K84</f>
        <v>1</v>
      </c>
      <c r="F80" s="231">
        <f>'Open Int.'!E84/'Open Int.'!K84</f>
        <v>0</v>
      </c>
      <c r="G80" s="247">
        <f>'Open Int.'!H84/'Open Int.'!K84</f>
        <v>0</v>
      </c>
      <c r="H80" s="250">
        <v>2516379</v>
      </c>
      <c r="I80" s="234">
        <v>503250</v>
      </c>
      <c r="J80" s="360">
        <v>251500</v>
      </c>
      <c r="K80" s="118" t="str">
        <f t="shared" si="3"/>
        <v>Gross Exposure is less then 30%</v>
      </c>
      <c r="M80"/>
      <c r="N80"/>
    </row>
    <row r="81" spans="1:14" s="7" customFormat="1" ht="15">
      <c r="A81" s="204" t="s">
        <v>295</v>
      </c>
      <c r="B81" s="238">
        <f>'Open Int.'!K85</f>
        <v>1725600</v>
      </c>
      <c r="C81" s="240">
        <f>'Open Int.'!R85</f>
        <v>117.090588</v>
      </c>
      <c r="D81" s="162">
        <f t="shared" si="2"/>
        <v>0.0770278980173128</v>
      </c>
      <c r="E81" s="246">
        <f>'Open Int.'!B85/'Open Int.'!K85</f>
        <v>0.9982614742698191</v>
      </c>
      <c r="F81" s="231">
        <f>'Open Int.'!E85/'Open Int.'!K85</f>
        <v>0.0013908205841446453</v>
      </c>
      <c r="G81" s="247">
        <f>'Open Int.'!H85/'Open Int.'!K85</f>
        <v>0.0003477051460361613</v>
      </c>
      <c r="H81" s="250">
        <v>22402273</v>
      </c>
      <c r="I81" s="234">
        <v>4129200</v>
      </c>
      <c r="J81" s="360">
        <v>2064600</v>
      </c>
      <c r="K81" s="118" t="str">
        <f t="shared" si="3"/>
        <v>Gross Exposure is less then 30%</v>
      </c>
      <c r="M81"/>
      <c r="N81"/>
    </row>
    <row r="82" spans="1:14" s="7" customFormat="1" ht="15">
      <c r="A82" s="204" t="s">
        <v>133</v>
      </c>
      <c r="B82" s="238">
        <f>'Open Int.'!K86</f>
        <v>31975000</v>
      </c>
      <c r="C82" s="240">
        <f>'Open Int.'!R86</f>
        <v>109.834125</v>
      </c>
      <c r="D82" s="162">
        <f t="shared" si="2"/>
        <v>0.8881944444444444</v>
      </c>
      <c r="E82" s="246">
        <f>'Open Int.'!B86/'Open Int.'!K86</f>
        <v>0.8690383111806098</v>
      </c>
      <c r="F82" s="231">
        <f>'Open Int.'!E86/'Open Int.'!K86</f>
        <v>0.1254886630179828</v>
      </c>
      <c r="G82" s="247">
        <f>'Open Int.'!H86/'Open Int.'!K86</f>
        <v>0.00547302580140735</v>
      </c>
      <c r="H82" s="250">
        <v>36000000</v>
      </c>
      <c r="I82" s="234">
        <v>7200000</v>
      </c>
      <c r="J82" s="360">
        <v>7200000</v>
      </c>
      <c r="K82" s="118" t="str">
        <f t="shared" si="3"/>
        <v>Gross exposure has crossed 80%,Margin double</v>
      </c>
      <c r="M82"/>
      <c r="N82"/>
    </row>
    <row r="83" spans="1:14" s="7" customFormat="1" ht="15">
      <c r="A83" s="204" t="s">
        <v>169</v>
      </c>
      <c r="B83" s="238">
        <f>'Open Int.'!K87</f>
        <v>9444000</v>
      </c>
      <c r="C83" s="240">
        <f>'Open Int.'!R87</f>
        <v>116.25564</v>
      </c>
      <c r="D83" s="162">
        <f t="shared" si="2"/>
        <v>0.7760350770484339</v>
      </c>
      <c r="E83" s="246">
        <f>'Open Int.'!B87/'Open Int.'!K87</f>
        <v>0.9775518847945786</v>
      </c>
      <c r="F83" s="231">
        <f>'Open Int.'!E87/'Open Int.'!K87</f>
        <v>0.013130029648454045</v>
      </c>
      <c r="G83" s="247">
        <f>'Open Int.'!H87/'Open Int.'!K87</f>
        <v>0.009318085556967387</v>
      </c>
      <c r="H83" s="250">
        <v>12169553</v>
      </c>
      <c r="I83" s="234">
        <v>2432000</v>
      </c>
      <c r="J83" s="360">
        <v>2432000</v>
      </c>
      <c r="K83" s="118" t="str">
        <f t="shared" si="3"/>
        <v>Gross exposure is Substantial as Open interest has crossed 60%</v>
      </c>
      <c r="M83"/>
      <c r="N83"/>
    </row>
    <row r="84" spans="1:14" s="7" customFormat="1" ht="15">
      <c r="A84" s="204" t="s">
        <v>296</v>
      </c>
      <c r="B84" s="238">
        <f>'Open Int.'!K88</f>
        <v>3282950</v>
      </c>
      <c r="C84" s="240">
        <f>'Open Int.'!R88</f>
        <v>150.4575985</v>
      </c>
      <c r="D84" s="162">
        <f t="shared" si="2"/>
        <v>0.19135343260820567</v>
      </c>
      <c r="E84" s="246">
        <f>'Open Int.'!B88/'Open Int.'!K88</f>
        <v>0.9981571452504607</v>
      </c>
      <c r="F84" s="231">
        <f>'Open Int.'!E88/'Open Int.'!K88</f>
        <v>0.0018428547495392862</v>
      </c>
      <c r="G84" s="247">
        <f>'Open Int.'!H88/'Open Int.'!K88</f>
        <v>0</v>
      </c>
      <c r="H84" s="250">
        <v>17156473</v>
      </c>
      <c r="I84" s="234">
        <v>3430900</v>
      </c>
      <c r="J84" s="360">
        <v>1715450</v>
      </c>
      <c r="K84" s="118" t="str">
        <f t="shared" si="3"/>
        <v>Gross Exposure is less then 30%</v>
      </c>
      <c r="M84"/>
      <c r="N84"/>
    </row>
    <row r="85" spans="1:14" s="7" customFormat="1" ht="15">
      <c r="A85" s="204" t="s">
        <v>297</v>
      </c>
      <c r="B85" s="238">
        <f>'Open Int.'!K89</f>
        <v>1498200</v>
      </c>
      <c r="C85" s="240">
        <f>'Open Int.'!R89</f>
        <v>76.805223</v>
      </c>
      <c r="D85" s="162">
        <f t="shared" si="2"/>
        <v>0.05397957012705303</v>
      </c>
      <c r="E85" s="246">
        <f>'Open Int.'!B89/'Open Int.'!K89</f>
        <v>0.9955947136563876</v>
      </c>
      <c r="F85" s="231">
        <f>'Open Int.'!E89/'Open Int.'!K89</f>
        <v>0.004038179148311307</v>
      </c>
      <c r="G85" s="247">
        <f>'Open Int.'!H89/'Open Int.'!K89</f>
        <v>0.0003671071953010279</v>
      </c>
      <c r="H85" s="250">
        <v>27754945</v>
      </c>
      <c r="I85" s="234">
        <v>5550600</v>
      </c>
      <c r="J85" s="360">
        <v>2775300</v>
      </c>
      <c r="K85" s="118" t="str">
        <f t="shared" si="3"/>
        <v>Gross Exposure is less then 30%</v>
      </c>
      <c r="M85"/>
      <c r="N85"/>
    </row>
    <row r="86" spans="1:14" s="7" customFormat="1" ht="15">
      <c r="A86" s="204" t="s">
        <v>178</v>
      </c>
      <c r="B86" s="238">
        <f>'Open Int.'!K90</f>
        <v>3322500</v>
      </c>
      <c r="C86" s="240">
        <f>'Open Int.'!R90</f>
        <v>62.5792875</v>
      </c>
      <c r="D86" s="162">
        <f t="shared" si="2"/>
        <v>0.13699862061253412</v>
      </c>
      <c r="E86" s="246">
        <f>'Open Int.'!B90/'Open Int.'!K90</f>
        <v>0.9571106094808126</v>
      </c>
      <c r="F86" s="231">
        <f>'Open Int.'!E90/'Open Int.'!K90</f>
        <v>0.029345372460496615</v>
      </c>
      <c r="G86" s="247">
        <f>'Open Int.'!H90/'Open Int.'!K90</f>
        <v>0.013544018058690745</v>
      </c>
      <c r="H86" s="250">
        <v>24252069</v>
      </c>
      <c r="I86" s="234">
        <v>4850000</v>
      </c>
      <c r="J86" s="360">
        <v>3312500</v>
      </c>
      <c r="K86" s="118" t="str">
        <f t="shared" si="3"/>
        <v>Gross Exposure is less then 30%</v>
      </c>
      <c r="M86"/>
      <c r="N86"/>
    </row>
    <row r="87" spans="1:14" s="7" customFormat="1" ht="15">
      <c r="A87" s="204" t="s">
        <v>145</v>
      </c>
      <c r="B87" s="238">
        <f>'Open Int.'!K91</f>
        <v>3156900</v>
      </c>
      <c r="C87" s="240">
        <f>'Open Int.'!R91</f>
        <v>52.246695</v>
      </c>
      <c r="D87" s="162">
        <f t="shared" si="2"/>
        <v>0.3065078820750998</v>
      </c>
      <c r="E87" s="246">
        <f>'Open Int.'!B91/'Open Int.'!K91</f>
        <v>0.9509962304792676</v>
      </c>
      <c r="F87" s="231">
        <f>'Open Int.'!E91/'Open Int.'!K91</f>
        <v>0.04361873990306947</v>
      </c>
      <c r="G87" s="247">
        <f>'Open Int.'!H91/'Open Int.'!K91</f>
        <v>0.005385029617662897</v>
      </c>
      <c r="H87" s="250">
        <v>10299572</v>
      </c>
      <c r="I87" s="234">
        <v>2058700</v>
      </c>
      <c r="J87" s="360">
        <v>2058700</v>
      </c>
      <c r="K87" s="118" t="str">
        <f t="shared" si="3"/>
        <v>Some sign of build up Gross exposure crosses 30%</v>
      </c>
      <c r="M87"/>
      <c r="N87"/>
    </row>
    <row r="88" spans="1:14" s="7" customFormat="1" ht="15">
      <c r="A88" s="204" t="s">
        <v>273</v>
      </c>
      <c r="B88" s="238">
        <f>'Open Int.'!K92</f>
        <v>7399250</v>
      </c>
      <c r="C88" s="240">
        <f>'Open Int.'!R92</f>
        <v>169.40582875</v>
      </c>
      <c r="D88" s="162">
        <f t="shared" si="2"/>
        <v>0.6655141910552123</v>
      </c>
      <c r="E88" s="246">
        <f>'Open Int.'!B92/'Open Int.'!K92</f>
        <v>0.9648477886272258</v>
      </c>
      <c r="F88" s="231">
        <f>'Open Int.'!E92/'Open Int.'!K92</f>
        <v>0.03354394026421597</v>
      </c>
      <c r="G88" s="247">
        <f>'Open Int.'!H92/'Open Int.'!K92</f>
        <v>0.0016082711085582998</v>
      </c>
      <c r="H88" s="250">
        <v>11118095</v>
      </c>
      <c r="I88" s="234">
        <v>2223600</v>
      </c>
      <c r="J88" s="360">
        <v>1970300</v>
      </c>
      <c r="K88" s="118" t="str">
        <f t="shared" si="3"/>
        <v>Gross exposure is Substantial as Open interest has crossed 60%</v>
      </c>
      <c r="M88"/>
      <c r="N88"/>
    </row>
    <row r="89" spans="1:14" s="7" customFormat="1" ht="15">
      <c r="A89" s="204" t="s">
        <v>210</v>
      </c>
      <c r="B89" s="238">
        <f>'Open Int.'!K93</f>
        <v>1309800</v>
      </c>
      <c r="C89" s="240">
        <f>'Open Int.'!R93</f>
        <v>230.099115</v>
      </c>
      <c r="D89" s="162">
        <f t="shared" si="2"/>
        <v>0.02411969956113306</v>
      </c>
      <c r="E89" s="246">
        <f>'Open Int.'!B93/'Open Int.'!K93</f>
        <v>0.9563292105664987</v>
      </c>
      <c r="F89" s="231">
        <f>'Open Int.'!E93/'Open Int.'!K93</f>
        <v>0.03847915712322492</v>
      </c>
      <c r="G89" s="247">
        <f>'Open Int.'!H93/'Open Int.'!K93</f>
        <v>0.005191632310276378</v>
      </c>
      <c r="H89" s="250">
        <v>54304159</v>
      </c>
      <c r="I89" s="234">
        <v>2074800</v>
      </c>
      <c r="J89" s="360">
        <v>1037400</v>
      </c>
      <c r="K89" s="118" t="str">
        <f t="shared" si="3"/>
        <v>Gross Exposure is less then 30%</v>
      </c>
      <c r="M89"/>
      <c r="N89"/>
    </row>
    <row r="90" spans="1:14" s="7" customFormat="1" ht="15">
      <c r="A90" s="204" t="s">
        <v>298</v>
      </c>
      <c r="B90" s="238">
        <f>'Open Int.'!K94</f>
        <v>348600</v>
      </c>
      <c r="C90" s="240">
        <f>'Open Int.'!R94</f>
        <v>21.797957999999998</v>
      </c>
      <c r="D90" s="162">
        <f t="shared" si="2"/>
        <v>0.0455589796670509</v>
      </c>
      <c r="E90" s="246">
        <f>'Open Int.'!B94/'Open Int.'!K94</f>
        <v>0.9969879518072289</v>
      </c>
      <c r="F90" s="231">
        <f>'Open Int.'!E94/'Open Int.'!K94</f>
        <v>0.0030120481927710845</v>
      </c>
      <c r="G90" s="247">
        <f>'Open Int.'!H94/'Open Int.'!K94</f>
        <v>0</v>
      </c>
      <c r="H90" s="250">
        <v>7651620</v>
      </c>
      <c r="I90" s="234">
        <v>1530200</v>
      </c>
      <c r="J90" s="360">
        <v>814450</v>
      </c>
      <c r="K90" s="118" t="str">
        <f t="shared" si="3"/>
        <v>Gross Exposure is less then 30%</v>
      </c>
      <c r="M90"/>
      <c r="N90"/>
    </row>
    <row r="91" spans="1:14" s="7" customFormat="1" ht="15">
      <c r="A91" s="204" t="s">
        <v>7</v>
      </c>
      <c r="B91" s="238">
        <f>'Open Int.'!K95</f>
        <v>2583750</v>
      </c>
      <c r="C91" s="240">
        <f>'Open Int.'!R95</f>
        <v>240.650475</v>
      </c>
      <c r="D91" s="162">
        <f t="shared" si="2"/>
        <v>0.07516918849656998</v>
      </c>
      <c r="E91" s="246">
        <f>'Open Int.'!B95/'Open Int.'!K95</f>
        <v>0.9632704402515724</v>
      </c>
      <c r="F91" s="231">
        <f>'Open Int.'!E95/'Open Int.'!K95</f>
        <v>0.03522012578616352</v>
      </c>
      <c r="G91" s="247">
        <f>'Open Int.'!H95/'Open Int.'!K95</f>
        <v>0.0015094339622641509</v>
      </c>
      <c r="H91" s="250">
        <v>34372461</v>
      </c>
      <c r="I91" s="234">
        <v>3301875</v>
      </c>
      <c r="J91" s="360">
        <v>1650625</v>
      </c>
      <c r="K91" s="118" t="str">
        <f t="shared" si="3"/>
        <v>Gross Exposure is less then 30%</v>
      </c>
      <c r="M91"/>
      <c r="N91"/>
    </row>
    <row r="92" spans="1:14" s="7" customFormat="1" ht="15">
      <c r="A92" s="204" t="s">
        <v>170</v>
      </c>
      <c r="B92" s="238">
        <f>'Open Int.'!K96</f>
        <v>2299200</v>
      </c>
      <c r="C92" s="240">
        <f>'Open Int.'!R96</f>
        <v>119.937768</v>
      </c>
      <c r="D92" s="162">
        <f t="shared" si="2"/>
        <v>0.34634716120959996</v>
      </c>
      <c r="E92" s="246">
        <f>'Open Int.'!B96/'Open Int.'!K96</f>
        <v>0.9994780793319415</v>
      </c>
      <c r="F92" s="231">
        <f>'Open Int.'!E96/'Open Int.'!K96</f>
        <v>0.0005219206680584551</v>
      </c>
      <c r="G92" s="247">
        <f>'Open Int.'!H96/'Open Int.'!K96</f>
        <v>0</v>
      </c>
      <c r="H92" s="250">
        <v>6638426</v>
      </c>
      <c r="I92" s="234">
        <v>1327200</v>
      </c>
      <c r="J92" s="360">
        <v>1070400</v>
      </c>
      <c r="K92" s="118" t="str">
        <f t="shared" si="3"/>
        <v>Some sign of build up Gross exposure crosses 30%</v>
      </c>
      <c r="M92"/>
      <c r="N92"/>
    </row>
    <row r="93" spans="1:14" s="7" customFormat="1" ht="15">
      <c r="A93" s="204" t="s">
        <v>224</v>
      </c>
      <c r="B93" s="238">
        <f>'Open Int.'!K97</f>
        <v>1526800</v>
      </c>
      <c r="C93" s="240">
        <f>'Open Int.'!R97</f>
        <v>146.962134</v>
      </c>
      <c r="D93" s="162">
        <f t="shared" si="2"/>
        <v>0.07439680746673413</v>
      </c>
      <c r="E93" s="246">
        <f>'Open Int.'!B97/'Open Int.'!K97</f>
        <v>0.9756353156929526</v>
      </c>
      <c r="F93" s="231">
        <f>'Open Int.'!E97/'Open Int.'!K97</f>
        <v>0.02200681163217186</v>
      </c>
      <c r="G93" s="247">
        <f>'Open Int.'!H97/'Open Int.'!K97</f>
        <v>0.002357872674875557</v>
      </c>
      <c r="H93" s="250">
        <v>20522386</v>
      </c>
      <c r="I93" s="234">
        <v>3228400</v>
      </c>
      <c r="J93" s="360">
        <v>1614000</v>
      </c>
      <c r="K93" s="118" t="str">
        <f t="shared" si="3"/>
        <v>Gross Exposure is less then 30%</v>
      </c>
      <c r="M93"/>
      <c r="N93"/>
    </row>
    <row r="94" spans="1:14" s="7" customFormat="1" ht="15">
      <c r="A94" s="204" t="s">
        <v>207</v>
      </c>
      <c r="B94" s="238">
        <f>'Open Int.'!K98</f>
        <v>6947500</v>
      </c>
      <c r="C94" s="240">
        <f>'Open Int.'!R98</f>
        <v>154.6860875</v>
      </c>
      <c r="D94" s="162">
        <f t="shared" si="2"/>
        <v>0.50271040320739</v>
      </c>
      <c r="E94" s="246">
        <f>'Open Int.'!B98/'Open Int.'!K98</f>
        <v>0.9116588700971573</v>
      </c>
      <c r="F94" s="231">
        <f>'Open Int.'!E98/'Open Int.'!K98</f>
        <v>0.08348326736236056</v>
      </c>
      <c r="G94" s="247">
        <f>'Open Int.'!H98/'Open Int.'!K98</f>
        <v>0.004857862540482188</v>
      </c>
      <c r="H94" s="250">
        <v>13820084</v>
      </c>
      <c r="I94" s="234">
        <v>2763750</v>
      </c>
      <c r="J94" s="360">
        <v>2393750</v>
      </c>
      <c r="K94" s="118" t="str">
        <f t="shared" si="3"/>
        <v>Gross exposure is building up andcrpsses 40% mark</v>
      </c>
      <c r="M94"/>
      <c r="N94"/>
    </row>
    <row r="95" spans="1:14" s="7" customFormat="1" ht="15">
      <c r="A95" s="204" t="s">
        <v>299</v>
      </c>
      <c r="B95" s="238">
        <f>'Open Int.'!K99</f>
        <v>675000</v>
      </c>
      <c r="C95" s="240">
        <f>'Open Int.'!R99</f>
        <v>62.184375</v>
      </c>
      <c r="D95" s="162">
        <f t="shared" si="2"/>
        <v>0.09064865762096022</v>
      </c>
      <c r="E95" s="246">
        <f>'Open Int.'!B99/'Open Int.'!K99</f>
        <v>0.9944444444444445</v>
      </c>
      <c r="F95" s="231">
        <f>'Open Int.'!E99/'Open Int.'!K99</f>
        <v>0.0044444444444444444</v>
      </c>
      <c r="G95" s="247">
        <f>'Open Int.'!H99/'Open Int.'!K99</f>
        <v>0.0011111111111111111</v>
      </c>
      <c r="H95" s="250">
        <v>7446332</v>
      </c>
      <c r="I95" s="234">
        <v>1489250</v>
      </c>
      <c r="J95" s="360">
        <v>744500</v>
      </c>
      <c r="K95" s="118" t="str">
        <f t="shared" si="3"/>
        <v>Gross Exposure is less then 30%</v>
      </c>
      <c r="M95"/>
      <c r="N95"/>
    </row>
    <row r="96" spans="1:14" s="7" customFormat="1" ht="15">
      <c r="A96" s="204" t="s">
        <v>279</v>
      </c>
      <c r="B96" s="238">
        <f>'Open Int.'!K100</f>
        <v>11969600</v>
      </c>
      <c r="C96" s="240">
        <f>'Open Int.'!R100</f>
        <v>373.990152</v>
      </c>
      <c r="D96" s="162">
        <f t="shared" si="2"/>
        <v>0.7572785952132826</v>
      </c>
      <c r="E96" s="246">
        <f>'Open Int.'!B100/'Open Int.'!K100</f>
        <v>0.9597647373345809</v>
      </c>
      <c r="F96" s="231">
        <f>'Open Int.'!E100/'Open Int.'!K100</f>
        <v>0.03809651116160941</v>
      </c>
      <c r="G96" s="247">
        <f>'Open Int.'!H100/'Open Int.'!K100</f>
        <v>0.002138751503809651</v>
      </c>
      <c r="H96" s="250">
        <v>15806072</v>
      </c>
      <c r="I96" s="234">
        <v>3160000</v>
      </c>
      <c r="J96" s="360">
        <v>1644800</v>
      </c>
      <c r="K96" s="118" t="str">
        <f t="shared" si="3"/>
        <v>Gross exposure is Substantial as Open interest has crossed 60%</v>
      </c>
      <c r="M96"/>
      <c r="N96"/>
    </row>
    <row r="97" spans="1:14" s="8" customFormat="1" ht="15">
      <c r="A97" s="204" t="s">
        <v>146</v>
      </c>
      <c r="B97" s="238">
        <f>'Open Int.'!K101</f>
        <v>11454300</v>
      </c>
      <c r="C97" s="240">
        <f>'Open Int.'!R101</f>
        <v>48.738046499999996</v>
      </c>
      <c r="D97" s="162">
        <f t="shared" si="2"/>
        <v>0.28579347229275665</v>
      </c>
      <c r="E97" s="246">
        <f>'Open Int.'!B101/'Open Int.'!K101</f>
        <v>0.9378399378399378</v>
      </c>
      <c r="F97" s="231">
        <f>'Open Int.'!E101/'Open Int.'!K101</f>
        <v>0.05827505827505827</v>
      </c>
      <c r="G97" s="247">
        <f>'Open Int.'!H101/'Open Int.'!K101</f>
        <v>0.003885003885003885</v>
      </c>
      <c r="H97" s="250">
        <v>40078942</v>
      </c>
      <c r="I97" s="234">
        <v>8010000</v>
      </c>
      <c r="J97" s="360">
        <v>8010000</v>
      </c>
      <c r="K97" s="118" t="str">
        <f t="shared" si="3"/>
        <v>Gross Exposure is less then 30%</v>
      </c>
      <c r="M97"/>
      <c r="N97"/>
    </row>
    <row r="98" spans="1:14" s="7" customFormat="1" ht="15">
      <c r="A98" s="204" t="s">
        <v>8</v>
      </c>
      <c r="B98" s="238">
        <f>'Open Int.'!K102</f>
        <v>39684800</v>
      </c>
      <c r="C98" s="240">
        <f>'Open Int.'!R102</f>
        <v>651.029144</v>
      </c>
      <c r="D98" s="162">
        <f t="shared" si="2"/>
        <v>0.865213114390253</v>
      </c>
      <c r="E98" s="246">
        <f>'Open Int.'!B102/'Open Int.'!K102</f>
        <v>0.888279643591501</v>
      </c>
      <c r="F98" s="231">
        <f>'Open Int.'!E102/'Open Int.'!K102</f>
        <v>0.09978631617143087</v>
      </c>
      <c r="G98" s="247">
        <f>'Open Int.'!H102/'Open Int.'!K102</f>
        <v>0.011934040237068096</v>
      </c>
      <c r="H98" s="250">
        <v>45867081</v>
      </c>
      <c r="I98" s="234">
        <v>9172800</v>
      </c>
      <c r="J98" s="360">
        <v>4585600</v>
      </c>
      <c r="K98" s="118" t="str">
        <f t="shared" si="3"/>
        <v>Gross exposure has crossed 80%,Margin double</v>
      </c>
      <c r="M98"/>
      <c r="N98"/>
    </row>
    <row r="99" spans="1:14" s="7" customFormat="1" ht="15">
      <c r="A99" s="204" t="s">
        <v>300</v>
      </c>
      <c r="B99" s="238">
        <f>'Open Int.'!K103</f>
        <v>3164000</v>
      </c>
      <c r="C99" s="240">
        <f>'Open Int.'!R103</f>
        <v>67.96272</v>
      </c>
      <c r="D99" s="162">
        <f t="shared" si="2"/>
        <v>0.11088557057705356</v>
      </c>
      <c r="E99" s="246">
        <f>'Open Int.'!B103/'Open Int.'!K103</f>
        <v>0.9917825537294563</v>
      </c>
      <c r="F99" s="231">
        <f>'Open Int.'!E103/'Open Int.'!K103</f>
        <v>0.008217446270543615</v>
      </c>
      <c r="G99" s="247">
        <f>'Open Int.'!H103/'Open Int.'!K103</f>
        <v>0</v>
      </c>
      <c r="H99" s="250">
        <v>28533920</v>
      </c>
      <c r="I99" s="234">
        <v>5706000</v>
      </c>
      <c r="J99" s="360">
        <v>2853000</v>
      </c>
      <c r="K99" s="118" t="str">
        <f t="shared" si="3"/>
        <v>Gross Exposure is less then 30%</v>
      </c>
      <c r="M99"/>
      <c r="N99"/>
    </row>
    <row r="100" spans="1:14" s="7" customFormat="1" ht="15">
      <c r="A100" s="204" t="s">
        <v>179</v>
      </c>
      <c r="B100" s="238">
        <f>'Open Int.'!K104</f>
        <v>50512000</v>
      </c>
      <c r="C100" s="240">
        <f>'Open Int.'!R104</f>
        <v>89.40624</v>
      </c>
      <c r="D100" s="162">
        <f t="shared" si="2"/>
        <v>0.9110132067697342</v>
      </c>
      <c r="E100" s="246">
        <f>'Open Int.'!B104/'Open Int.'!K104</f>
        <v>0.856430155210643</v>
      </c>
      <c r="F100" s="231">
        <f>'Open Int.'!E104/'Open Int.'!K104</f>
        <v>0.12971175166297116</v>
      </c>
      <c r="G100" s="247">
        <f>'Open Int.'!H104/'Open Int.'!K104</f>
        <v>0.01385809312638581</v>
      </c>
      <c r="H100" s="250">
        <v>55445958</v>
      </c>
      <c r="I100" s="234">
        <v>11088000</v>
      </c>
      <c r="J100" s="360">
        <v>11088000</v>
      </c>
      <c r="K100" s="118" t="str">
        <f t="shared" si="3"/>
        <v>Gross exposure has crossed 80%,Margin double</v>
      </c>
      <c r="M100"/>
      <c r="N100"/>
    </row>
    <row r="101" spans="1:14" s="7" customFormat="1" ht="15">
      <c r="A101" s="204" t="s">
        <v>202</v>
      </c>
      <c r="B101" s="238">
        <f>'Open Int.'!K105</f>
        <v>3336150</v>
      </c>
      <c r="C101" s="240">
        <f>'Open Int.'!R105</f>
        <v>78.0992715</v>
      </c>
      <c r="D101" s="162">
        <f t="shared" si="2"/>
        <v>0.20143402987972828</v>
      </c>
      <c r="E101" s="246">
        <f>'Open Int.'!B105/'Open Int.'!K105</f>
        <v>0.9617373319544984</v>
      </c>
      <c r="F101" s="231">
        <f>'Open Int.'!E105/'Open Int.'!K105</f>
        <v>0.03757325060324026</v>
      </c>
      <c r="G101" s="247">
        <f>'Open Int.'!H105/'Open Int.'!K105</f>
        <v>0.0006894174422612892</v>
      </c>
      <c r="H101" s="250">
        <v>16561998</v>
      </c>
      <c r="I101" s="234">
        <v>3312000</v>
      </c>
      <c r="J101" s="360">
        <v>2339100</v>
      </c>
      <c r="K101" s="118" t="str">
        <f t="shared" si="3"/>
        <v>Gross Exposure is less then 30%</v>
      </c>
      <c r="M101"/>
      <c r="N101"/>
    </row>
    <row r="102" spans="1:14" s="7" customFormat="1" ht="15">
      <c r="A102" s="204" t="s">
        <v>171</v>
      </c>
      <c r="B102" s="238">
        <f>'Open Int.'!K106</f>
        <v>4193200</v>
      </c>
      <c r="C102" s="240">
        <f>'Open Int.'!R106</f>
        <v>135.587122</v>
      </c>
      <c r="D102" s="162">
        <f t="shared" si="2"/>
        <v>0.751468726019291</v>
      </c>
      <c r="E102" s="246">
        <f>'Open Int.'!B106/'Open Int.'!K106</f>
        <v>0.9910807974816369</v>
      </c>
      <c r="F102" s="231">
        <f>'Open Int.'!E106/'Open Int.'!K106</f>
        <v>0.0036726128016789086</v>
      </c>
      <c r="G102" s="247">
        <f>'Open Int.'!H106/'Open Int.'!K106</f>
        <v>0.005246589716684155</v>
      </c>
      <c r="H102" s="250">
        <v>5580006</v>
      </c>
      <c r="I102" s="234">
        <v>1115400</v>
      </c>
      <c r="J102" s="360">
        <v>1115400</v>
      </c>
      <c r="K102" s="118" t="str">
        <f t="shared" si="3"/>
        <v>Gross exposure is Substantial as Open interest has crossed 60%</v>
      </c>
      <c r="M102"/>
      <c r="N102"/>
    </row>
    <row r="103" spans="1:14" s="7" customFormat="1" ht="15">
      <c r="A103" s="204" t="s">
        <v>147</v>
      </c>
      <c r="B103" s="238">
        <f>'Open Int.'!K107</f>
        <v>5351300</v>
      </c>
      <c r="C103" s="240">
        <f>'Open Int.'!R107</f>
        <v>34.194807</v>
      </c>
      <c r="D103" s="162">
        <f t="shared" si="2"/>
        <v>0.24758558596905517</v>
      </c>
      <c r="E103" s="246">
        <f>'Open Int.'!B107/'Open Int.'!K107</f>
        <v>0.9492833517089305</v>
      </c>
      <c r="F103" s="231">
        <f>'Open Int.'!E107/'Open Int.'!K107</f>
        <v>0.050716648291069456</v>
      </c>
      <c r="G103" s="247">
        <f>'Open Int.'!H107/'Open Int.'!K107</f>
        <v>0</v>
      </c>
      <c r="H103" s="250">
        <v>21613940</v>
      </c>
      <c r="I103" s="234">
        <v>4318800</v>
      </c>
      <c r="J103" s="360">
        <v>4318800</v>
      </c>
      <c r="K103" s="118" t="str">
        <f t="shared" si="3"/>
        <v>Gross Exposure is less then 30%</v>
      </c>
      <c r="M103"/>
      <c r="N103"/>
    </row>
    <row r="104" spans="1:14" s="7" customFormat="1" ht="15">
      <c r="A104" s="204" t="s">
        <v>148</v>
      </c>
      <c r="B104" s="238">
        <f>'Open Int.'!K108</f>
        <v>1260270</v>
      </c>
      <c r="C104" s="240">
        <f>'Open Int.'!R108</f>
        <v>32.48345925</v>
      </c>
      <c r="D104" s="162">
        <f t="shared" si="2"/>
        <v>0.06068252638691017</v>
      </c>
      <c r="E104" s="246">
        <f>'Open Int.'!B108/'Open Int.'!K108</f>
        <v>1</v>
      </c>
      <c r="F104" s="231">
        <f>'Open Int.'!E108/'Open Int.'!K108</f>
        <v>0</v>
      </c>
      <c r="G104" s="247">
        <f>'Open Int.'!H108/'Open Int.'!K108</f>
        <v>0</v>
      </c>
      <c r="H104" s="250">
        <v>20768252</v>
      </c>
      <c r="I104" s="234">
        <v>4152830</v>
      </c>
      <c r="J104" s="360">
        <v>2075370</v>
      </c>
      <c r="K104" s="118" t="str">
        <f t="shared" si="3"/>
        <v>Gross Exposure is less then 30%</v>
      </c>
      <c r="M104"/>
      <c r="N104"/>
    </row>
    <row r="105" spans="1:14" s="7" customFormat="1" ht="15">
      <c r="A105" s="204" t="s">
        <v>122</v>
      </c>
      <c r="B105" s="238">
        <f>'Open Int.'!K109</f>
        <v>27134250</v>
      </c>
      <c r="C105" s="240">
        <f>'Open Int.'!R109</f>
        <v>387.34141875</v>
      </c>
      <c r="D105" s="162">
        <f t="shared" si="2"/>
        <v>0.15669502096254462</v>
      </c>
      <c r="E105" s="246">
        <f>'Open Int.'!B109/'Open Int.'!K109</f>
        <v>0.7580548568690861</v>
      </c>
      <c r="F105" s="231">
        <f>'Open Int.'!E109/'Open Int.'!K109</f>
        <v>0.20888729189124447</v>
      </c>
      <c r="G105" s="247">
        <f>'Open Int.'!H109/'Open Int.'!K109</f>
        <v>0.03305785123966942</v>
      </c>
      <c r="H105" s="250">
        <v>173166000</v>
      </c>
      <c r="I105" s="234">
        <v>21976500</v>
      </c>
      <c r="J105" s="360">
        <v>10988250</v>
      </c>
      <c r="K105" s="118" t="str">
        <f t="shared" si="3"/>
        <v>Gross Exposure is less then 30%</v>
      </c>
      <c r="M105"/>
      <c r="N105"/>
    </row>
    <row r="106" spans="1:14" s="7" customFormat="1" ht="15">
      <c r="A106" s="204" t="s">
        <v>36</v>
      </c>
      <c r="B106" s="238">
        <f>'Open Int.'!K110</f>
        <v>7163100</v>
      </c>
      <c r="C106" s="240">
        <f>'Open Int.'!R110</f>
        <v>640.38114</v>
      </c>
      <c r="D106" s="162">
        <f t="shared" si="2"/>
        <v>0.06475038456020929</v>
      </c>
      <c r="E106" s="246">
        <f>'Open Int.'!B110/'Open Int.'!K110</f>
        <v>0.9659504962935042</v>
      </c>
      <c r="F106" s="231">
        <f>'Open Int.'!E110/'Open Int.'!K110</f>
        <v>0.032353310717426816</v>
      </c>
      <c r="G106" s="247">
        <f>'Open Int.'!H110/'Open Int.'!K110</f>
        <v>0.0016961929890689784</v>
      </c>
      <c r="H106" s="250">
        <v>110626370</v>
      </c>
      <c r="I106" s="234">
        <v>3442950</v>
      </c>
      <c r="J106" s="360">
        <v>1721250</v>
      </c>
      <c r="K106" s="118" t="str">
        <f t="shared" si="3"/>
        <v>Gross Exposure is less then 30%</v>
      </c>
      <c r="M106"/>
      <c r="N106"/>
    </row>
    <row r="107" spans="1:14" s="7" customFormat="1" ht="15">
      <c r="A107" s="204" t="s">
        <v>172</v>
      </c>
      <c r="B107" s="238">
        <f>'Open Int.'!K111</f>
        <v>3379950</v>
      </c>
      <c r="C107" s="240">
        <f>'Open Int.'!R111</f>
        <v>90.63335924999998</v>
      </c>
      <c r="D107" s="162">
        <f t="shared" si="2"/>
        <v>0.3128391937403839</v>
      </c>
      <c r="E107" s="246">
        <f>'Open Int.'!B111/'Open Int.'!K111</f>
        <v>0.9791860826343585</v>
      </c>
      <c r="F107" s="231">
        <f>'Open Int.'!E111/'Open Int.'!K111</f>
        <v>0.019260639950295123</v>
      </c>
      <c r="G107" s="247">
        <f>'Open Int.'!H111/'Open Int.'!K111</f>
        <v>0.0015532774153463808</v>
      </c>
      <c r="H107" s="250">
        <v>10804113</v>
      </c>
      <c r="I107" s="234">
        <v>2159850</v>
      </c>
      <c r="J107" s="360">
        <v>2159850</v>
      </c>
      <c r="K107" s="118" t="str">
        <f t="shared" si="3"/>
        <v>Some sign of build up Gross exposure crosses 30%</v>
      </c>
      <c r="M107"/>
      <c r="N107"/>
    </row>
    <row r="108" spans="1:14" s="7" customFormat="1" ht="15">
      <c r="A108" s="204" t="s">
        <v>80</v>
      </c>
      <c r="B108" s="238">
        <f>'Open Int.'!K112</f>
        <v>2412000</v>
      </c>
      <c r="C108" s="240">
        <f>'Open Int.'!R112</f>
        <v>54.60768</v>
      </c>
      <c r="D108" s="162">
        <f t="shared" si="2"/>
        <v>0.09841708442243616</v>
      </c>
      <c r="E108" s="246">
        <f>'Open Int.'!B112/'Open Int.'!K112</f>
        <v>0.9920398009950249</v>
      </c>
      <c r="F108" s="231">
        <f>'Open Int.'!E112/'Open Int.'!K112</f>
        <v>0.007960199004975124</v>
      </c>
      <c r="G108" s="247">
        <f>'Open Int.'!H112/'Open Int.'!K112</f>
        <v>0</v>
      </c>
      <c r="H108" s="250">
        <v>24507940</v>
      </c>
      <c r="I108" s="234">
        <v>4900800</v>
      </c>
      <c r="J108" s="360">
        <v>2450400</v>
      </c>
      <c r="K108" s="118" t="str">
        <f t="shared" si="3"/>
        <v>Gross Exposure is less then 30%</v>
      </c>
      <c r="M108"/>
      <c r="N108"/>
    </row>
    <row r="109" spans="1:14" s="7" customFormat="1" ht="15">
      <c r="A109" s="204" t="s">
        <v>275</v>
      </c>
      <c r="B109" s="238">
        <f>'Open Int.'!K113</f>
        <v>6145300</v>
      </c>
      <c r="C109" s="240">
        <f>'Open Int.'!R113</f>
        <v>221.538065</v>
      </c>
      <c r="D109" s="162">
        <f t="shared" si="2"/>
        <v>0.8458588661502293</v>
      </c>
      <c r="E109" s="246">
        <f>'Open Int.'!B113/'Open Int.'!K113</f>
        <v>0.9768766374302312</v>
      </c>
      <c r="F109" s="231">
        <f>'Open Int.'!E113/'Open Int.'!K113</f>
        <v>0.022553821619774463</v>
      </c>
      <c r="G109" s="247">
        <f>'Open Int.'!H113/'Open Int.'!K113</f>
        <v>0.0005695409499943046</v>
      </c>
      <c r="H109" s="250">
        <v>7265160</v>
      </c>
      <c r="I109" s="234">
        <v>1452500</v>
      </c>
      <c r="J109" s="360">
        <v>1088500</v>
      </c>
      <c r="K109" s="118" t="str">
        <f t="shared" si="3"/>
        <v>Gross exposure has crossed 80%,Margin double</v>
      </c>
      <c r="M109"/>
      <c r="N109"/>
    </row>
    <row r="110" spans="1:14" s="7" customFormat="1" ht="15">
      <c r="A110" s="204" t="s">
        <v>225</v>
      </c>
      <c r="B110" s="238">
        <f>'Open Int.'!K114</f>
        <v>1127750</v>
      </c>
      <c r="C110" s="240">
        <f>'Open Int.'!R114</f>
        <v>49.21501</v>
      </c>
      <c r="D110" s="162">
        <f t="shared" si="2"/>
        <v>0.13601575334394925</v>
      </c>
      <c r="E110" s="246">
        <f>'Open Int.'!B114/'Open Int.'!K114</f>
        <v>1</v>
      </c>
      <c r="F110" s="231">
        <f>'Open Int.'!E114/'Open Int.'!K114</f>
        <v>0</v>
      </c>
      <c r="G110" s="247">
        <f>'Open Int.'!H114/'Open Int.'!K114</f>
        <v>0</v>
      </c>
      <c r="H110" s="250">
        <v>8291319</v>
      </c>
      <c r="I110" s="234">
        <v>1658150</v>
      </c>
      <c r="J110" s="360">
        <v>1197300</v>
      </c>
      <c r="K110" s="118" t="str">
        <f t="shared" si="3"/>
        <v>Gross Exposure is less then 30%</v>
      </c>
      <c r="M110"/>
      <c r="N110"/>
    </row>
    <row r="111" spans="1:14" s="7" customFormat="1" ht="15">
      <c r="A111" s="204" t="s">
        <v>81</v>
      </c>
      <c r="B111" s="238">
        <f>'Open Int.'!K115</f>
        <v>4698000</v>
      </c>
      <c r="C111" s="240">
        <f>'Open Int.'!R115</f>
        <v>242.60472</v>
      </c>
      <c r="D111" s="162">
        <f t="shared" si="2"/>
        <v>0.17653530856478072</v>
      </c>
      <c r="E111" s="246">
        <f>'Open Int.'!B115/'Open Int.'!K115</f>
        <v>0.9984674329501916</v>
      </c>
      <c r="F111" s="231">
        <f>'Open Int.'!E115/'Open Int.'!K115</f>
        <v>0.0015325670498084292</v>
      </c>
      <c r="G111" s="247">
        <f>'Open Int.'!H115/'Open Int.'!K115</f>
        <v>0</v>
      </c>
      <c r="H111" s="250">
        <v>26612240</v>
      </c>
      <c r="I111" s="234">
        <v>5322000</v>
      </c>
      <c r="J111" s="360">
        <v>2660400</v>
      </c>
      <c r="K111" s="118" t="str">
        <f t="shared" si="3"/>
        <v>Gross Exposure is less then 30%</v>
      </c>
      <c r="M111"/>
      <c r="N111"/>
    </row>
    <row r="112" spans="1:14" s="7" customFormat="1" ht="15">
      <c r="A112" s="204" t="s">
        <v>226</v>
      </c>
      <c r="B112" s="238">
        <f>'Open Int.'!K116</f>
        <v>7490000</v>
      </c>
      <c r="C112" s="240">
        <f>'Open Int.'!R116</f>
        <v>170.8469</v>
      </c>
      <c r="D112" s="162">
        <f t="shared" si="2"/>
        <v>0.5285633070646544</v>
      </c>
      <c r="E112" s="246">
        <f>'Open Int.'!B116/'Open Int.'!K116</f>
        <v>0.897196261682243</v>
      </c>
      <c r="F112" s="231">
        <f>'Open Int.'!E116/'Open Int.'!K116</f>
        <v>0.08710280373831776</v>
      </c>
      <c r="G112" s="247">
        <f>'Open Int.'!H116/'Open Int.'!K116</f>
        <v>0.015700934579439253</v>
      </c>
      <c r="H112" s="250">
        <v>14170488</v>
      </c>
      <c r="I112" s="234">
        <v>2833600</v>
      </c>
      <c r="J112" s="360">
        <v>2833600</v>
      </c>
      <c r="K112" s="118" t="str">
        <f t="shared" si="3"/>
        <v>Gross exposure is building up andcrpsses 40% mark</v>
      </c>
      <c r="M112"/>
      <c r="N112"/>
    </row>
    <row r="113" spans="1:14" s="7" customFormat="1" ht="15">
      <c r="A113" s="204" t="s">
        <v>301</v>
      </c>
      <c r="B113" s="238">
        <f>'Open Int.'!K117</f>
        <v>4065600</v>
      </c>
      <c r="C113" s="240">
        <f>'Open Int.'!R117</f>
        <v>149.329488</v>
      </c>
      <c r="D113" s="162">
        <f t="shared" si="2"/>
        <v>0.34915683553773513</v>
      </c>
      <c r="E113" s="246">
        <f>'Open Int.'!B117/'Open Int.'!K117</f>
        <v>0.9878246753246753</v>
      </c>
      <c r="F113" s="231">
        <f>'Open Int.'!E117/'Open Int.'!K117</f>
        <v>0.00946969696969697</v>
      </c>
      <c r="G113" s="247">
        <f>'Open Int.'!H117/'Open Int.'!K117</f>
        <v>0.0027056277056277055</v>
      </c>
      <c r="H113" s="250">
        <v>11644051</v>
      </c>
      <c r="I113" s="234">
        <v>2328700</v>
      </c>
      <c r="J113" s="360">
        <v>2328700</v>
      </c>
      <c r="K113" s="118" t="str">
        <f t="shared" si="3"/>
        <v>Some sign of build up Gross exposure crosses 30%</v>
      </c>
      <c r="M113"/>
      <c r="N113"/>
    </row>
    <row r="114" spans="1:14" s="7" customFormat="1" ht="15">
      <c r="A114" s="204" t="s">
        <v>227</v>
      </c>
      <c r="B114" s="238">
        <f>'Open Int.'!K118</f>
        <v>3505200</v>
      </c>
      <c r="C114" s="240">
        <f>'Open Int.'!R118</f>
        <v>365.50473</v>
      </c>
      <c r="D114" s="162">
        <f t="shared" si="2"/>
        <v>0.7425976979301879</v>
      </c>
      <c r="E114" s="246">
        <f>'Open Int.'!B118/'Open Int.'!K118</f>
        <v>0.9982026703183842</v>
      </c>
      <c r="F114" s="231">
        <f>'Open Int.'!E118/'Open Int.'!K118</f>
        <v>0.001797329681615885</v>
      </c>
      <c r="G114" s="247">
        <f>'Open Int.'!H118/'Open Int.'!K118</f>
        <v>0</v>
      </c>
      <c r="H114" s="250">
        <v>4720187</v>
      </c>
      <c r="I114" s="234">
        <v>943800</v>
      </c>
      <c r="J114" s="360">
        <v>484500</v>
      </c>
      <c r="K114" s="118" t="str">
        <f t="shared" si="3"/>
        <v>Gross exposure is Substantial as Open interest has crossed 60%</v>
      </c>
      <c r="M114"/>
      <c r="N114"/>
    </row>
    <row r="115" spans="1:14" s="7" customFormat="1" ht="15">
      <c r="A115" s="204" t="s">
        <v>228</v>
      </c>
      <c r="B115" s="238">
        <f>'Open Int.'!K119</f>
        <v>5579200</v>
      </c>
      <c r="C115" s="240">
        <f>'Open Int.'!R119</f>
        <v>234.856424</v>
      </c>
      <c r="D115" s="162">
        <f t="shared" si="2"/>
        <v>0.12565918877525062</v>
      </c>
      <c r="E115" s="246">
        <f>'Open Int.'!B119/'Open Int.'!K119</f>
        <v>0.9317464869515343</v>
      </c>
      <c r="F115" s="231">
        <f>'Open Int.'!E119/'Open Int.'!K119</f>
        <v>0.057212503584743335</v>
      </c>
      <c r="G115" s="247">
        <f>'Open Int.'!H119/'Open Int.'!K119</f>
        <v>0.011041009463722398</v>
      </c>
      <c r="H115" s="250">
        <v>44399459</v>
      </c>
      <c r="I115" s="234">
        <v>7656800</v>
      </c>
      <c r="J115" s="360">
        <v>3828000</v>
      </c>
      <c r="K115" s="118" t="str">
        <f t="shared" si="3"/>
        <v>Gross Exposure is less then 30%</v>
      </c>
      <c r="M115"/>
      <c r="N115"/>
    </row>
    <row r="116" spans="1:14" s="7" customFormat="1" ht="15">
      <c r="A116" s="204" t="s">
        <v>235</v>
      </c>
      <c r="B116" s="238">
        <f>'Open Int.'!K120</f>
        <v>19418700</v>
      </c>
      <c r="C116" s="240">
        <f>'Open Int.'!R120</f>
        <v>949.6715235</v>
      </c>
      <c r="D116" s="162">
        <f t="shared" si="2"/>
        <v>0.1534407152579675</v>
      </c>
      <c r="E116" s="246">
        <f>'Open Int.'!B120/'Open Int.'!K120</f>
        <v>0.886449659348978</v>
      </c>
      <c r="F116" s="231">
        <f>'Open Int.'!E120/'Open Int.'!K120</f>
        <v>0.09170541797339678</v>
      </c>
      <c r="G116" s="247">
        <f>'Open Int.'!H120/'Open Int.'!K120</f>
        <v>0.021844922677625177</v>
      </c>
      <c r="H116" s="250">
        <v>126555067</v>
      </c>
      <c r="I116" s="234">
        <v>6360200</v>
      </c>
      <c r="J116" s="360">
        <v>3180100</v>
      </c>
      <c r="K116" s="118" t="str">
        <f t="shared" si="3"/>
        <v>Gross Exposure is less then 30%</v>
      </c>
      <c r="M116"/>
      <c r="N116"/>
    </row>
    <row r="117" spans="1:14" s="7" customFormat="1" ht="15">
      <c r="A117" s="204" t="s">
        <v>98</v>
      </c>
      <c r="B117" s="238">
        <f>'Open Int.'!K121</f>
        <v>6118200</v>
      </c>
      <c r="C117" s="240">
        <f>'Open Int.'!R121</f>
        <v>345.70889099999994</v>
      </c>
      <c r="D117" s="162">
        <f t="shared" si="2"/>
        <v>0.21536546832150738</v>
      </c>
      <c r="E117" s="246">
        <f>'Open Int.'!B121/'Open Int.'!K121</f>
        <v>0.9670981661272924</v>
      </c>
      <c r="F117" s="231">
        <f>'Open Int.'!E121/'Open Int.'!K121</f>
        <v>0.02957569219705142</v>
      </c>
      <c r="G117" s="247">
        <f>'Open Int.'!H121/'Open Int.'!K121</f>
        <v>0.0033261416756562388</v>
      </c>
      <c r="H117" s="250">
        <v>28408454</v>
      </c>
      <c r="I117" s="234">
        <v>5681500</v>
      </c>
      <c r="J117" s="360">
        <v>2840750</v>
      </c>
      <c r="K117" s="118" t="str">
        <f t="shared" si="3"/>
        <v>Gross Exposure is less then 30%</v>
      </c>
      <c r="M117"/>
      <c r="N117"/>
    </row>
    <row r="118" spans="1:14" s="7" customFormat="1" ht="15">
      <c r="A118" s="204" t="s">
        <v>149</v>
      </c>
      <c r="B118" s="238">
        <f>'Open Int.'!K122</f>
        <v>5078150</v>
      </c>
      <c r="C118" s="240">
        <f>'Open Int.'!R122</f>
        <v>367.58188775</v>
      </c>
      <c r="D118" s="162">
        <f t="shared" si="2"/>
        <v>0.22050823170952794</v>
      </c>
      <c r="E118" s="246">
        <f>'Open Int.'!B122/'Open Int.'!K122</f>
        <v>0.9416224412433661</v>
      </c>
      <c r="F118" s="231">
        <f>'Open Int.'!E122/'Open Int.'!K122</f>
        <v>0.03812412000433229</v>
      </c>
      <c r="G118" s="247">
        <f>'Open Int.'!H122/'Open Int.'!K122</f>
        <v>0.02025343875230153</v>
      </c>
      <c r="H118" s="250">
        <v>23029299</v>
      </c>
      <c r="I118" s="234">
        <v>4605700</v>
      </c>
      <c r="J118" s="360">
        <v>2302850</v>
      </c>
      <c r="K118" s="118" t="str">
        <f t="shared" si="3"/>
        <v>Gross Exposure is less then 30%</v>
      </c>
      <c r="M118"/>
      <c r="N118"/>
    </row>
    <row r="119" spans="1:14" s="7" customFormat="1" ht="15">
      <c r="A119" s="204" t="s">
        <v>203</v>
      </c>
      <c r="B119" s="238">
        <f>'Open Int.'!K123</f>
        <v>13460700</v>
      </c>
      <c r="C119" s="240">
        <f>'Open Int.'!R123</f>
        <v>1880.5270935</v>
      </c>
      <c r="D119" s="162">
        <f t="shared" si="2"/>
        <v>0.104095987285174</v>
      </c>
      <c r="E119" s="246">
        <f>'Open Int.'!B123/'Open Int.'!K123</f>
        <v>0.8501638102030356</v>
      </c>
      <c r="F119" s="231">
        <f>'Open Int.'!E123/'Open Int.'!K123</f>
        <v>0.12284650872540061</v>
      </c>
      <c r="G119" s="247">
        <f>'Open Int.'!H123/'Open Int.'!K123</f>
        <v>0.026989681071563885</v>
      </c>
      <c r="H119" s="250">
        <v>129310460</v>
      </c>
      <c r="I119" s="234">
        <v>2361900</v>
      </c>
      <c r="J119" s="360">
        <v>1180800</v>
      </c>
      <c r="K119" s="118" t="str">
        <f t="shared" si="3"/>
        <v>Gross Exposure is less then 30%</v>
      </c>
      <c r="M119"/>
      <c r="N119"/>
    </row>
    <row r="120" spans="1:14" s="7" customFormat="1" ht="15">
      <c r="A120" s="204" t="s">
        <v>302</v>
      </c>
      <c r="B120" s="238">
        <f>'Open Int.'!K124</f>
        <v>783500</v>
      </c>
      <c r="C120" s="240">
        <f>'Open Int.'!R124</f>
        <v>24.692002499999997</v>
      </c>
      <c r="D120" s="162">
        <f t="shared" si="2"/>
        <v>0.3117366976758806</v>
      </c>
      <c r="E120" s="246">
        <f>'Open Int.'!B124/'Open Int.'!K124</f>
        <v>0.9897894065092534</v>
      </c>
      <c r="F120" s="231">
        <f>'Open Int.'!E124/'Open Int.'!K124</f>
        <v>0.01021059349074665</v>
      </c>
      <c r="G120" s="247">
        <f>'Open Int.'!H124/'Open Int.'!K124</f>
        <v>0</v>
      </c>
      <c r="H120" s="250">
        <v>2513339</v>
      </c>
      <c r="I120" s="234">
        <v>502500</v>
      </c>
      <c r="J120" s="360">
        <v>502500</v>
      </c>
      <c r="K120" s="118" t="str">
        <f t="shared" si="3"/>
        <v>Some sign of build up Gross exposure crosses 30%</v>
      </c>
      <c r="M120"/>
      <c r="N120"/>
    </row>
    <row r="121" spans="1:14" s="7" customFormat="1" ht="15">
      <c r="A121" s="204" t="s">
        <v>217</v>
      </c>
      <c r="B121" s="238">
        <f>'Open Int.'!K125</f>
        <v>43818000</v>
      </c>
      <c r="C121" s="240">
        <f>'Open Int.'!R125</f>
        <v>299.27694</v>
      </c>
      <c r="D121" s="162">
        <f t="shared" si="2"/>
        <v>0.24343333333333333</v>
      </c>
      <c r="E121" s="246">
        <f>'Open Int.'!B125/'Open Int.'!K125</f>
        <v>0.8402905198776759</v>
      </c>
      <c r="F121" s="231">
        <f>'Open Int.'!E125/'Open Int.'!K125</f>
        <v>0.1349388379204893</v>
      </c>
      <c r="G121" s="247">
        <f>'Open Int.'!H125/'Open Int.'!K125</f>
        <v>0.024770642201834864</v>
      </c>
      <c r="H121" s="250">
        <v>180000000</v>
      </c>
      <c r="I121" s="234">
        <v>35999100</v>
      </c>
      <c r="J121" s="360">
        <v>17999550</v>
      </c>
      <c r="K121" s="118" t="str">
        <f t="shared" si="3"/>
        <v>Gross Exposure is less then 30%</v>
      </c>
      <c r="M121"/>
      <c r="N121"/>
    </row>
    <row r="122" spans="1:14" s="7" customFormat="1" ht="15">
      <c r="A122" s="204" t="s">
        <v>236</v>
      </c>
      <c r="B122" s="238">
        <f>'Open Int.'!K126</f>
        <v>26165700</v>
      </c>
      <c r="C122" s="240">
        <f>'Open Int.'!R126</f>
        <v>301.690521</v>
      </c>
      <c r="D122" s="162">
        <f t="shared" si="2"/>
        <v>0.22399542792747193</v>
      </c>
      <c r="E122" s="246">
        <f>'Open Int.'!B126/'Open Int.'!K126</f>
        <v>0.7352182437312971</v>
      </c>
      <c r="F122" s="231">
        <f>'Open Int.'!E126/'Open Int.'!K126</f>
        <v>0.16365700134145084</v>
      </c>
      <c r="G122" s="247">
        <f>'Open Int.'!H126/'Open Int.'!K126</f>
        <v>0.10112475492725209</v>
      </c>
      <c r="H122" s="250">
        <v>116813545</v>
      </c>
      <c r="I122" s="234">
        <v>23360400</v>
      </c>
      <c r="J122" s="360">
        <v>11680200</v>
      </c>
      <c r="K122" s="118" t="str">
        <f t="shared" si="3"/>
        <v>Gross Exposure is less then 30%</v>
      </c>
      <c r="M122"/>
      <c r="N122"/>
    </row>
    <row r="123" spans="1:14" s="7" customFormat="1" ht="15">
      <c r="A123" s="204" t="s">
        <v>204</v>
      </c>
      <c r="B123" s="238">
        <f>'Open Int.'!K127</f>
        <v>8779200</v>
      </c>
      <c r="C123" s="240">
        <f>'Open Int.'!R127</f>
        <v>426.537432</v>
      </c>
      <c r="D123" s="162">
        <f t="shared" si="2"/>
        <v>0.09437389597741803</v>
      </c>
      <c r="E123" s="246">
        <f>'Open Int.'!B127/'Open Int.'!K127</f>
        <v>0.8566839803171131</v>
      </c>
      <c r="F123" s="231">
        <f>'Open Int.'!E127/'Open Int.'!K127</f>
        <v>0.11584199015855659</v>
      </c>
      <c r="G123" s="247">
        <f>'Open Int.'!H127/'Open Int.'!K127</f>
        <v>0.027474029524330236</v>
      </c>
      <c r="H123" s="250">
        <v>93025724</v>
      </c>
      <c r="I123" s="234">
        <v>6205800</v>
      </c>
      <c r="J123" s="360">
        <v>3102600</v>
      </c>
      <c r="K123" s="118" t="str">
        <f t="shared" si="3"/>
        <v>Gross Exposure is less then 30%</v>
      </c>
      <c r="M123"/>
      <c r="N123"/>
    </row>
    <row r="124" spans="1:14" s="7" customFormat="1" ht="15">
      <c r="A124" s="204" t="s">
        <v>205</v>
      </c>
      <c r="B124" s="238">
        <f>'Open Int.'!K128</f>
        <v>8564000</v>
      </c>
      <c r="C124" s="240">
        <f>'Open Int.'!R128</f>
        <v>1032.1761</v>
      </c>
      <c r="D124" s="162">
        <f t="shared" si="2"/>
        <v>0.2511355054931933</v>
      </c>
      <c r="E124" s="246">
        <f>'Open Int.'!B128/'Open Int.'!K128</f>
        <v>0.8600537132181224</v>
      </c>
      <c r="F124" s="231">
        <f>'Open Int.'!E128/'Open Int.'!K128</f>
        <v>0.10923633815973843</v>
      </c>
      <c r="G124" s="247">
        <f>'Open Int.'!H128/'Open Int.'!K128</f>
        <v>0.030709948622139188</v>
      </c>
      <c r="H124" s="250">
        <v>34101112</v>
      </c>
      <c r="I124" s="234">
        <v>2408000</v>
      </c>
      <c r="J124" s="360">
        <v>1204000</v>
      </c>
      <c r="K124" s="118" t="str">
        <f t="shared" si="3"/>
        <v>Gross Exposure is less then 30%</v>
      </c>
      <c r="M124"/>
      <c r="N124"/>
    </row>
    <row r="125" spans="1:14" s="7" customFormat="1" ht="15">
      <c r="A125" s="204" t="s">
        <v>37</v>
      </c>
      <c r="B125" s="238">
        <f>'Open Int.'!K129</f>
        <v>2081600</v>
      </c>
      <c r="C125" s="240">
        <f>'Open Int.'!R129</f>
        <v>43.151568</v>
      </c>
      <c r="D125" s="162">
        <f t="shared" si="2"/>
        <v>0.18549212086216055</v>
      </c>
      <c r="E125" s="246">
        <f>'Open Int.'!B129/'Open Int.'!K129</f>
        <v>0.9415833973866257</v>
      </c>
      <c r="F125" s="231">
        <f>'Open Int.'!E129/'Open Int.'!K129</f>
        <v>0.054573405073020755</v>
      </c>
      <c r="G125" s="247">
        <f>'Open Int.'!H129/'Open Int.'!K129</f>
        <v>0.003843197540353574</v>
      </c>
      <c r="H125" s="250">
        <v>11222040</v>
      </c>
      <c r="I125" s="234">
        <v>2243200</v>
      </c>
      <c r="J125" s="360">
        <v>2243200</v>
      </c>
      <c r="K125" s="118" t="str">
        <f t="shared" si="3"/>
        <v>Gross Exposure is less then 30%</v>
      </c>
      <c r="M125"/>
      <c r="N125"/>
    </row>
    <row r="126" spans="1:16" s="7" customFormat="1" ht="15">
      <c r="A126" s="204" t="s">
        <v>303</v>
      </c>
      <c r="B126" s="238">
        <f>'Open Int.'!K130</f>
        <v>1525050</v>
      </c>
      <c r="C126" s="240">
        <f>'Open Int.'!R130</f>
        <v>286.18325775</v>
      </c>
      <c r="D126" s="162">
        <f t="shared" si="2"/>
        <v>0.3953529790101671</v>
      </c>
      <c r="E126" s="246">
        <f>'Open Int.'!B130/'Open Int.'!K130</f>
        <v>0.9918363332349759</v>
      </c>
      <c r="F126" s="231">
        <f>'Open Int.'!E130/'Open Int.'!K130</f>
        <v>0.007376807317792859</v>
      </c>
      <c r="G126" s="247">
        <f>'Open Int.'!H130/'Open Int.'!K130</f>
        <v>0.0007868594472312384</v>
      </c>
      <c r="H126" s="250">
        <v>3857439</v>
      </c>
      <c r="I126" s="234">
        <v>771450</v>
      </c>
      <c r="J126" s="360">
        <v>385650</v>
      </c>
      <c r="K126" s="118" t="str">
        <f t="shared" si="3"/>
        <v>Some sign of build up Gross exposure crosses 30%</v>
      </c>
      <c r="M126"/>
      <c r="N126"/>
      <c r="P126" s="97"/>
    </row>
    <row r="127" spans="1:16" s="7" customFormat="1" ht="15">
      <c r="A127" s="204" t="s">
        <v>229</v>
      </c>
      <c r="B127" s="238">
        <f>'Open Int.'!K131</f>
        <v>4539000</v>
      </c>
      <c r="C127" s="240">
        <f>'Open Int.'!R131</f>
        <v>545.474325</v>
      </c>
      <c r="D127" s="162">
        <f t="shared" si="2"/>
        <v>0.30037410771220946</v>
      </c>
      <c r="E127" s="246">
        <f>'Open Int.'!B131/'Open Int.'!K131</f>
        <v>0.9838896232650364</v>
      </c>
      <c r="F127" s="231">
        <f>'Open Int.'!E131/'Open Int.'!K131</f>
        <v>0.015614672835426306</v>
      </c>
      <c r="G127" s="247">
        <f>'Open Int.'!H131/'Open Int.'!K131</f>
        <v>0.0004957038995373431</v>
      </c>
      <c r="H127" s="250">
        <v>15111156</v>
      </c>
      <c r="I127" s="234">
        <v>2640000</v>
      </c>
      <c r="J127" s="360">
        <v>1320000</v>
      </c>
      <c r="K127" s="118" t="str">
        <f t="shared" si="3"/>
        <v>Some sign of build up Gross exposure crosses 30%</v>
      </c>
      <c r="M127"/>
      <c r="N127"/>
      <c r="P127" s="97"/>
    </row>
    <row r="128" spans="1:16" s="7" customFormat="1" ht="15">
      <c r="A128" s="204" t="s">
        <v>278</v>
      </c>
      <c r="B128" s="238">
        <f>'Open Int.'!K132</f>
        <v>1482250</v>
      </c>
      <c r="C128" s="240">
        <f>'Open Int.'!R132</f>
        <v>143.8227175</v>
      </c>
      <c r="D128" s="162">
        <f t="shared" si="2"/>
        <v>0.7817485641352904</v>
      </c>
      <c r="E128" s="246">
        <f>'Open Int.'!B132/'Open Int.'!K132</f>
        <v>0.9969303423848879</v>
      </c>
      <c r="F128" s="231">
        <f>'Open Int.'!E132/'Open Int.'!K132</f>
        <v>0.0025974025974025974</v>
      </c>
      <c r="G128" s="247">
        <f>'Open Int.'!H132/'Open Int.'!K132</f>
        <v>0.0004722550177095632</v>
      </c>
      <c r="H128" s="250">
        <v>1896070</v>
      </c>
      <c r="I128" s="234">
        <v>379050</v>
      </c>
      <c r="J128" s="360">
        <v>379050</v>
      </c>
      <c r="K128" s="118" t="str">
        <f t="shared" si="3"/>
        <v>Gross exposure is Substantial as Open interest has crossed 60%</v>
      </c>
      <c r="M128"/>
      <c r="N128"/>
      <c r="P128" s="97"/>
    </row>
    <row r="129" spans="1:16" s="7" customFormat="1" ht="15">
      <c r="A129" s="204" t="s">
        <v>180</v>
      </c>
      <c r="B129" s="238">
        <f>'Open Int.'!K133</f>
        <v>7272000</v>
      </c>
      <c r="C129" s="240">
        <f>'Open Int.'!R133</f>
        <v>138.02256</v>
      </c>
      <c r="D129" s="162">
        <f t="shared" si="2"/>
        <v>0.9302000736024646</v>
      </c>
      <c r="E129" s="246">
        <f>'Open Int.'!B133/'Open Int.'!K133</f>
        <v>0.9622524752475248</v>
      </c>
      <c r="F129" s="231">
        <f>'Open Int.'!E133/'Open Int.'!K133</f>
        <v>0.03424092409240924</v>
      </c>
      <c r="G129" s="247">
        <f>'Open Int.'!H133/'Open Int.'!K133</f>
        <v>0.0035066006600660065</v>
      </c>
      <c r="H129" s="250">
        <v>7817673</v>
      </c>
      <c r="I129" s="234">
        <v>1563000</v>
      </c>
      <c r="J129" s="360">
        <v>1563000</v>
      </c>
      <c r="K129" s="118" t="str">
        <f t="shared" si="3"/>
        <v>Gross exposure has crossed 80%,Margin double</v>
      </c>
      <c r="M129"/>
      <c r="N129"/>
      <c r="P129" s="97"/>
    </row>
    <row r="130" spans="1:16" s="7" customFormat="1" ht="15">
      <c r="A130" s="204" t="s">
        <v>181</v>
      </c>
      <c r="B130" s="238">
        <f>'Open Int.'!K134</f>
        <v>330650</v>
      </c>
      <c r="C130" s="240">
        <f>'Open Int.'!R134</f>
        <v>12.207598</v>
      </c>
      <c r="D130" s="162">
        <f t="shared" si="2"/>
        <v>0.05826631928321766</v>
      </c>
      <c r="E130" s="246">
        <f>'Open Int.'!B134/'Open Int.'!K134</f>
        <v>1</v>
      </c>
      <c r="F130" s="231">
        <f>'Open Int.'!E134/'Open Int.'!K134</f>
        <v>0</v>
      </c>
      <c r="G130" s="247">
        <f>'Open Int.'!H134/'Open Int.'!K134</f>
        <v>0</v>
      </c>
      <c r="H130" s="250">
        <v>5674805</v>
      </c>
      <c r="I130" s="234">
        <v>1134750</v>
      </c>
      <c r="J130" s="360">
        <v>1134750</v>
      </c>
      <c r="K130" s="118" t="str">
        <f t="shared" si="3"/>
        <v>Gross Exposure is less then 30%</v>
      </c>
      <c r="M130"/>
      <c r="N130"/>
      <c r="P130" s="97"/>
    </row>
    <row r="131" spans="1:16" s="7" customFormat="1" ht="15">
      <c r="A131" s="204" t="s">
        <v>150</v>
      </c>
      <c r="B131" s="238">
        <f>'Open Int.'!K135</f>
        <v>12754000</v>
      </c>
      <c r="C131" s="240">
        <f>'Open Int.'!R135</f>
        <v>611.10791</v>
      </c>
      <c r="D131" s="162">
        <f t="shared" si="2"/>
        <v>0.5452644526182334</v>
      </c>
      <c r="E131" s="246">
        <f>'Open Int.'!B135/'Open Int.'!K135</f>
        <v>0.9830543358946213</v>
      </c>
      <c r="F131" s="231">
        <f>'Open Int.'!E135/'Open Int.'!K135</f>
        <v>0.014887486278814489</v>
      </c>
      <c r="G131" s="247">
        <f>'Open Int.'!H135/'Open Int.'!K135</f>
        <v>0.002058177826564215</v>
      </c>
      <c r="H131" s="250">
        <v>23390485</v>
      </c>
      <c r="I131" s="234">
        <v>4677750</v>
      </c>
      <c r="J131" s="360">
        <v>2338875</v>
      </c>
      <c r="K131" s="118" t="str">
        <f t="shared" si="3"/>
        <v>Gross exposure is building up andcrpsses 40% mark</v>
      </c>
      <c r="M131"/>
      <c r="N131"/>
      <c r="P131" s="97"/>
    </row>
    <row r="132" spans="1:16" s="7" customFormat="1" ht="15">
      <c r="A132" s="204" t="s">
        <v>151</v>
      </c>
      <c r="B132" s="238">
        <f>'Open Int.'!K136</f>
        <v>2582100</v>
      </c>
      <c r="C132" s="240">
        <f>'Open Int.'!R136</f>
        <v>270.449154</v>
      </c>
      <c r="D132" s="162">
        <f aca="true" t="shared" si="4" ref="D132:D154">B132/H132</f>
        <v>0.2378037947852992</v>
      </c>
      <c r="E132" s="246">
        <f>'Open Int.'!B136/'Open Int.'!K136</f>
        <v>1</v>
      </c>
      <c r="F132" s="231">
        <f>'Open Int.'!E136/'Open Int.'!K136</f>
        <v>0</v>
      </c>
      <c r="G132" s="247">
        <f>'Open Int.'!H136/'Open Int.'!K136</f>
        <v>0</v>
      </c>
      <c r="H132" s="250">
        <v>10858111</v>
      </c>
      <c r="I132" s="234">
        <v>2171250</v>
      </c>
      <c r="J132" s="360">
        <v>1085400</v>
      </c>
      <c r="K132" s="118" t="str">
        <f aca="true" t="shared" si="5" ref="K132:K154">IF(D132&gt;=80%,"Gross exposure has crossed 80%,Margin double",IF(D132&gt;=60%,"Gross exposure is Substantial as Open interest has crossed 60%",IF(D132&gt;=40%,"Gross exposure is building up andcrpsses 40% mark",IF(D132&gt;=30%,"Some sign of build up Gross exposure crosses 30%","Gross Exposure is less then 30%"))))</f>
        <v>Gross Exposure is less then 30%</v>
      </c>
      <c r="M132"/>
      <c r="N132"/>
      <c r="P132" s="97"/>
    </row>
    <row r="133" spans="1:16" s="7" customFormat="1" ht="15">
      <c r="A133" s="204" t="s">
        <v>215</v>
      </c>
      <c r="B133" s="238">
        <f>'Open Int.'!K137</f>
        <v>830000</v>
      </c>
      <c r="C133" s="240">
        <f>'Open Int.'!R137</f>
        <v>151.475</v>
      </c>
      <c r="D133" s="162">
        <f t="shared" si="4"/>
        <v>0.6024096385542169</v>
      </c>
      <c r="E133" s="246">
        <f>'Open Int.'!B137/'Open Int.'!K137</f>
        <v>0.9993975903614458</v>
      </c>
      <c r="F133" s="231">
        <f>'Open Int.'!E137/'Open Int.'!K137</f>
        <v>0.0006024096385542169</v>
      </c>
      <c r="G133" s="247">
        <f>'Open Int.'!H137/'Open Int.'!K137</f>
        <v>0</v>
      </c>
      <c r="H133" s="250">
        <v>1377800</v>
      </c>
      <c r="I133" s="234">
        <v>275500</v>
      </c>
      <c r="J133" s="360">
        <v>275500</v>
      </c>
      <c r="K133" s="118" t="str">
        <f t="shared" si="5"/>
        <v>Gross exposure is Substantial as Open interest has crossed 60%</v>
      </c>
      <c r="M133"/>
      <c r="N133"/>
      <c r="P133" s="97"/>
    </row>
    <row r="134" spans="1:16" s="7" customFormat="1" ht="15">
      <c r="A134" s="204" t="s">
        <v>230</v>
      </c>
      <c r="B134" s="238">
        <f>'Open Int.'!K138</f>
        <v>1752600</v>
      </c>
      <c r="C134" s="240">
        <f>'Open Int.'!R138</f>
        <v>219.443046</v>
      </c>
      <c r="D134" s="162">
        <f t="shared" si="4"/>
        <v>0.10070413600608982</v>
      </c>
      <c r="E134" s="246">
        <f>'Open Int.'!B138/'Open Int.'!K138</f>
        <v>0.9796873216934839</v>
      </c>
      <c r="F134" s="231">
        <f>'Open Int.'!E138/'Open Int.'!K138</f>
        <v>0.017916238731028187</v>
      </c>
      <c r="G134" s="247">
        <f>'Open Int.'!H138/'Open Int.'!K138</f>
        <v>0.002396439575487847</v>
      </c>
      <c r="H134" s="250">
        <v>17403456</v>
      </c>
      <c r="I134" s="234">
        <v>2299200</v>
      </c>
      <c r="J134" s="360">
        <v>1149600</v>
      </c>
      <c r="K134" s="118" t="str">
        <f t="shared" si="5"/>
        <v>Gross Exposure is less then 30%</v>
      </c>
      <c r="M134"/>
      <c r="N134"/>
      <c r="P134" s="97"/>
    </row>
    <row r="135" spans="1:16" s="7" customFormat="1" ht="15">
      <c r="A135" s="204" t="s">
        <v>91</v>
      </c>
      <c r="B135" s="238">
        <f>'Open Int.'!K139</f>
        <v>13406400</v>
      </c>
      <c r="C135" s="240">
        <f>'Open Int.'!R139</f>
        <v>106.312752</v>
      </c>
      <c r="D135" s="162">
        <f t="shared" si="4"/>
        <v>0.38304</v>
      </c>
      <c r="E135" s="246">
        <f>'Open Int.'!B139/'Open Int.'!K139</f>
        <v>0.8373015873015873</v>
      </c>
      <c r="F135" s="231">
        <f>'Open Int.'!E139/'Open Int.'!K139</f>
        <v>0.14965986394557823</v>
      </c>
      <c r="G135" s="247">
        <f>'Open Int.'!H139/'Open Int.'!K139</f>
        <v>0.013038548752834467</v>
      </c>
      <c r="H135" s="250">
        <v>35000000</v>
      </c>
      <c r="I135" s="234">
        <v>6999600</v>
      </c>
      <c r="J135" s="360">
        <v>6688000</v>
      </c>
      <c r="K135" s="118" t="str">
        <f t="shared" si="5"/>
        <v>Some sign of build up Gross exposure crosses 30%</v>
      </c>
      <c r="M135"/>
      <c r="N135"/>
      <c r="P135" s="97"/>
    </row>
    <row r="136" spans="1:16" s="7" customFormat="1" ht="15">
      <c r="A136" s="204" t="s">
        <v>152</v>
      </c>
      <c r="B136" s="238">
        <f>'Open Int.'!K140</f>
        <v>1944000</v>
      </c>
      <c r="C136" s="240">
        <f>'Open Int.'!R140</f>
        <v>46.78236</v>
      </c>
      <c r="D136" s="162">
        <f t="shared" si="4"/>
        <v>0.06606150387178522</v>
      </c>
      <c r="E136" s="246">
        <f>'Open Int.'!B140/'Open Int.'!K140</f>
        <v>0.9388888888888889</v>
      </c>
      <c r="F136" s="231">
        <f>'Open Int.'!E140/'Open Int.'!K140</f>
        <v>0.05138888888888889</v>
      </c>
      <c r="G136" s="247">
        <f>'Open Int.'!H140/'Open Int.'!K140</f>
        <v>0.009722222222222222</v>
      </c>
      <c r="H136" s="250">
        <v>29427123</v>
      </c>
      <c r="I136" s="234">
        <v>5884650</v>
      </c>
      <c r="J136" s="360">
        <v>2941650</v>
      </c>
      <c r="K136" s="118" t="str">
        <f t="shared" si="5"/>
        <v>Gross Exposure is less then 30%</v>
      </c>
      <c r="M136"/>
      <c r="N136"/>
      <c r="P136" s="97"/>
    </row>
    <row r="137" spans="1:16" s="7" customFormat="1" ht="15">
      <c r="A137" s="204" t="s">
        <v>208</v>
      </c>
      <c r="B137" s="238">
        <f>'Open Int.'!K141</f>
        <v>4595448</v>
      </c>
      <c r="C137" s="240">
        <f>'Open Int.'!R141</f>
        <v>412.11977663999994</v>
      </c>
      <c r="D137" s="162">
        <f t="shared" si="4"/>
        <v>0.10363420435159885</v>
      </c>
      <c r="E137" s="246">
        <f>'Open Int.'!B141/'Open Int.'!K141</f>
        <v>0.9673659673659674</v>
      </c>
      <c r="F137" s="231">
        <f>'Open Int.'!E141/'Open Int.'!K141</f>
        <v>0.027075488613950153</v>
      </c>
      <c r="G137" s="247">
        <f>'Open Int.'!H141/'Open Int.'!K141</f>
        <v>0.005558544020082482</v>
      </c>
      <c r="H137" s="250">
        <v>44342966</v>
      </c>
      <c r="I137" s="234">
        <v>3331020</v>
      </c>
      <c r="J137" s="360">
        <v>1665304</v>
      </c>
      <c r="K137" s="118" t="str">
        <f t="shared" si="5"/>
        <v>Gross Exposure is less then 30%</v>
      </c>
      <c r="M137"/>
      <c r="N137"/>
      <c r="P137" s="97"/>
    </row>
    <row r="138" spans="1:16" s="7" customFormat="1" ht="15">
      <c r="A138" s="204" t="s">
        <v>231</v>
      </c>
      <c r="B138" s="238">
        <f>'Open Int.'!K142</f>
        <v>1208800</v>
      </c>
      <c r="C138" s="240">
        <f>'Open Int.'!R142</f>
        <v>73.380204</v>
      </c>
      <c r="D138" s="162">
        <f t="shared" si="4"/>
        <v>0.045226883835527094</v>
      </c>
      <c r="E138" s="246">
        <f>'Open Int.'!B142/'Open Int.'!K142</f>
        <v>0.985440105890139</v>
      </c>
      <c r="F138" s="231">
        <f>'Open Int.'!E142/'Open Int.'!K142</f>
        <v>0.01455989410986102</v>
      </c>
      <c r="G138" s="247">
        <f>'Open Int.'!H142/'Open Int.'!K142</f>
        <v>0</v>
      </c>
      <c r="H138" s="250">
        <v>26727466</v>
      </c>
      <c r="I138" s="234">
        <v>5344800</v>
      </c>
      <c r="J138" s="360">
        <v>2672000</v>
      </c>
      <c r="K138" s="118" t="str">
        <f t="shared" si="5"/>
        <v>Gross Exposure is less then 30%</v>
      </c>
      <c r="M138"/>
      <c r="N138"/>
      <c r="P138" s="97"/>
    </row>
    <row r="139" spans="1:16" s="7" customFormat="1" ht="15">
      <c r="A139" s="204" t="s">
        <v>185</v>
      </c>
      <c r="B139" s="238">
        <f>'Open Int.'!K143</f>
        <v>35108775</v>
      </c>
      <c r="C139" s="240">
        <f>'Open Int.'!R143</f>
        <v>1624.307475375</v>
      </c>
      <c r="D139" s="162">
        <f t="shared" si="4"/>
        <v>0.4336378529970485</v>
      </c>
      <c r="E139" s="246">
        <f>'Open Int.'!B143/'Open Int.'!K143</f>
        <v>0.7891488666294965</v>
      </c>
      <c r="F139" s="231">
        <f>'Open Int.'!E143/'Open Int.'!K143</f>
        <v>0.17193778478457308</v>
      </c>
      <c r="G139" s="247">
        <f>'Open Int.'!H143/'Open Int.'!K143</f>
        <v>0.03891334858593044</v>
      </c>
      <c r="H139" s="250">
        <v>80963354</v>
      </c>
      <c r="I139" s="234">
        <v>6220800</v>
      </c>
      <c r="J139" s="360">
        <v>3110400</v>
      </c>
      <c r="K139" s="118" t="str">
        <f t="shared" si="5"/>
        <v>Gross exposure is building up andcrpsses 40% mark</v>
      </c>
      <c r="M139"/>
      <c r="N139"/>
      <c r="P139" s="97"/>
    </row>
    <row r="140" spans="1:16" s="7" customFormat="1" ht="15">
      <c r="A140" s="204" t="s">
        <v>206</v>
      </c>
      <c r="B140" s="238">
        <f>'Open Int.'!K144</f>
        <v>1242725</v>
      </c>
      <c r="C140" s="240">
        <f>'Open Int.'!R144</f>
        <v>86.38181475</v>
      </c>
      <c r="D140" s="162">
        <f t="shared" si="4"/>
        <v>0.15588820179482957</v>
      </c>
      <c r="E140" s="246">
        <f>'Open Int.'!B144/'Open Int.'!K144</f>
        <v>0.9853949988935605</v>
      </c>
      <c r="F140" s="231">
        <f>'Open Int.'!E144/'Open Int.'!K144</f>
        <v>0.014162425315335252</v>
      </c>
      <c r="G140" s="247">
        <f>'Open Int.'!H144/'Open Int.'!K144</f>
        <v>0.0004425757911042266</v>
      </c>
      <c r="H140" s="250">
        <v>7971899</v>
      </c>
      <c r="I140" s="234">
        <v>1594175</v>
      </c>
      <c r="J140" s="360">
        <v>796950</v>
      </c>
      <c r="K140" s="118" t="str">
        <f t="shared" si="5"/>
        <v>Gross Exposure is less then 30%</v>
      </c>
      <c r="M140"/>
      <c r="N140"/>
      <c r="P140" s="97"/>
    </row>
    <row r="141" spans="1:16" s="7" customFormat="1" ht="15">
      <c r="A141" s="204" t="s">
        <v>118</v>
      </c>
      <c r="B141" s="238">
        <f>'Open Int.'!K145</f>
        <v>3569500</v>
      </c>
      <c r="C141" s="240">
        <f>'Open Int.'!R145</f>
        <v>465.641275</v>
      </c>
      <c r="D141" s="162">
        <f t="shared" si="4"/>
        <v>0.11147767175158296</v>
      </c>
      <c r="E141" s="246">
        <f>'Open Int.'!B145/'Open Int.'!K145</f>
        <v>0.9518139795489564</v>
      </c>
      <c r="F141" s="231">
        <f>'Open Int.'!E145/'Open Int.'!K145</f>
        <v>0.04517439417285334</v>
      </c>
      <c r="G141" s="247">
        <f>'Open Int.'!H145/'Open Int.'!K145</f>
        <v>0.003011626278190223</v>
      </c>
      <c r="H141" s="250">
        <v>32019865</v>
      </c>
      <c r="I141" s="234">
        <v>2454750</v>
      </c>
      <c r="J141" s="360">
        <v>1227250</v>
      </c>
      <c r="K141" s="118" t="str">
        <f t="shared" si="5"/>
        <v>Gross Exposure is less then 30%</v>
      </c>
      <c r="M141"/>
      <c r="N141"/>
      <c r="P141" s="97"/>
    </row>
    <row r="142" spans="1:16" s="7" customFormat="1" ht="15">
      <c r="A142" s="204" t="s">
        <v>232</v>
      </c>
      <c r="B142" s="238">
        <f>'Open Int.'!K146</f>
        <v>1905807</v>
      </c>
      <c r="C142" s="240">
        <f>'Open Int.'!R146</f>
        <v>195.869314425</v>
      </c>
      <c r="D142" s="162">
        <f t="shared" si="4"/>
        <v>0.4572729233663974</v>
      </c>
      <c r="E142" s="246">
        <f>'Open Int.'!B146/'Open Int.'!K146</f>
        <v>0.9913737330170369</v>
      </c>
      <c r="F142" s="231">
        <f>'Open Int.'!E146/'Open Int.'!K146</f>
        <v>0.008410610308389044</v>
      </c>
      <c r="G142" s="247">
        <f>'Open Int.'!H146/'Open Int.'!K146</f>
        <v>0.00021565667457407807</v>
      </c>
      <c r="H142" s="250">
        <v>4167767</v>
      </c>
      <c r="I142" s="234">
        <v>833508</v>
      </c>
      <c r="J142" s="360">
        <v>581154</v>
      </c>
      <c r="K142" s="118" t="str">
        <f t="shared" si="5"/>
        <v>Gross exposure is building up andcrpsses 40% mark</v>
      </c>
      <c r="M142"/>
      <c r="N142"/>
      <c r="P142" s="97"/>
    </row>
    <row r="143" spans="1:16" s="7" customFormat="1" ht="15">
      <c r="A143" s="204" t="s">
        <v>304</v>
      </c>
      <c r="B143" s="238">
        <f>'Open Int.'!K147</f>
        <v>4785550</v>
      </c>
      <c r="C143" s="240">
        <f>'Open Int.'!R147</f>
        <v>21.75032475</v>
      </c>
      <c r="D143" s="162">
        <f t="shared" si="4"/>
        <v>0.30375985455732774</v>
      </c>
      <c r="E143" s="246">
        <f>'Open Int.'!B147/'Open Int.'!K147</f>
        <v>0.9637972646822205</v>
      </c>
      <c r="F143" s="231">
        <f>'Open Int.'!E147/'Open Int.'!K147</f>
        <v>0.03459372485921158</v>
      </c>
      <c r="G143" s="247">
        <f>'Open Int.'!H147/'Open Int.'!K147</f>
        <v>0.0016090104585679806</v>
      </c>
      <c r="H143" s="234">
        <v>15754386</v>
      </c>
      <c r="I143" s="234">
        <v>3149300</v>
      </c>
      <c r="J143" s="234">
        <v>3149300</v>
      </c>
      <c r="K143" s="118" t="str">
        <f t="shared" si="5"/>
        <v>Some sign of build up Gross exposure crosses 30%</v>
      </c>
      <c r="M143"/>
      <c r="N143"/>
      <c r="P143" s="97"/>
    </row>
    <row r="144" spans="1:16" s="7" customFormat="1" ht="15">
      <c r="A144" s="204" t="s">
        <v>305</v>
      </c>
      <c r="B144" s="238">
        <f>'Open Int.'!K148</f>
        <v>53378600</v>
      </c>
      <c r="C144" s="240">
        <f>'Open Int.'!R148</f>
        <v>143.321541</v>
      </c>
      <c r="D144" s="162">
        <f t="shared" si="4"/>
        <v>0.5086706317206939</v>
      </c>
      <c r="E144" s="246">
        <f>'Open Int.'!B148/'Open Int.'!K148</f>
        <v>0.7654659357870007</v>
      </c>
      <c r="F144" s="231">
        <f>'Open Int.'!E148/'Open Int.'!K148</f>
        <v>0.18931088488645262</v>
      </c>
      <c r="G144" s="247">
        <f>'Open Int.'!H148/'Open Int.'!K148</f>
        <v>0.04522317932654659</v>
      </c>
      <c r="H144" s="234">
        <v>104937452</v>
      </c>
      <c r="I144" s="234">
        <v>20983600</v>
      </c>
      <c r="J144" s="234">
        <v>20983600</v>
      </c>
      <c r="K144" s="118" t="str">
        <f t="shared" si="5"/>
        <v>Gross exposure is building up andcrpsses 40% mark</v>
      </c>
      <c r="M144"/>
      <c r="N144"/>
      <c r="P144" s="97"/>
    </row>
    <row r="145" spans="1:16" s="7" customFormat="1" ht="15">
      <c r="A145" s="204" t="s">
        <v>173</v>
      </c>
      <c r="B145" s="238">
        <f>'Open Int.'!K149</f>
        <v>14549400</v>
      </c>
      <c r="C145" s="240">
        <f>'Open Int.'!R149</f>
        <v>111.739392</v>
      </c>
      <c r="D145" s="162">
        <f t="shared" si="4"/>
        <v>0.7094253753929245</v>
      </c>
      <c r="E145" s="246">
        <f>'Open Int.'!B149/'Open Int.'!K149</f>
        <v>0.9278183292781833</v>
      </c>
      <c r="F145" s="231">
        <f>'Open Int.'!E149/'Open Int.'!K149</f>
        <v>0.06630170316301703</v>
      </c>
      <c r="G145" s="247">
        <f>'Open Int.'!H149/'Open Int.'!K149</f>
        <v>0.005879967558799676</v>
      </c>
      <c r="H145" s="234">
        <v>20508711</v>
      </c>
      <c r="I145" s="234">
        <v>4100500</v>
      </c>
      <c r="J145" s="234">
        <v>4100500</v>
      </c>
      <c r="K145" s="118" t="str">
        <f t="shared" si="5"/>
        <v>Gross exposure is Substantial as Open interest has crossed 60%</v>
      </c>
      <c r="M145"/>
      <c r="N145"/>
      <c r="P145" s="97"/>
    </row>
    <row r="146" spans="1:16" s="7" customFormat="1" ht="15">
      <c r="A146" s="204" t="s">
        <v>306</v>
      </c>
      <c r="B146" s="238">
        <f>'Open Int.'!K150</f>
        <v>225000</v>
      </c>
      <c r="C146" s="240">
        <f>'Open Int.'!R150</f>
        <v>25.156125</v>
      </c>
      <c r="D146" s="162">
        <f t="shared" si="4"/>
        <v>0.01908331393196417</v>
      </c>
      <c r="E146" s="246">
        <f>'Open Int.'!B150/'Open Int.'!K150</f>
        <v>1</v>
      </c>
      <c r="F146" s="231">
        <f>'Open Int.'!E150/'Open Int.'!K150</f>
        <v>0</v>
      </c>
      <c r="G146" s="247">
        <f>'Open Int.'!H150/'Open Int.'!K150</f>
        <v>0</v>
      </c>
      <c r="H146" s="234">
        <v>11790405</v>
      </c>
      <c r="I146" s="234">
        <v>2358000</v>
      </c>
      <c r="J146" s="234">
        <v>1179000</v>
      </c>
      <c r="K146" s="118" t="str">
        <f t="shared" si="5"/>
        <v>Gross Exposure is less then 30%</v>
      </c>
      <c r="M146"/>
      <c r="N146"/>
      <c r="P146" s="97"/>
    </row>
    <row r="147" spans="1:16" s="7" customFormat="1" ht="15">
      <c r="A147" s="204" t="s">
        <v>82</v>
      </c>
      <c r="B147" s="238">
        <f>'Open Int.'!K151</f>
        <v>7568400</v>
      </c>
      <c r="C147" s="240">
        <f>'Open Int.'!R151</f>
        <v>83.63082</v>
      </c>
      <c r="D147" s="162">
        <f t="shared" si="4"/>
        <v>0.16809858300916986</v>
      </c>
      <c r="E147" s="246">
        <f>'Open Int.'!B151/'Open Int.'!K151</f>
        <v>0.9728079911209767</v>
      </c>
      <c r="F147" s="231">
        <f>'Open Int.'!E151/'Open Int.'!K151</f>
        <v>0.02386237513873474</v>
      </c>
      <c r="G147" s="247">
        <f>'Open Int.'!H151/'Open Int.'!K151</f>
        <v>0.003329633740288568</v>
      </c>
      <c r="H147" s="250">
        <v>45023580</v>
      </c>
      <c r="I147" s="234">
        <v>9000600</v>
      </c>
      <c r="J147" s="360">
        <v>4498200</v>
      </c>
      <c r="K147" s="118" t="str">
        <f t="shared" si="5"/>
        <v>Gross Exposure is less then 30%</v>
      </c>
      <c r="M147"/>
      <c r="N147"/>
      <c r="P147" s="97"/>
    </row>
    <row r="148" spans="1:16" s="7" customFormat="1" ht="15">
      <c r="A148" s="204" t="s">
        <v>153</v>
      </c>
      <c r="B148" s="238">
        <f>'Open Int.'!K152</f>
        <v>1175400</v>
      </c>
      <c r="C148" s="240">
        <f>'Open Int.'!R152</f>
        <v>66.304314</v>
      </c>
      <c r="D148" s="162">
        <f t="shared" si="4"/>
        <v>0.04033603063808759</v>
      </c>
      <c r="E148" s="246">
        <f>'Open Int.'!B152/'Open Int.'!K152</f>
        <v>0.9900459418070444</v>
      </c>
      <c r="F148" s="231">
        <f>'Open Int.'!E152/'Open Int.'!K152</f>
        <v>0.009188361408882083</v>
      </c>
      <c r="G148" s="247">
        <f>'Open Int.'!H152/'Open Int.'!K152</f>
        <v>0.0007656967840735069</v>
      </c>
      <c r="H148" s="250">
        <v>29140200</v>
      </c>
      <c r="I148" s="234">
        <v>5827500</v>
      </c>
      <c r="J148" s="360">
        <v>2913300</v>
      </c>
      <c r="K148" s="118" t="str">
        <f t="shared" si="5"/>
        <v>Gross Exposure is less then 30%</v>
      </c>
      <c r="M148"/>
      <c r="N148"/>
      <c r="P148" s="97"/>
    </row>
    <row r="149" spans="1:16" s="7" customFormat="1" ht="15">
      <c r="A149" s="204" t="s">
        <v>154</v>
      </c>
      <c r="B149" s="238">
        <f>'Open Int.'!K153</f>
        <v>9742800</v>
      </c>
      <c r="C149" s="240">
        <f>'Open Int.'!R153</f>
        <v>51.003558</v>
      </c>
      <c r="D149" s="162">
        <f t="shared" si="4"/>
        <v>0.24357</v>
      </c>
      <c r="E149" s="246">
        <f>'Open Int.'!B153/'Open Int.'!K153</f>
        <v>0.9560906515580736</v>
      </c>
      <c r="F149" s="231">
        <f>'Open Int.'!E153/'Open Int.'!K153</f>
        <v>0.04178470254957507</v>
      </c>
      <c r="G149" s="247">
        <f>'Open Int.'!H153/'Open Int.'!K153</f>
        <v>0.002124645892351275</v>
      </c>
      <c r="H149" s="250">
        <v>40000000</v>
      </c>
      <c r="I149" s="234">
        <v>7997100</v>
      </c>
      <c r="J149" s="360">
        <v>7997100</v>
      </c>
      <c r="K149" s="118" t="str">
        <f t="shared" si="5"/>
        <v>Gross Exposure is less then 30%</v>
      </c>
      <c r="M149"/>
      <c r="N149"/>
      <c r="P149" s="97"/>
    </row>
    <row r="150" spans="1:16" s="7" customFormat="1" ht="15">
      <c r="A150" s="204" t="s">
        <v>307</v>
      </c>
      <c r="B150" s="238">
        <f>'Open Int.'!K154</f>
        <v>3344400</v>
      </c>
      <c r="C150" s="240">
        <f>'Open Int.'!R154</f>
        <v>34.045992</v>
      </c>
      <c r="D150" s="162">
        <f t="shared" si="4"/>
        <v>0.06960502954405084</v>
      </c>
      <c r="E150" s="246">
        <f>'Open Int.'!B154/'Open Int.'!K154</f>
        <v>0.9434876210979548</v>
      </c>
      <c r="F150" s="231">
        <f>'Open Int.'!E154/'Open Int.'!K154</f>
        <v>0.03444564047362755</v>
      </c>
      <c r="G150" s="247">
        <f>'Open Int.'!H154/'Open Int.'!K154</f>
        <v>0.022066738428417654</v>
      </c>
      <c r="H150" s="250">
        <v>48048252</v>
      </c>
      <c r="I150" s="234">
        <v>9608400</v>
      </c>
      <c r="J150" s="234">
        <v>4804200</v>
      </c>
      <c r="K150" s="118" t="str">
        <f t="shared" si="5"/>
        <v>Gross Exposure is less then 30%</v>
      </c>
      <c r="M150"/>
      <c r="N150"/>
      <c r="P150" s="97"/>
    </row>
    <row r="151" spans="1:16" s="7" customFormat="1" ht="15">
      <c r="A151" s="204" t="s">
        <v>155</v>
      </c>
      <c r="B151" s="238">
        <f>'Open Int.'!K155</f>
        <v>3855075</v>
      </c>
      <c r="C151" s="240">
        <f>'Open Int.'!R155</f>
        <v>192.9850545</v>
      </c>
      <c r="D151" s="162">
        <f t="shared" si="4"/>
        <v>0.3813313874435507</v>
      </c>
      <c r="E151" s="246">
        <f>'Open Int.'!B155/'Open Int.'!K155</f>
        <v>0.9558763448181942</v>
      </c>
      <c r="F151" s="231">
        <f>'Open Int.'!E155/'Open Int.'!K155</f>
        <v>0.04112760452131282</v>
      </c>
      <c r="G151" s="247">
        <f>'Open Int.'!H155/'Open Int.'!K155</f>
        <v>0.0029960506604929864</v>
      </c>
      <c r="H151" s="250">
        <v>10109514</v>
      </c>
      <c r="I151" s="234">
        <v>2021775</v>
      </c>
      <c r="J151" s="360">
        <v>1176000</v>
      </c>
      <c r="K151" s="118" t="str">
        <f t="shared" si="5"/>
        <v>Some sign of build up Gross exposure crosses 30%</v>
      </c>
      <c r="M151"/>
      <c r="N151"/>
      <c r="P151" s="97"/>
    </row>
    <row r="152" spans="1:16" s="7" customFormat="1" ht="15">
      <c r="A152" s="204" t="s">
        <v>38</v>
      </c>
      <c r="B152" s="238">
        <f>'Open Int.'!K156</f>
        <v>4744200</v>
      </c>
      <c r="C152" s="240">
        <f>'Open Int.'!R156</f>
        <v>301.470189</v>
      </c>
      <c r="D152" s="162">
        <f t="shared" si="4"/>
        <v>0.09431168650653864</v>
      </c>
      <c r="E152" s="246">
        <f>'Open Int.'!B156/'Open Int.'!K156</f>
        <v>0.9915264955103074</v>
      </c>
      <c r="F152" s="231">
        <f>'Open Int.'!E156/'Open Int.'!K156</f>
        <v>0.007967623624636398</v>
      </c>
      <c r="G152" s="247">
        <f>'Open Int.'!H156/'Open Int.'!K156</f>
        <v>0.0005058808650562792</v>
      </c>
      <c r="H152" s="250">
        <v>50303416</v>
      </c>
      <c r="I152" s="234">
        <v>4951200</v>
      </c>
      <c r="J152" s="360">
        <v>2475600</v>
      </c>
      <c r="K152" s="118" t="str">
        <f t="shared" si="5"/>
        <v>Gross Exposure is less then 30%</v>
      </c>
      <c r="M152"/>
      <c r="N152"/>
      <c r="P152" s="97"/>
    </row>
    <row r="153" spans="1:16" s="7" customFormat="1" ht="15">
      <c r="A153" s="204" t="s">
        <v>156</v>
      </c>
      <c r="B153" s="238">
        <f>'Open Int.'!K157</f>
        <v>1376400</v>
      </c>
      <c r="C153" s="240">
        <f>'Open Int.'!R157</f>
        <v>47.974422</v>
      </c>
      <c r="D153" s="162">
        <f t="shared" si="4"/>
        <v>0.24548236821641828</v>
      </c>
      <c r="E153" s="246">
        <f>'Open Int.'!B157/'Open Int.'!K157</f>
        <v>0.9978204010462075</v>
      </c>
      <c r="F153" s="231">
        <f>'Open Int.'!E157/'Open Int.'!K157</f>
        <v>0.002179598953792502</v>
      </c>
      <c r="G153" s="247">
        <f>'Open Int.'!H157/'Open Int.'!K157</f>
        <v>0</v>
      </c>
      <c r="H153" s="250">
        <v>5606920</v>
      </c>
      <c r="I153" s="234">
        <v>1120800</v>
      </c>
      <c r="J153" s="360">
        <v>1120800</v>
      </c>
      <c r="K153" s="118" t="str">
        <f t="shared" si="5"/>
        <v>Gross Exposure is less then 30%</v>
      </c>
      <c r="M153"/>
      <c r="N153"/>
      <c r="P153" s="97"/>
    </row>
    <row r="154" spans="1:16" s="7" customFormat="1" ht="15">
      <c r="A154" s="204" t="s">
        <v>211</v>
      </c>
      <c r="B154" s="238">
        <f>'Open Int.'!K158</f>
        <v>3451700</v>
      </c>
      <c r="C154" s="240">
        <f>'Open Int.'!R158</f>
        <v>118.255242</v>
      </c>
      <c r="D154" s="162">
        <f t="shared" si="4"/>
        <v>0.07345701275056003</v>
      </c>
      <c r="E154" s="246">
        <f>'Open Int.'!B158/'Open Int.'!K158</f>
        <v>0.8590549584262827</v>
      </c>
      <c r="F154" s="231">
        <f>'Open Int.'!E158/'Open Int.'!K158</f>
        <v>0.09896572703305617</v>
      </c>
      <c r="G154" s="247">
        <f>'Open Int.'!H158/'Open Int.'!K158</f>
        <v>0.041979314540661124</v>
      </c>
      <c r="H154" s="250">
        <v>46989387</v>
      </c>
      <c r="I154" s="234">
        <v>9397500</v>
      </c>
      <c r="J154" s="360">
        <v>4698400</v>
      </c>
      <c r="K154" s="118" t="str">
        <f t="shared" si="5"/>
        <v>Gross Exposure is less then 30%</v>
      </c>
      <c r="M154"/>
      <c r="N154"/>
      <c r="P154" s="97"/>
    </row>
  </sheetData>
  <mergeCells count="1">
    <mergeCell ref="A1:K1"/>
  </mergeCells>
  <printOptions/>
  <pageMargins left="0.75" right="0.75" top="1" bottom="1" header="0.5" footer="0.5"/>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A1:N448"/>
  <sheetViews>
    <sheetView workbookViewId="0" topLeftCell="A1">
      <pane xSplit="1" ySplit="3" topLeftCell="B4" activePane="bottomRight" state="frozen"/>
      <selection pane="topLeft" activeCell="C2" sqref="C2"/>
      <selection pane="topRight" activeCell="C2" sqref="C2"/>
      <selection pane="bottomLeft" activeCell="C2" sqref="C2"/>
      <selection pane="bottomRight" activeCell="C4" sqref="C4"/>
    </sheetView>
  </sheetViews>
  <sheetFormatPr defaultColWidth="9.140625" defaultRowHeight="12.75"/>
  <cols>
    <col min="1" max="1" width="12.140625" style="31" customWidth="1"/>
    <col min="2" max="2" width="8.8515625" style="3" customWidth="1"/>
    <col min="3" max="3" width="10.00390625" style="3" customWidth="1"/>
    <col min="4" max="4" width="8.7109375" style="115" customWidth="1"/>
    <col min="5" max="5" width="11.57421875" style="3" customWidth="1"/>
    <col min="6" max="7" width="9.421875" style="3" customWidth="1"/>
    <col min="8" max="8" width="12.421875" style="120" hidden="1" customWidth="1"/>
    <col min="9" max="9" width="10.57421875" style="6" hidden="1" customWidth="1"/>
    <col min="10" max="10" width="12.00390625" style="117" hidden="1" customWidth="1"/>
    <col min="11" max="11" width="9.140625" style="3" hidden="1" customWidth="1"/>
    <col min="12" max="12" width="9.7109375" style="3" hidden="1" customWidth="1"/>
    <col min="13" max="13" width="9.140625" style="3" hidden="1" customWidth="1"/>
    <col min="14" max="15" width="9.140625" style="4" customWidth="1"/>
    <col min="16" max="16" width="11.57421875" style="4" bestFit="1" customWidth="1"/>
    <col min="17" max="16384" width="9.140625" style="4" customWidth="1"/>
  </cols>
  <sheetData>
    <row r="1" spans="1:13" s="68" customFormat="1" ht="19.5" customHeight="1" thickBot="1">
      <c r="A1" s="393" t="s">
        <v>237</v>
      </c>
      <c r="B1" s="394"/>
      <c r="C1" s="394"/>
      <c r="D1" s="394"/>
      <c r="E1" s="394"/>
      <c r="F1" s="394"/>
      <c r="G1" s="394"/>
      <c r="H1" s="394"/>
      <c r="I1" s="394"/>
      <c r="J1" s="424"/>
      <c r="K1" s="34"/>
      <c r="L1" s="35"/>
      <c r="M1" s="36"/>
    </row>
    <row r="2" spans="1:13" s="38" customFormat="1" ht="31.5" customHeight="1" thickBot="1">
      <c r="A2" s="428" t="s">
        <v>27</v>
      </c>
      <c r="B2" s="430" t="s">
        <v>15</v>
      </c>
      <c r="C2" s="432" t="s">
        <v>31</v>
      </c>
      <c r="D2" s="434" t="s">
        <v>72</v>
      </c>
      <c r="E2" s="435"/>
      <c r="F2" s="436"/>
      <c r="G2" s="437" t="s">
        <v>94</v>
      </c>
      <c r="H2" s="437"/>
      <c r="I2" s="437"/>
      <c r="J2" s="427"/>
      <c r="K2" s="425" t="s">
        <v>32</v>
      </c>
      <c r="L2" s="426"/>
      <c r="M2" s="427"/>
    </row>
    <row r="3" spans="1:13" s="38" customFormat="1" ht="27.75" thickBot="1">
      <c r="A3" s="429"/>
      <c r="B3" s="431"/>
      <c r="C3" s="433"/>
      <c r="D3" s="130" t="s">
        <v>73</v>
      </c>
      <c r="E3" s="100" t="s">
        <v>33</v>
      </c>
      <c r="F3" s="131" t="s">
        <v>16</v>
      </c>
      <c r="G3" s="37" t="s">
        <v>33</v>
      </c>
      <c r="H3" s="119" t="s">
        <v>92</v>
      </c>
      <c r="I3" s="39" t="s">
        <v>93</v>
      </c>
      <c r="J3" s="116" t="s">
        <v>16</v>
      </c>
      <c r="K3" s="158" t="s">
        <v>17</v>
      </c>
      <c r="L3" s="105" t="s">
        <v>18</v>
      </c>
      <c r="M3" s="106" t="s">
        <v>19</v>
      </c>
    </row>
    <row r="4" spans="1:14" s="8" customFormat="1" ht="15">
      <c r="A4" s="102" t="s">
        <v>182</v>
      </c>
      <c r="B4" s="181">
        <v>100</v>
      </c>
      <c r="C4" s="336">
        <f>Volume!J4</f>
        <v>6208.7</v>
      </c>
      <c r="D4" s="324">
        <v>464.76</v>
      </c>
      <c r="E4" s="212">
        <f>D4*B4</f>
        <v>46476</v>
      </c>
      <c r="F4" s="213">
        <f>D4/C4*100</f>
        <v>7.48562501006652</v>
      </c>
      <c r="G4" s="279">
        <f>(B4*C4)*H4%+E4</f>
        <v>65102.1</v>
      </c>
      <c r="H4" s="277">
        <v>3</v>
      </c>
      <c r="I4" s="215">
        <f>G4/B4</f>
        <v>651.021</v>
      </c>
      <c r="J4" s="216">
        <f>I4/C4</f>
        <v>0.1048562501006652</v>
      </c>
      <c r="K4" s="218">
        <f>M4/16</f>
        <v>2.1006168125</v>
      </c>
      <c r="L4" s="219">
        <f>K4*SQRT(30)</f>
        <v>11.505552128808501</v>
      </c>
      <c r="M4" s="220">
        <v>33.609869</v>
      </c>
      <c r="N4" s="89"/>
    </row>
    <row r="5" spans="1:14" s="8" customFormat="1" ht="15">
      <c r="A5" s="196" t="s">
        <v>74</v>
      </c>
      <c r="B5" s="182">
        <v>50</v>
      </c>
      <c r="C5" s="289">
        <f>Volume!J5</f>
        <v>5736.3</v>
      </c>
      <c r="D5" s="323">
        <v>409.26</v>
      </c>
      <c r="E5" s="209">
        <f aca="true" t="shared" si="0" ref="E5:E68">D5*B5</f>
        <v>20463</v>
      </c>
      <c r="F5" s="214">
        <f aca="true" t="shared" si="1" ref="F5:F68">D5/C5*100</f>
        <v>7.134564091836201</v>
      </c>
      <c r="G5" s="280">
        <f aca="true" t="shared" si="2" ref="G5:G68">(B5*C5)*H5%+E5</f>
        <v>29067.449999999997</v>
      </c>
      <c r="H5" s="278">
        <v>3</v>
      </c>
      <c r="I5" s="210">
        <f aca="true" t="shared" si="3" ref="I5:I68">G5/B5</f>
        <v>581.3489999999999</v>
      </c>
      <c r="J5" s="217">
        <f aca="true" t="shared" si="4" ref="J5:J68">I5/C5</f>
        <v>0.101345640918362</v>
      </c>
      <c r="K5" s="221">
        <f aca="true" t="shared" si="5" ref="K5:K68">M5/16</f>
        <v>1.7012060625</v>
      </c>
      <c r="L5" s="211">
        <f aca="true" t="shared" si="6" ref="L5:L68">K5*SQRT(30)</f>
        <v>9.317889353957936</v>
      </c>
      <c r="M5" s="222">
        <v>27.219297</v>
      </c>
      <c r="N5" s="89"/>
    </row>
    <row r="6" spans="1:14" s="8" customFormat="1" ht="15">
      <c r="A6" s="196" t="s">
        <v>9</v>
      </c>
      <c r="B6" s="182">
        <v>100</v>
      </c>
      <c r="C6" s="289">
        <f>Volume!J6</f>
        <v>4223.4</v>
      </c>
      <c r="D6" s="323">
        <v>299.6</v>
      </c>
      <c r="E6" s="209">
        <f t="shared" si="0"/>
        <v>29960.000000000004</v>
      </c>
      <c r="F6" s="214">
        <f t="shared" si="1"/>
        <v>7.0938106738646605</v>
      </c>
      <c r="G6" s="280">
        <f t="shared" si="2"/>
        <v>42630.2</v>
      </c>
      <c r="H6" s="278">
        <v>3</v>
      </c>
      <c r="I6" s="210">
        <f t="shared" si="3"/>
        <v>426.30199999999996</v>
      </c>
      <c r="J6" s="217">
        <f t="shared" si="4"/>
        <v>0.10093810673864659</v>
      </c>
      <c r="K6" s="221">
        <f t="shared" si="5"/>
        <v>1.4623196875</v>
      </c>
      <c r="L6" s="211">
        <f t="shared" si="6"/>
        <v>8.009454791276553</v>
      </c>
      <c r="M6" s="222">
        <v>23.397115</v>
      </c>
      <c r="N6" s="89"/>
    </row>
    <row r="7" spans="1:13" s="7" customFormat="1" ht="15">
      <c r="A7" s="196" t="s">
        <v>282</v>
      </c>
      <c r="B7" s="182">
        <v>200</v>
      </c>
      <c r="C7" s="289">
        <f>Volume!J7</f>
        <v>1842.65</v>
      </c>
      <c r="D7" s="323">
        <v>308.76</v>
      </c>
      <c r="E7" s="209">
        <f t="shared" si="0"/>
        <v>61752</v>
      </c>
      <c r="F7" s="214">
        <f t="shared" si="1"/>
        <v>16.75630206496079</v>
      </c>
      <c r="G7" s="280">
        <f t="shared" si="2"/>
        <v>80178.5</v>
      </c>
      <c r="H7" s="278">
        <v>5</v>
      </c>
      <c r="I7" s="210">
        <f t="shared" si="3"/>
        <v>400.8925</v>
      </c>
      <c r="J7" s="217">
        <f t="shared" si="4"/>
        <v>0.2175630206496079</v>
      </c>
      <c r="K7" s="221">
        <f t="shared" si="5"/>
        <v>5.406509625</v>
      </c>
      <c r="L7" s="211">
        <f t="shared" si="6"/>
        <v>29.612672789812965</v>
      </c>
      <c r="M7" s="222">
        <v>86.504154</v>
      </c>
    </row>
    <row r="8" spans="1:13" s="8" customFormat="1" ht="15">
      <c r="A8" s="196" t="s">
        <v>134</v>
      </c>
      <c r="B8" s="182">
        <v>100</v>
      </c>
      <c r="C8" s="289">
        <f>Volume!J8</f>
        <v>3835.3</v>
      </c>
      <c r="D8" s="323">
        <v>409.55</v>
      </c>
      <c r="E8" s="209">
        <f t="shared" si="0"/>
        <v>40955</v>
      </c>
      <c r="F8" s="214">
        <f t="shared" si="1"/>
        <v>10.678434542278309</v>
      </c>
      <c r="G8" s="280">
        <f t="shared" si="2"/>
        <v>60131.5</v>
      </c>
      <c r="H8" s="278">
        <v>5</v>
      </c>
      <c r="I8" s="210">
        <f t="shared" si="3"/>
        <v>601.315</v>
      </c>
      <c r="J8" s="217">
        <f t="shared" si="4"/>
        <v>0.1567843454227831</v>
      </c>
      <c r="K8" s="221">
        <f t="shared" si="5"/>
        <v>2.754658625</v>
      </c>
      <c r="L8" s="211">
        <f t="shared" si="6"/>
        <v>15.087886671386642</v>
      </c>
      <c r="M8" s="222">
        <v>44.074538</v>
      </c>
    </row>
    <row r="9" spans="1:13" s="7" customFormat="1" ht="15">
      <c r="A9" s="196" t="s">
        <v>0</v>
      </c>
      <c r="B9" s="182">
        <v>375</v>
      </c>
      <c r="C9" s="289">
        <f>Volume!J9</f>
        <v>1066.55</v>
      </c>
      <c r="D9" s="323">
        <v>114.13</v>
      </c>
      <c r="E9" s="209">
        <f t="shared" si="0"/>
        <v>42798.75</v>
      </c>
      <c r="F9" s="214">
        <f t="shared" si="1"/>
        <v>10.700857906333505</v>
      </c>
      <c r="G9" s="280">
        <f t="shared" si="2"/>
        <v>62796.5625</v>
      </c>
      <c r="H9" s="278">
        <v>5</v>
      </c>
      <c r="I9" s="210">
        <f t="shared" si="3"/>
        <v>167.4575</v>
      </c>
      <c r="J9" s="217">
        <f t="shared" si="4"/>
        <v>0.15700857906333507</v>
      </c>
      <c r="K9" s="221">
        <f t="shared" si="5"/>
        <v>2.6665694375</v>
      </c>
      <c r="L9" s="211">
        <f t="shared" si="6"/>
        <v>14.605402320726123</v>
      </c>
      <c r="M9" s="222">
        <v>42.665111</v>
      </c>
    </row>
    <row r="10" spans="1:13" s="7" customFormat="1" ht="15">
      <c r="A10" s="196" t="s">
        <v>135</v>
      </c>
      <c r="B10" s="182">
        <v>4900</v>
      </c>
      <c r="C10" s="289">
        <f>Volume!J10</f>
        <v>88.5</v>
      </c>
      <c r="D10" s="191">
        <v>9.58</v>
      </c>
      <c r="E10" s="209">
        <f t="shared" si="0"/>
        <v>46942</v>
      </c>
      <c r="F10" s="214">
        <f t="shared" si="1"/>
        <v>10.824858757062147</v>
      </c>
      <c r="G10" s="280">
        <f t="shared" si="2"/>
        <v>68624.5</v>
      </c>
      <c r="H10" s="278">
        <v>5</v>
      </c>
      <c r="I10" s="210">
        <f t="shared" si="3"/>
        <v>14.005</v>
      </c>
      <c r="J10" s="217">
        <f t="shared" si="4"/>
        <v>0.1582485875706215</v>
      </c>
      <c r="K10" s="221">
        <f t="shared" si="5"/>
        <v>1.6139039375</v>
      </c>
      <c r="L10" s="211">
        <f t="shared" si="6"/>
        <v>8.839715922151578</v>
      </c>
      <c r="M10" s="206">
        <v>25.822463</v>
      </c>
    </row>
    <row r="11" spans="1:13" s="8" customFormat="1" ht="15">
      <c r="A11" s="196" t="s">
        <v>174</v>
      </c>
      <c r="B11" s="182">
        <v>6700</v>
      </c>
      <c r="C11" s="289">
        <f>Volume!J11</f>
        <v>71.75</v>
      </c>
      <c r="D11" s="323">
        <v>7.76</v>
      </c>
      <c r="E11" s="209">
        <f t="shared" si="0"/>
        <v>51992</v>
      </c>
      <c r="F11" s="214">
        <f t="shared" si="1"/>
        <v>10.815331010452962</v>
      </c>
      <c r="G11" s="280">
        <f t="shared" si="2"/>
        <v>76028.25</v>
      </c>
      <c r="H11" s="278">
        <v>5</v>
      </c>
      <c r="I11" s="210">
        <f t="shared" si="3"/>
        <v>11.3475</v>
      </c>
      <c r="J11" s="217">
        <f t="shared" si="4"/>
        <v>0.15815331010452963</v>
      </c>
      <c r="K11" s="221">
        <f t="shared" si="5"/>
        <v>2.2741505</v>
      </c>
      <c r="L11" s="211">
        <f t="shared" si="6"/>
        <v>12.456035280116524</v>
      </c>
      <c r="M11" s="222">
        <v>36.386408</v>
      </c>
    </row>
    <row r="12" spans="1:13" s="8" customFormat="1" ht="15">
      <c r="A12" s="196" t="s">
        <v>283</v>
      </c>
      <c r="B12" s="182">
        <v>600</v>
      </c>
      <c r="C12" s="289">
        <f>Volume!J12</f>
        <v>395.95</v>
      </c>
      <c r="D12" s="323">
        <v>57.5</v>
      </c>
      <c r="E12" s="209">
        <f t="shared" si="0"/>
        <v>34500</v>
      </c>
      <c r="F12" s="214">
        <f t="shared" si="1"/>
        <v>14.522035610556888</v>
      </c>
      <c r="G12" s="280">
        <f t="shared" si="2"/>
        <v>46378.5</v>
      </c>
      <c r="H12" s="278">
        <v>5</v>
      </c>
      <c r="I12" s="210">
        <f t="shared" si="3"/>
        <v>77.2975</v>
      </c>
      <c r="J12" s="217">
        <f t="shared" si="4"/>
        <v>0.1952203561055689</v>
      </c>
      <c r="K12" s="221">
        <f t="shared" si="5"/>
        <v>2.3385470625</v>
      </c>
      <c r="L12" s="211">
        <f t="shared" si="6"/>
        <v>12.808749779186936</v>
      </c>
      <c r="M12" s="222">
        <v>37.416753</v>
      </c>
    </row>
    <row r="13" spans="1:13" s="7" customFormat="1" ht="15">
      <c r="A13" s="196" t="s">
        <v>75</v>
      </c>
      <c r="B13" s="182">
        <v>4600</v>
      </c>
      <c r="C13" s="289">
        <f>Volume!J13</f>
        <v>86.75</v>
      </c>
      <c r="D13" s="323">
        <v>9.58</v>
      </c>
      <c r="E13" s="209">
        <f t="shared" si="0"/>
        <v>44068</v>
      </c>
      <c r="F13" s="214">
        <f t="shared" si="1"/>
        <v>11.043227665706052</v>
      </c>
      <c r="G13" s="280">
        <f t="shared" si="2"/>
        <v>64020.5</v>
      </c>
      <c r="H13" s="278">
        <v>5</v>
      </c>
      <c r="I13" s="210">
        <f t="shared" si="3"/>
        <v>13.9175</v>
      </c>
      <c r="J13" s="217">
        <f t="shared" si="4"/>
        <v>0.16043227665706053</v>
      </c>
      <c r="K13" s="221">
        <f t="shared" si="5"/>
        <v>2.9656429375</v>
      </c>
      <c r="L13" s="211">
        <f t="shared" si="6"/>
        <v>16.243495343746336</v>
      </c>
      <c r="M13" s="222">
        <v>47.450287</v>
      </c>
    </row>
    <row r="14" spans="1:13" s="7" customFormat="1" ht="15">
      <c r="A14" s="196" t="s">
        <v>88</v>
      </c>
      <c r="B14" s="182">
        <v>4300</v>
      </c>
      <c r="C14" s="289">
        <f>Volume!J14</f>
        <v>59.05</v>
      </c>
      <c r="D14" s="323">
        <v>6.95</v>
      </c>
      <c r="E14" s="209">
        <f t="shared" si="0"/>
        <v>29885</v>
      </c>
      <c r="F14" s="214">
        <f t="shared" si="1"/>
        <v>11.769686706181204</v>
      </c>
      <c r="G14" s="280">
        <f t="shared" si="2"/>
        <v>42580.75</v>
      </c>
      <c r="H14" s="278">
        <v>5</v>
      </c>
      <c r="I14" s="210">
        <f t="shared" si="3"/>
        <v>9.9025</v>
      </c>
      <c r="J14" s="217">
        <f t="shared" si="4"/>
        <v>0.16769686706181203</v>
      </c>
      <c r="K14" s="221">
        <f t="shared" si="5"/>
        <v>2.6470684375</v>
      </c>
      <c r="L14" s="211">
        <f t="shared" si="6"/>
        <v>14.498590944787042</v>
      </c>
      <c r="M14" s="206">
        <v>42.353095</v>
      </c>
    </row>
    <row r="15" spans="1:13" s="8" customFormat="1" ht="15">
      <c r="A15" s="196" t="s">
        <v>136</v>
      </c>
      <c r="B15" s="182">
        <v>9550</v>
      </c>
      <c r="C15" s="289">
        <f>Volume!J15</f>
        <v>48.7</v>
      </c>
      <c r="D15" s="323">
        <v>5.34</v>
      </c>
      <c r="E15" s="209">
        <f t="shared" si="0"/>
        <v>50997</v>
      </c>
      <c r="F15" s="214">
        <f t="shared" si="1"/>
        <v>10.965092402464064</v>
      </c>
      <c r="G15" s="280">
        <f t="shared" si="2"/>
        <v>74251.25</v>
      </c>
      <c r="H15" s="278">
        <v>5</v>
      </c>
      <c r="I15" s="210">
        <f t="shared" si="3"/>
        <v>7.775</v>
      </c>
      <c r="J15" s="217">
        <f t="shared" si="4"/>
        <v>0.15965092402464065</v>
      </c>
      <c r="K15" s="221">
        <f t="shared" si="5"/>
        <v>2.7903561875</v>
      </c>
      <c r="L15" s="211">
        <f t="shared" si="6"/>
        <v>15.28341027367865</v>
      </c>
      <c r="M15" s="222">
        <v>44.645699</v>
      </c>
    </row>
    <row r="16" spans="1:13" s="8" customFormat="1" ht="15">
      <c r="A16" s="196" t="s">
        <v>157</v>
      </c>
      <c r="B16" s="182">
        <v>350</v>
      </c>
      <c r="C16" s="289">
        <f>Volume!J16</f>
        <v>752.2</v>
      </c>
      <c r="D16" s="323">
        <v>79.55</v>
      </c>
      <c r="E16" s="209">
        <f t="shared" si="0"/>
        <v>27842.5</v>
      </c>
      <c r="F16" s="214">
        <f t="shared" si="1"/>
        <v>10.57564477532571</v>
      </c>
      <c r="G16" s="280">
        <f t="shared" si="2"/>
        <v>41006</v>
      </c>
      <c r="H16" s="278">
        <v>5</v>
      </c>
      <c r="I16" s="210">
        <f t="shared" si="3"/>
        <v>117.16</v>
      </c>
      <c r="J16" s="217">
        <f t="shared" si="4"/>
        <v>0.1557564477532571</v>
      </c>
      <c r="K16" s="221">
        <f t="shared" si="5"/>
        <v>2.38428275</v>
      </c>
      <c r="L16" s="211">
        <f t="shared" si="6"/>
        <v>13.059254456454507</v>
      </c>
      <c r="M16" s="222">
        <v>38.148524</v>
      </c>
    </row>
    <row r="17" spans="1:13" s="8" customFormat="1" ht="15">
      <c r="A17" s="196" t="s">
        <v>193</v>
      </c>
      <c r="B17" s="182">
        <v>100</v>
      </c>
      <c r="C17" s="289">
        <f>Volume!J17</f>
        <v>3009.75</v>
      </c>
      <c r="D17" s="323">
        <v>376.36</v>
      </c>
      <c r="E17" s="209">
        <f t="shared" si="0"/>
        <v>37636</v>
      </c>
      <c r="F17" s="214">
        <f t="shared" si="1"/>
        <v>12.504693080820667</v>
      </c>
      <c r="G17" s="280">
        <f t="shared" si="2"/>
        <v>53045.92</v>
      </c>
      <c r="H17" s="278">
        <v>5.12</v>
      </c>
      <c r="I17" s="210">
        <f t="shared" si="3"/>
        <v>530.4592</v>
      </c>
      <c r="J17" s="217">
        <f t="shared" si="4"/>
        <v>0.17624693080820666</v>
      </c>
      <c r="K17" s="221">
        <f t="shared" si="5"/>
        <v>2.262520625</v>
      </c>
      <c r="L17" s="211">
        <f t="shared" si="6"/>
        <v>12.39233583133187</v>
      </c>
      <c r="M17" s="222">
        <v>36.20033</v>
      </c>
    </row>
    <row r="18" spans="1:13" s="8" customFormat="1" ht="15">
      <c r="A18" s="196" t="s">
        <v>284</v>
      </c>
      <c r="B18" s="182">
        <v>950</v>
      </c>
      <c r="C18" s="289">
        <f>Volume!J18</f>
        <v>152.85</v>
      </c>
      <c r="D18" s="323">
        <v>26.67</v>
      </c>
      <c r="E18" s="209">
        <f t="shared" si="0"/>
        <v>25336.5</v>
      </c>
      <c r="F18" s="214">
        <f t="shared" si="1"/>
        <v>17.44847890088322</v>
      </c>
      <c r="G18" s="280">
        <f t="shared" si="2"/>
        <v>32596.875</v>
      </c>
      <c r="H18" s="278">
        <v>5</v>
      </c>
      <c r="I18" s="210">
        <f t="shared" si="3"/>
        <v>34.3125</v>
      </c>
      <c r="J18" s="217">
        <f t="shared" si="4"/>
        <v>0.2244847890088322</v>
      </c>
      <c r="K18" s="221">
        <f t="shared" si="5"/>
        <v>3.857308375</v>
      </c>
      <c r="L18" s="211">
        <f t="shared" si="6"/>
        <v>21.127348082410965</v>
      </c>
      <c r="M18" s="222">
        <v>61.716934</v>
      </c>
    </row>
    <row r="19" spans="1:13" s="8" customFormat="1" ht="15">
      <c r="A19" s="196" t="s">
        <v>285</v>
      </c>
      <c r="B19" s="182">
        <v>2400</v>
      </c>
      <c r="C19" s="289">
        <f>Volume!J19</f>
        <v>64.2</v>
      </c>
      <c r="D19" s="323">
        <v>8.96</v>
      </c>
      <c r="E19" s="209">
        <f t="shared" si="0"/>
        <v>21504.000000000004</v>
      </c>
      <c r="F19" s="214">
        <f t="shared" si="1"/>
        <v>13.95638629283489</v>
      </c>
      <c r="G19" s="280">
        <f t="shared" si="2"/>
        <v>29208.000000000004</v>
      </c>
      <c r="H19" s="278">
        <v>5</v>
      </c>
      <c r="I19" s="210">
        <f t="shared" si="3"/>
        <v>12.170000000000002</v>
      </c>
      <c r="J19" s="217">
        <f t="shared" si="4"/>
        <v>0.18956386292834893</v>
      </c>
      <c r="K19" s="221">
        <f t="shared" si="5"/>
        <v>2.7959531875</v>
      </c>
      <c r="L19" s="211">
        <f t="shared" si="6"/>
        <v>15.314066305222212</v>
      </c>
      <c r="M19" s="222">
        <v>44.735251</v>
      </c>
    </row>
    <row r="20" spans="1:13" s="8" customFormat="1" ht="15">
      <c r="A20" s="196" t="s">
        <v>76</v>
      </c>
      <c r="B20" s="182">
        <v>1400</v>
      </c>
      <c r="C20" s="289">
        <f>Volume!J20</f>
        <v>241.5</v>
      </c>
      <c r="D20" s="323">
        <v>30.73</v>
      </c>
      <c r="E20" s="209">
        <f t="shared" si="0"/>
        <v>43022</v>
      </c>
      <c r="F20" s="214">
        <f t="shared" si="1"/>
        <v>12.72463768115942</v>
      </c>
      <c r="G20" s="280">
        <f t="shared" si="2"/>
        <v>59927</v>
      </c>
      <c r="H20" s="278">
        <v>5</v>
      </c>
      <c r="I20" s="210">
        <f t="shared" si="3"/>
        <v>42.805</v>
      </c>
      <c r="J20" s="217">
        <f t="shared" si="4"/>
        <v>0.1772463768115942</v>
      </c>
      <c r="K20" s="221">
        <f t="shared" si="5"/>
        <v>3.4516355</v>
      </c>
      <c r="L20" s="211">
        <f t="shared" si="6"/>
        <v>18.90538623635623</v>
      </c>
      <c r="M20" s="222">
        <v>55.226168</v>
      </c>
    </row>
    <row r="21" spans="1:13" s="8" customFormat="1" ht="15">
      <c r="A21" s="196" t="s">
        <v>77</v>
      </c>
      <c r="B21" s="182">
        <v>3800</v>
      </c>
      <c r="C21" s="289">
        <f>Volume!J21</f>
        <v>192.3</v>
      </c>
      <c r="D21" s="323">
        <v>23.58</v>
      </c>
      <c r="E21" s="209">
        <f t="shared" si="0"/>
        <v>89604</v>
      </c>
      <c r="F21" s="214">
        <f t="shared" si="1"/>
        <v>12.262090483619344</v>
      </c>
      <c r="G21" s="280">
        <f t="shared" si="2"/>
        <v>126141</v>
      </c>
      <c r="H21" s="278">
        <v>5</v>
      </c>
      <c r="I21" s="210">
        <f t="shared" si="3"/>
        <v>33.195</v>
      </c>
      <c r="J21" s="217">
        <f t="shared" si="4"/>
        <v>0.17262090483619344</v>
      </c>
      <c r="K21" s="221">
        <f t="shared" si="5"/>
        <v>4.030830625</v>
      </c>
      <c r="L21" s="211">
        <f t="shared" si="6"/>
        <v>22.07776858795147</v>
      </c>
      <c r="M21" s="222">
        <v>64.49329</v>
      </c>
    </row>
    <row r="22" spans="1:13" s="7" customFormat="1" ht="15">
      <c r="A22" s="196" t="s">
        <v>286</v>
      </c>
      <c r="B22" s="182">
        <v>1050</v>
      </c>
      <c r="C22" s="289">
        <f>Volume!J22</f>
        <v>218.5</v>
      </c>
      <c r="D22" s="323">
        <v>24.8</v>
      </c>
      <c r="E22" s="209">
        <f t="shared" si="0"/>
        <v>26040</v>
      </c>
      <c r="F22" s="214">
        <f t="shared" si="1"/>
        <v>11.350114416475973</v>
      </c>
      <c r="G22" s="280">
        <f t="shared" si="2"/>
        <v>37511.25</v>
      </c>
      <c r="H22" s="278">
        <v>5</v>
      </c>
      <c r="I22" s="210">
        <f t="shared" si="3"/>
        <v>35.725</v>
      </c>
      <c r="J22" s="217">
        <f t="shared" si="4"/>
        <v>0.16350114416475972</v>
      </c>
      <c r="K22" s="221">
        <f t="shared" si="5"/>
        <v>2.9283209375</v>
      </c>
      <c r="L22" s="211">
        <f t="shared" si="6"/>
        <v>16.039074330834257</v>
      </c>
      <c r="M22" s="206">
        <v>46.853135</v>
      </c>
    </row>
    <row r="23" spans="1:13" s="7" customFormat="1" ht="15">
      <c r="A23" s="196" t="s">
        <v>34</v>
      </c>
      <c r="B23" s="182">
        <v>275</v>
      </c>
      <c r="C23" s="289">
        <f>Volume!J23</f>
        <v>1676.6</v>
      </c>
      <c r="D23" s="323">
        <v>295.76</v>
      </c>
      <c r="E23" s="209">
        <f t="shared" si="0"/>
        <v>81334</v>
      </c>
      <c r="F23" s="214">
        <f t="shared" si="1"/>
        <v>17.640462841464867</v>
      </c>
      <c r="G23" s="280">
        <f t="shared" si="2"/>
        <v>104387.25</v>
      </c>
      <c r="H23" s="278">
        <v>5</v>
      </c>
      <c r="I23" s="210">
        <f t="shared" si="3"/>
        <v>379.59</v>
      </c>
      <c r="J23" s="217">
        <f t="shared" si="4"/>
        <v>0.2264046284146487</v>
      </c>
      <c r="K23" s="221">
        <f t="shared" si="5"/>
        <v>2.98494325</v>
      </c>
      <c r="L23" s="211">
        <f t="shared" si="6"/>
        <v>16.349207508977827</v>
      </c>
      <c r="M23" s="206">
        <v>47.759092</v>
      </c>
    </row>
    <row r="24" spans="1:13" s="8" customFormat="1" ht="15">
      <c r="A24" s="196" t="s">
        <v>287</v>
      </c>
      <c r="B24" s="182">
        <v>250</v>
      </c>
      <c r="C24" s="289">
        <f>Volume!J24</f>
        <v>1218.05</v>
      </c>
      <c r="D24" s="323">
        <v>166.67</v>
      </c>
      <c r="E24" s="209">
        <f t="shared" si="0"/>
        <v>41667.5</v>
      </c>
      <c r="F24" s="214">
        <f t="shared" si="1"/>
        <v>13.68334633225237</v>
      </c>
      <c r="G24" s="280">
        <f t="shared" si="2"/>
        <v>56893.125</v>
      </c>
      <c r="H24" s="278">
        <v>5</v>
      </c>
      <c r="I24" s="210">
        <f t="shared" si="3"/>
        <v>227.5725</v>
      </c>
      <c r="J24" s="217">
        <f t="shared" si="4"/>
        <v>0.1868334633225237</v>
      </c>
      <c r="K24" s="221">
        <f t="shared" si="5"/>
        <v>3.0054939375</v>
      </c>
      <c r="L24" s="211">
        <f t="shared" si="6"/>
        <v>16.461768260137717</v>
      </c>
      <c r="M24" s="222">
        <v>48.087903</v>
      </c>
    </row>
    <row r="25" spans="1:13" s="8" customFormat="1" ht="15">
      <c r="A25" s="196" t="s">
        <v>137</v>
      </c>
      <c r="B25" s="182">
        <v>1000</v>
      </c>
      <c r="C25" s="289">
        <f>Volume!J25</f>
        <v>362</v>
      </c>
      <c r="D25" s="323">
        <v>38.21</v>
      </c>
      <c r="E25" s="209">
        <f t="shared" si="0"/>
        <v>38210</v>
      </c>
      <c r="F25" s="214">
        <f t="shared" si="1"/>
        <v>10.555248618784532</v>
      </c>
      <c r="G25" s="280">
        <f t="shared" si="2"/>
        <v>56310</v>
      </c>
      <c r="H25" s="278">
        <v>5</v>
      </c>
      <c r="I25" s="210">
        <f t="shared" si="3"/>
        <v>56.31</v>
      </c>
      <c r="J25" s="217">
        <f t="shared" si="4"/>
        <v>0.1555524861878453</v>
      </c>
      <c r="K25" s="221">
        <f t="shared" si="5"/>
        <v>2.5117254375</v>
      </c>
      <c r="L25" s="211">
        <f t="shared" si="6"/>
        <v>13.757286803782822</v>
      </c>
      <c r="M25" s="222">
        <v>40.187607</v>
      </c>
    </row>
    <row r="26" spans="1:13" s="8" customFormat="1" ht="15">
      <c r="A26" s="196" t="s">
        <v>233</v>
      </c>
      <c r="B26" s="182">
        <v>1000</v>
      </c>
      <c r="C26" s="289">
        <f>Volume!J26</f>
        <v>766.65</v>
      </c>
      <c r="D26" s="323">
        <v>93.21</v>
      </c>
      <c r="E26" s="209">
        <f t="shared" si="0"/>
        <v>93210</v>
      </c>
      <c r="F26" s="214">
        <f t="shared" si="1"/>
        <v>12.158090393269418</v>
      </c>
      <c r="G26" s="280">
        <f t="shared" si="2"/>
        <v>131542.5</v>
      </c>
      <c r="H26" s="278">
        <v>5</v>
      </c>
      <c r="I26" s="210">
        <f t="shared" si="3"/>
        <v>131.5425</v>
      </c>
      <c r="J26" s="217">
        <f t="shared" si="4"/>
        <v>0.17158090393269418</v>
      </c>
      <c r="K26" s="221">
        <f t="shared" si="5"/>
        <v>1.9979265625</v>
      </c>
      <c r="L26" s="211">
        <f t="shared" si="6"/>
        <v>10.943094465200051</v>
      </c>
      <c r="M26" s="222">
        <v>31.966825</v>
      </c>
    </row>
    <row r="27" spans="1:13" s="8" customFormat="1" ht="15">
      <c r="A27" s="196" t="s">
        <v>1</v>
      </c>
      <c r="B27" s="182">
        <v>150</v>
      </c>
      <c r="C27" s="289">
        <f>Volume!J27</f>
        <v>2509.55</v>
      </c>
      <c r="D27" s="323">
        <v>268.1</v>
      </c>
      <c r="E27" s="209">
        <f t="shared" si="0"/>
        <v>40215</v>
      </c>
      <c r="F27" s="214">
        <f t="shared" si="1"/>
        <v>10.68319021338487</v>
      </c>
      <c r="G27" s="280">
        <f t="shared" si="2"/>
        <v>59036.625</v>
      </c>
      <c r="H27" s="278">
        <v>5</v>
      </c>
      <c r="I27" s="210">
        <f t="shared" si="3"/>
        <v>393.5775</v>
      </c>
      <c r="J27" s="217">
        <f t="shared" si="4"/>
        <v>0.15683190213384868</v>
      </c>
      <c r="K27" s="221">
        <f t="shared" si="5"/>
        <v>1.931505625</v>
      </c>
      <c r="L27" s="211">
        <f t="shared" si="6"/>
        <v>10.579292007606144</v>
      </c>
      <c r="M27" s="222">
        <v>30.90409</v>
      </c>
    </row>
    <row r="28" spans="1:13" s="8" customFormat="1" ht="15">
      <c r="A28" s="196" t="s">
        <v>158</v>
      </c>
      <c r="B28" s="182">
        <v>1900</v>
      </c>
      <c r="C28" s="289">
        <f>Volume!J28</f>
        <v>121.45</v>
      </c>
      <c r="D28" s="323">
        <v>13.31</v>
      </c>
      <c r="E28" s="209">
        <f t="shared" si="0"/>
        <v>25289</v>
      </c>
      <c r="F28" s="214">
        <f t="shared" si="1"/>
        <v>10.959242486620008</v>
      </c>
      <c r="G28" s="280">
        <f t="shared" si="2"/>
        <v>36942.1275</v>
      </c>
      <c r="H28" s="278">
        <v>5.05</v>
      </c>
      <c r="I28" s="210">
        <f t="shared" si="3"/>
        <v>19.443225</v>
      </c>
      <c r="J28" s="217">
        <f t="shared" si="4"/>
        <v>0.1600924248662001</v>
      </c>
      <c r="K28" s="221">
        <f t="shared" si="5"/>
        <v>2.1079460625</v>
      </c>
      <c r="L28" s="211">
        <f t="shared" si="6"/>
        <v>11.545696084354446</v>
      </c>
      <c r="M28" s="222">
        <v>33.727137</v>
      </c>
    </row>
    <row r="29" spans="1:13" s="8" customFormat="1" ht="15">
      <c r="A29" s="196" t="s">
        <v>288</v>
      </c>
      <c r="B29" s="182">
        <v>300</v>
      </c>
      <c r="C29" s="289">
        <f>Volume!J29</f>
        <v>653.05</v>
      </c>
      <c r="D29" s="323">
        <v>74.9</v>
      </c>
      <c r="E29" s="209">
        <f t="shared" si="0"/>
        <v>22470</v>
      </c>
      <c r="F29" s="214">
        <f t="shared" si="1"/>
        <v>11.469259627899858</v>
      </c>
      <c r="G29" s="280">
        <f t="shared" si="2"/>
        <v>32265.75</v>
      </c>
      <c r="H29" s="278">
        <v>5</v>
      </c>
      <c r="I29" s="210">
        <f t="shared" si="3"/>
        <v>107.5525</v>
      </c>
      <c r="J29" s="217">
        <f t="shared" si="4"/>
        <v>0.16469259627899854</v>
      </c>
      <c r="K29" s="221">
        <f t="shared" si="5"/>
        <v>3.85269975</v>
      </c>
      <c r="L29" s="211">
        <f t="shared" si="6"/>
        <v>21.102105603695144</v>
      </c>
      <c r="M29" s="222">
        <v>61.643196</v>
      </c>
    </row>
    <row r="30" spans="1:13" s="8" customFormat="1" ht="15">
      <c r="A30" s="196" t="s">
        <v>159</v>
      </c>
      <c r="B30" s="182">
        <v>4500</v>
      </c>
      <c r="C30" s="289">
        <f>Volume!J30</f>
        <v>48.35</v>
      </c>
      <c r="D30" s="323">
        <v>5.24</v>
      </c>
      <c r="E30" s="209">
        <f t="shared" si="0"/>
        <v>23580</v>
      </c>
      <c r="F30" s="214">
        <f t="shared" si="1"/>
        <v>10.837642192347467</v>
      </c>
      <c r="G30" s="280">
        <f t="shared" si="2"/>
        <v>34458.75</v>
      </c>
      <c r="H30" s="278">
        <v>5</v>
      </c>
      <c r="I30" s="210">
        <f t="shared" si="3"/>
        <v>7.6575</v>
      </c>
      <c r="J30" s="217">
        <f t="shared" si="4"/>
        <v>0.15837642192347465</v>
      </c>
      <c r="K30" s="221">
        <f t="shared" si="5"/>
        <v>2.803160125</v>
      </c>
      <c r="L30" s="211">
        <f t="shared" si="6"/>
        <v>15.35354032761501</v>
      </c>
      <c r="M30" s="222">
        <v>44.850562</v>
      </c>
    </row>
    <row r="31" spans="1:13" s="8" customFormat="1" ht="15">
      <c r="A31" s="196" t="s">
        <v>2</v>
      </c>
      <c r="B31" s="182">
        <v>1100</v>
      </c>
      <c r="C31" s="289">
        <f>Volume!J31</f>
        <v>349.6</v>
      </c>
      <c r="D31" s="323">
        <v>37.2</v>
      </c>
      <c r="E31" s="209">
        <f t="shared" si="0"/>
        <v>40920</v>
      </c>
      <c r="F31" s="214">
        <f t="shared" si="1"/>
        <v>10.640732265446225</v>
      </c>
      <c r="G31" s="280">
        <f t="shared" si="2"/>
        <v>60148</v>
      </c>
      <c r="H31" s="278">
        <v>5</v>
      </c>
      <c r="I31" s="210">
        <f t="shared" si="3"/>
        <v>54.68</v>
      </c>
      <c r="J31" s="217">
        <f t="shared" si="4"/>
        <v>0.15640732265446222</v>
      </c>
      <c r="K31" s="221">
        <f t="shared" si="5"/>
        <v>2.023759375</v>
      </c>
      <c r="L31" s="211">
        <f t="shared" si="6"/>
        <v>11.084586606500565</v>
      </c>
      <c r="M31" s="222">
        <v>32.38015</v>
      </c>
    </row>
    <row r="32" spans="1:13" s="8" customFormat="1" ht="15">
      <c r="A32" s="196" t="s">
        <v>395</v>
      </c>
      <c r="B32" s="182">
        <v>1250</v>
      </c>
      <c r="C32" s="289">
        <f>Volume!J32</f>
        <v>143.15</v>
      </c>
      <c r="D32" s="323">
        <v>15.73</v>
      </c>
      <c r="E32" s="209">
        <f t="shared" si="0"/>
        <v>19662.5</v>
      </c>
      <c r="F32" s="214">
        <f t="shared" si="1"/>
        <v>10.988473629060426</v>
      </c>
      <c r="G32" s="280">
        <f t="shared" si="2"/>
        <v>28609.375</v>
      </c>
      <c r="H32" s="278">
        <v>5</v>
      </c>
      <c r="I32" s="210">
        <f t="shared" si="3"/>
        <v>22.8875</v>
      </c>
      <c r="J32" s="217">
        <f t="shared" si="4"/>
        <v>0.15988473629060426</v>
      </c>
      <c r="K32" s="221">
        <f t="shared" si="5"/>
        <v>1.8096494375</v>
      </c>
      <c r="L32" s="211">
        <f t="shared" si="6"/>
        <v>9.911858180952853</v>
      </c>
      <c r="M32" s="222">
        <v>28.954391</v>
      </c>
    </row>
    <row r="33" spans="1:13" s="8" customFormat="1" ht="15">
      <c r="A33" s="196" t="s">
        <v>78</v>
      </c>
      <c r="B33" s="182">
        <v>1600</v>
      </c>
      <c r="C33" s="289">
        <f>Volume!J33</f>
        <v>239.05</v>
      </c>
      <c r="D33" s="323">
        <v>29.93</v>
      </c>
      <c r="E33" s="209">
        <f t="shared" si="0"/>
        <v>47888</v>
      </c>
      <c r="F33" s="214">
        <f t="shared" si="1"/>
        <v>12.520393223175066</v>
      </c>
      <c r="G33" s="280">
        <f t="shared" si="2"/>
        <v>67012</v>
      </c>
      <c r="H33" s="278">
        <v>5</v>
      </c>
      <c r="I33" s="210">
        <f t="shared" si="3"/>
        <v>41.8825</v>
      </c>
      <c r="J33" s="217">
        <f t="shared" si="4"/>
        <v>0.17520393223175068</v>
      </c>
      <c r="K33" s="221">
        <f t="shared" si="5"/>
        <v>3.51753775</v>
      </c>
      <c r="L33" s="211">
        <f t="shared" si="6"/>
        <v>19.266347725509675</v>
      </c>
      <c r="M33" s="222">
        <v>56.280604</v>
      </c>
    </row>
    <row r="34" spans="1:13" s="8" customFormat="1" ht="15">
      <c r="A34" s="196" t="s">
        <v>138</v>
      </c>
      <c r="B34" s="182">
        <v>850</v>
      </c>
      <c r="C34" s="289">
        <f>Volume!J34</f>
        <v>670.7</v>
      </c>
      <c r="D34" s="323">
        <v>84.74</v>
      </c>
      <c r="E34" s="209">
        <f t="shared" si="0"/>
        <v>72029</v>
      </c>
      <c r="F34" s="214">
        <f t="shared" si="1"/>
        <v>12.63456090651558</v>
      </c>
      <c r="G34" s="280">
        <f t="shared" si="2"/>
        <v>100533.75</v>
      </c>
      <c r="H34" s="278">
        <v>5</v>
      </c>
      <c r="I34" s="210">
        <f t="shared" si="3"/>
        <v>118.275</v>
      </c>
      <c r="J34" s="217">
        <f t="shared" si="4"/>
        <v>0.1763456090651558</v>
      </c>
      <c r="K34" s="221">
        <f t="shared" si="5"/>
        <v>3.678509</v>
      </c>
      <c r="L34" s="211">
        <f t="shared" si="6"/>
        <v>20.14802357285771</v>
      </c>
      <c r="M34" s="222">
        <v>58.856144</v>
      </c>
    </row>
    <row r="35" spans="1:13" s="8" customFormat="1" ht="15">
      <c r="A35" s="196" t="s">
        <v>160</v>
      </c>
      <c r="B35" s="182">
        <v>1100</v>
      </c>
      <c r="C35" s="289">
        <f>Volume!J35</f>
        <v>367.55</v>
      </c>
      <c r="D35" s="323">
        <v>45.44</v>
      </c>
      <c r="E35" s="209">
        <f t="shared" si="0"/>
        <v>49984</v>
      </c>
      <c r="F35" s="214">
        <f t="shared" si="1"/>
        <v>12.362943817167732</v>
      </c>
      <c r="G35" s="280">
        <f t="shared" si="2"/>
        <v>70199.25</v>
      </c>
      <c r="H35" s="278">
        <v>5</v>
      </c>
      <c r="I35" s="210">
        <f t="shared" si="3"/>
        <v>63.8175</v>
      </c>
      <c r="J35" s="217">
        <f t="shared" si="4"/>
        <v>0.17362943817167734</v>
      </c>
      <c r="K35" s="221">
        <f t="shared" si="5"/>
        <v>2.7257803125</v>
      </c>
      <c r="L35" s="211">
        <f t="shared" si="6"/>
        <v>14.92971363959731</v>
      </c>
      <c r="M35" s="222">
        <v>43.612485</v>
      </c>
    </row>
    <row r="36" spans="1:13" s="8" customFormat="1" ht="15">
      <c r="A36" s="196" t="s">
        <v>161</v>
      </c>
      <c r="B36" s="182">
        <v>6950</v>
      </c>
      <c r="C36" s="289">
        <f>Volume!J36</f>
        <v>37.2</v>
      </c>
      <c r="D36" s="323">
        <v>4.23</v>
      </c>
      <c r="E36" s="209">
        <f t="shared" si="0"/>
        <v>29398.500000000004</v>
      </c>
      <c r="F36" s="214">
        <f t="shared" si="1"/>
        <v>11.370967741935484</v>
      </c>
      <c r="G36" s="280">
        <f t="shared" si="2"/>
        <v>42325.50000000001</v>
      </c>
      <c r="H36" s="278">
        <v>5</v>
      </c>
      <c r="I36" s="210">
        <f t="shared" si="3"/>
        <v>6.090000000000001</v>
      </c>
      <c r="J36" s="217">
        <f t="shared" si="4"/>
        <v>0.16370967741935485</v>
      </c>
      <c r="K36" s="221">
        <f t="shared" si="5"/>
        <v>2.302460875</v>
      </c>
      <c r="L36" s="211">
        <f t="shared" si="6"/>
        <v>12.611097590105826</v>
      </c>
      <c r="M36" s="222">
        <v>36.839374</v>
      </c>
    </row>
    <row r="37" spans="1:13" s="8" customFormat="1" ht="15">
      <c r="A37" s="196" t="s">
        <v>401</v>
      </c>
      <c r="B37" s="182">
        <v>900</v>
      </c>
      <c r="C37" s="289">
        <f>Volume!J37</f>
        <v>210</v>
      </c>
      <c r="D37" s="323">
        <v>22.38</v>
      </c>
      <c r="E37" s="209">
        <f t="shared" si="0"/>
        <v>20142</v>
      </c>
      <c r="F37" s="214">
        <f t="shared" si="1"/>
        <v>10.657142857142857</v>
      </c>
      <c r="G37" s="280">
        <f t="shared" si="2"/>
        <v>29592</v>
      </c>
      <c r="H37" s="278">
        <v>5</v>
      </c>
      <c r="I37" s="210">
        <f t="shared" si="3"/>
        <v>32.88</v>
      </c>
      <c r="J37" s="217">
        <f t="shared" si="4"/>
        <v>0.15657142857142858</v>
      </c>
      <c r="K37" s="221">
        <f t="shared" si="5"/>
        <v>2.734375</v>
      </c>
      <c r="L37" s="211">
        <f t="shared" si="6"/>
        <v>14.976788681781887</v>
      </c>
      <c r="M37" s="222">
        <v>43.75</v>
      </c>
    </row>
    <row r="38" spans="1:13" s="8" customFormat="1" ht="15">
      <c r="A38" s="196" t="s">
        <v>3</v>
      </c>
      <c r="B38" s="182">
        <v>1250</v>
      </c>
      <c r="C38" s="289">
        <f>Volume!J38</f>
        <v>257.1</v>
      </c>
      <c r="D38" s="323">
        <v>27.73</v>
      </c>
      <c r="E38" s="209">
        <f t="shared" si="0"/>
        <v>34662.5</v>
      </c>
      <c r="F38" s="214">
        <f t="shared" si="1"/>
        <v>10.785686503306106</v>
      </c>
      <c r="G38" s="280">
        <f t="shared" si="2"/>
        <v>50731.25</v>
      </c>
      <c r="H38" s="278">
        <v>5</v>
      </c>
      <c r="I38" s="210">
        <f t="shared" si="3"/>
        <v>40.585</v>
      </c>
      <c r="J38" s="217">
        <f t="shared" si="4"/>
        <v>0.15785686503306107</v>
      </c>
      <c r="K38" s="221">
        <f t="shared" si="5"/>
        <v>1.9413674375</v>
      </c>
      <c r="L38" s="211">
        <f t="shared" si="6"/>
        <v>10.633307379247508</v>
      </c>
      <c r="M38" s="222">
        <v>31.061879</v>
      </c>
    </row>
    <row r="39" spans="1:13" s="8" customFormat="1" ht="15">
      <c r="A39" s="196" t="s">
        <v>219</v>
      </c>
      <c r="B39" s="182">
        <v>525</v>
      </c>
      <c r="C39" s="289">
        <f>Volume!J39</f>
        <v>342.3</v>
      </c>
      <c r="D39" s="323">
        <v>36.8</v>
      </c>
      <c r="E39" s="209">
        <f t="shared" si="0"/>
        <v>19320</v>
      </c>
      <c r="F39" s="214">
        <f t="shared" si="1"/>
        <v>10.750803388840199</v>
      </c>
      <c r="G39" s="280">
        <f t="shared" si="2"/>
        <v>28305.375</v>
      </c>
      <c r="H39" s="278">
        <v>5</v>
      </c>
      <c r="I39" s="210">
        <f t="shared" si="3"/>
        <v>53.915</v>
      </c>
      <c r="J39" s="217">
        <f t="shared" si="4"/>
        <v>0.15750803388840198</v>
      </c>
      <c r="K39" s="221">
        <f t="shared" si="5"/>
        <v>2.2033485625</v>
      </c>
      <c r="L39" s="211">
        <f t="shared" si="6"/>
        <v>12.068237097278313</v>
      </c>
      <c r="M39" s="222">
        <v>35.253577</v>
      </c>
    </row>
    <row r="40" spans="1:13" s="8" customFormat="1" ht="15">
      <c r="A40" s="196" t="s">
        <v>162</v>
      </c>
      <c r="B40" s="182">
        <v>1200</v>
      </c>
      <c r="C40" s="289">
        <f>Volume!J40</f>
        <v>306.55</v>
      </c>
      <c r="D40" s="323">
        <v>33.07</v>
      </c>
      <c r="E40" s="209">
        <f t="shared" si="0"/>
        <v>39684</v>
      </c>
      <c r="F40" s="214">
        <f t="shared" si="1"/>
        <v>10.787799706410047</v>
      </c>
      <c r="G40" s="280">
        <f t="shared" si="2"/>
        <v>58077</v>
      </c>
      <c r="H40" s="278">
        <v>5</v>
      </c>
      <c r="I40" s="210">
        <f t="shared" si="3"/>
        <v>48.3975</v>
      </c>
      <c r="J40" s="217">
        <f t="shared" si="4"/>
        <v>0.15787799706410047</v>
      </c>
      <c r="K40" s="221">
        <f t="shared" si="5"/>
        <v>3.3854694375</v>
      </c>
      <c r="L40" s="211">
        <f t="shared" si="6"/>
        <v>18.54297978663076</v>
      </c>
      <c r="M40" s="222">
        <v>54.167511</v>
      </c>
    </row>
    <row r="41" spans="1:13" s="8" customFormat="1" ht="15">
      <c r="A41" s="196" t="s">
        <v>289</v>
      </c>
      <c r="B41" s="182">
        <v>1000</v>
      </c>
      <c r="C41" s="289">
        <f>Volume!J41</f>
        <v>203.6</v>
      </c>
      <c r="D41" s="323">
        <v>27.6</v>
      </c>
      <c r="E41" s="209">
        <f t="shared" si="0"/>
        <v>27600</v>
      </c>
      <c r="F41" s="214">
        <f t="shared" si="1"/>
        <v>13.555992141453832</v>
      </c>
      <c r="G41" s="280">
        <f t="shared" si="2"/>
        <v>37780</v>
      </c>
      <c r="H41" s="278">
        <v>5</v>
      </c>
      <c r="I41" s="210">
        <f t="shared" si="3"/>
        <v>37.78</v>
      </c>
      <c r="J41" s="217">
        <f t="shared" si="4"/>
        <v>0.1855599214145383</v>
      </c>
      <c r="K41" s="221">
        <f t="shared" si="5"/>
        <v>3.8871326875</v>
      </c>
      <c r="L41" s="211">
        <f t="shared" si="6"/>
        <v>21.290702569594295</v>
      </c>
      <c r="M41" s="222">
        <v>62.194123</v>
      </c>
    </row>
    <row r="42" spans="1:13" s="8" customFormat="1" ht="15">
      <c r="A42" s="196" t="s">
        <v>183</v>
      </c>
      <c r="B42" s="182">
        <v>1900</v>
      </c>
      <c r="C42" s="289">
        <f>Volume!J42</f>
        <v>300.6</v>
      </c>
      <c r="D42" s="323">
        <v>30.25</v>
      </c>
      <c r="E42" s="209">
        <f t="shared" si="0"/>
        <v>57475</v>
      </c>
      <c r="F42" s="214">
        <f t="shared" si="1"/>
        <v>10.063206919494345</v>
      </c>
      <c r="G42" s="280">
        <f t="shared" si="2"/>
        <v>86032</v>
      </c>
      <c r="H42" s="278">
        <v>5</v>
      </c>
      <c r="I42" s="210">
        <f t="shared" si="3"/>
        <v>45.28</v>
      </c>
      <c r="J42" s="217">
        <f t="shared" si="4"/>
        <v>0.15063206919494343</v>
      </c>
      <c r="K42" s="221">
        <f t="shared" si="5"/>
        <v>2.784402875</v>
      </c>
      <c r="L42" s="211">
        <f t="shared" si="6"/>
        <v>15.250802638197374</v>
      </c>
      <c r="M42" s="222">
        <v>44.550446</v>
      </c>
    </row>
    <row r="43" spans="1:13" s="8" customFormat="1" ht="15">
      <c r="A43" s="196" t="s">
        <v>220</v>
      </c>
      <c r="B43" s="182">
        <v>2700</v>
      </c>
      <c r="C43" s="289">
        <f>Volume!J43</f>
        <v>104.7</v>
      </c>
      <c r="D43" s="323">
        <v>14.4</v>
      </c>
      <c r="E43" s="209">
        <f t="shared" si="0"/>
        <v>38880</v>
      </c>
      <c r="F43" s="214">
        <f t="shared" si="1"/>
        <v>13.753581661891118</v>
      </c>
      <c r="G43" s="280">
        <f t="shared" si="2"/>
        <v>53014.5</v>
      </c>
      <c r="H43" s="278">
        <v>5</v>
      </c>
      <c r="I43" s="210">
        <f t="shared" si="3"/>
        <v>19.635</v>
      </c>
      <c r="J43" s="217">
        <f t="shared" si="4"/>
        <v>0.1875358166189112</v>
      </c>
      <c r="K43" s="221">
        <f t="shared" si="5"/>
        <v>1.75628475</v>
      </c>
      <c r="L43" s="211">
        <f t="shared" si="6"/>
        <v>9.619567749773214</v>
      </c>
      <c r="M43" s="222">
        <v>28.100556</v>
      </c>
    </row>
    <row r="44" spans="1:13" s="8" customFormat="1" ht="15">
      <c r="A44" s="196" t="s">
        <v>163</v>
      </c>
      <c r="B44" s="182">
        <v>250</v>
      </c>
      <c r="C44" s="289">
        <f>Volume!J44</f>
        <v>3450.35</v>
      </c>
      <c r="D44" s="323">
        <v>416.9</v>
      </c>
      <c r="E44" s="209">
        <f t="shared" si="0"/>
        <v>104225</v>
      </c>
      <c r="F44" s="214">
        <f t="shared" si="1"/>
        <v>12.082832176445867</v>
      </c>
      <c r="G44" s="280">
        <f t="shared" si="2"/>
        <v>147354.375</v>
      </c>
      <c r="H44" s="278">
        <v>5</v>
      </c>
      <c r="I44" s="210">
        <f t="shared" si="3"/>
        <v>589.4175</v>
      </c>
      <c r="J44" s="217">
        <f t="shared" si="4"/>
        <v>0.1708283217644587</v>
      </c>
      <c r="K44" s="221">
        <f t="shared" si="5"/>
        <v>3.5696378125</v>
      </c>
      <c r="L44" s="211">
        <f t="shared" si="6"/>
        <v>19.551711520296465</v>
      </c>
      <c r="M44" s="222">
        <v>57.114205</v>
      </c>
    </row>
    <row r="45" spans="1:13" s="8" customFormat="1" ht="15">
      <c r="A45" s="196" t="s">
        <v>194</v>
      </c>
      <c r="B45" s="182">
        <v>400</v>
      </c>
      <c r="C45" s="289">
        <f>Volume!J45</f>
        <v>741.55</v>
      </c>
      <c r="D45" s="323">
        <v>80.46</v>
      </c>
      <c r="E45" s="209">
        <f t="shared" si="0"/>
        <v>32183.999999999996</v>
      </c>
      <c r="F45" s="214">
        <f t="shared" si="1"/>
        <v>10.850246106129054</v>
      </c>
      <c r="G45" s="280">
        <f t="shared" si="2"/>
        <v>47578.577999999994</v>
      </c>
      <c r="H45" s="278">
        <v>5.19</v>
      </c>
      <c r="I45" s="210">
        <f t="shared" si="3"/>
        <v>118.94644499999998</v>
      </c>
      <c r="J45" s="217">
        <f t="shared" si="4"/>
        <v>0.16040246106129052</v>
      </c>
      <c r="K45" s="221">
        <f t="shared" si="5"/>
        <v>1.9054481875</v>
      </c>
      <c r="L45" s="211">
        <f t="shared" si="6"/>
        <v>10.436569544510833</v>
      </c>
      <c r="M45" s="222">
        <v>30.487171</v>
      </c>
    </row>
    <row r="46" spans="1:13" s="8" customFormat="1" ht="15">
      <c r="A46" s="196" t="s">
        <v>221</v>
      </c>
      <c r="B46" s="182">
        <v>4800</v>
      </c>
      <c r="C46" s="289">
        <f>Volume!J46</f>
        <v>149.45</v>
      </c>
      <c r="D46" s="323">
        <v>28.97</v>
      </c>
      <c r="E46" s="209">
        <f t="shared" si="0"/>
        <v>139056</v>
      </c>
      <c r="F46" s="214">
        <f t="shared" si="1"/>
        <v>19.38440950150552</v>
      </c>
      <c r="G46" s="280">
        <f t="shared" si="2"/>
        <v>174924</v>
      </c>
      <c r="H46" s="278">
        <v>5</v>
      </c>
      <c r="I46" s="210">
        <f t="shared" si="3"/>
        <v>36.4425</v>
      </c>
      <c r="J46" s="217">
        <f t="shared" si="4"/>
        <v>0.24384409501505525</v>
      </c>
      <c r="K46" s="221">
        <f t="shared" si="5"/>
        <v>3.3233994375</v>
      </c>
      <c r="L46" s="211">
        <f t="shared" si="6"/>
        <v>18.203008395187304</v>
      </c>
      <c r="M46" s="222">
        <v>53.174391</v>
      </c>
    </row>
    <row r="47" spans="1:13" s="8" customFormat="1" ht="15">
      <c r="A47" s="196" t="s">
        <v>164</v>
      </c>
      <c r="B47" s="182">
        <v>5650</v>
      </c>
      <c r="C47" s="289">
        <f>Volume!J47</f>
        <v>58.9</v>
      </c>
      <c r="D47" s="323">
        <v>9.86</v>
      </c>
      <c r="E47" s="209">
        <f t="shared" si="0"/>
        <v>55709</v>
      </c>
      <c r="F47" s="214">
        <f t="shared" si="1"/>
        <v>16.740237691001695</v>
      </c>
      <c r="G47" s="280">
        <f t="shared" si="2"/>
        <v>72348.25</v>
      </c>
      <c r="H47" s="278">
        <v>5</v>
      </c>
      <c r="I47" s="210">
        <f t="shared" si="3"/>
        <v>12.805</v>
      </c>
      <c r="J47" s="217">
        <f t="shared" si="4"/>
        <v>0.217402376910017</v>
      </c>
      <c r="K47" s="221">
        <f t="shared" si="5"/>
        <v>3.87681475</v>
      </c>
      <c r="L47" s="211">
        <f t="shared" si="6"/>
        <v>21.234188898437512</v>
      </c>
      <c r="M47" s="222">
        <v>62.029036</v>
      </c>
    </row>
    <row r="48" spans="1:13" s="8" customFormat="1" ht="15">
      <c r="A48" s="196" t="s">
        <v>165</v>
      </c>
      <c r="B48" s="182">
        <v>1300</v>
      </c>
      <c r="C48" s="289">
        <f>Volume!J48</f>
        <v>261.15</v>
      </c>
      <c r="D48" s="323">
        <v>32.34</v>
      </c>
      <c r="E48" s="209">
        <f t="shared" si="0"/>
        <v>42042.00000000001</v>
      </c>
      <c r="F48" s="214">
        <f t="shared" si="1"/>
        <v>12.383687535898911</v>
      </c>
      <c r="G48" s="280">
        <f t="shared" si="2"/>
        <v>59016.75</v>
      </c>
      <c r="H48" s="278">
        <v>5</v>
      </c>
      <c r="I48" s="210">
        <f t="shared" si="3"/>
        <v>45.3975</v>
      </c>
      <c r="J48" s="217">
        <f t="shared" si="4"/>
        <v>0.17383687535898912</v>
      </c>
      <c r="K48" s="221">
        <f t="shared" si="5"/>
        <v>3.060328625</v>
      </c>
      <c r="L48" s="211">
        <f t="shared" si="6"/>
        <v>16.762110212912685</v>
      </c>
      <c r="M48" s="222">
        <v>48.965258</v>
      </c>
    </row>
    <row r="49" spans="1:13" s="8" customFormat="1" ht="15">
      <c r="A49" s="196" t="s">
        <v>89</v>
      </c>
      <c r="B49" s="182">
        <v>1500</v>
      </c>
      <c r="C49" s="289">
        <f>Volume!J49</f>
        <v>291.75</v>
      </c>
      <c r="D49" s="323">
        <v>31.46</v>
      </c>
      <c r="E49" s="209">
        <f t="shared" si="0"/>
        <v>47190</v>
      </c>
      <c r="F49" s="214">
        <f t="shared" si="1"/>
        <v>10.783204798628963</v>
      </c>
      <c r="G49" s="280">
        <f t="shared" si="2"/>
        <v>69683.925</v>
      </c>
      <c r="H49" s="278">
        <v>5.14</v>
      </c>
      <c r="I49" s="210">
        <f t="shared" si="3"/>
        <v>46.45595</v>
      </c>
      <c r="J49" s="217">
        <f t="shared" si="4"/>
        <v>0.15923204798628965</v>
      </c>
      <c r="K49" s="221">
        <f t="shared" si="5"/>
        <v>2.8160874375</v>
      </c>
      <c r="L49" s="211">
        <f t="shared" si="6"/>
        <v>15.424346134256695</v>
      </c>
      <c r="M49" s="222">
        <v>45.057399</v>
      </c>
    </row>
    <row r="50" spans="1:13" s="8" customFormat="1" ht="15">
      <c r="A50" s="196" t="s">
        <v>290</v>
      </c>
      <c r="B50" s="182">
        <v>1000</v>
      </c>
      <c r="C50" s="289">
        <f>Volume!J50</f>
        <v>189.7</v>
      </c>
      <c r="D50" s="323">
        <v>20.47</v>
      </c>
      <c r="E50" s="209">
        <f t="shared" si="0"/>
        <v>20470</v>
      </c>
      <c r="F50" s="214">
        <f t="shared" si="1"/>
        <v>10.790722192936215</v>
      </c>
      <c r="G50" s="280">
        <f t="shared" si="2"/>
        <v>29955</v>
      </c>
      <c r="H50" s="278">
        <v>5</v>
      </c>
      <c r="I50" s="210">
        <f t="shared" si="3"/>
        <v>29.955</v>
      </c>
      <c r="J50" s="217">
        <f t="shared" si="4"/>
        <v>0.15790722192936216</v>
      </c>
      <c r="K50" s="221">
        <f t="shared" si="5"/>
        <v>3.6678045625</v>
      </c>
      <c r="L50" s="211">
        <f t="shared" si="6"/>
        <v>20.08939295401617</v>
      </c>
      <c r="M50" s="222">
        <v>58.684873</v>
      </c>
    </row>
    <row r="51" spans="1:13" s="8" customFormat="1" ht="15">
      <c r="A51" s="196" t="s">
        <v>272</v>
      </c>
      <c r="B51" s="182">
        <v>1350</v>
      </c>
      <c r="C51" s="289">
        <f>Volume!J51</f>
        <v>212.2</v>
      </c>
      <c r="D51" s="323">
        <v>21.98</v>
      </c>
      <c r="E51" s="209">
        <f t="shared" si="0"/>
        <v>29673</v>
      </c>
      <c r="F51" s="214">
        <f t="shared" si="1"/>
        <v>10.358152686145147</v>
      </c>
      <c r="G51" s="280">
        <f t="shared" si="2"/>
        <v>43996.5</v>
      </c>
      <c r="H51" s="278">
        <v>5</v>
      </c>
      <c r="I51" s="210">
        <f t="shared" si="3"/>
        <v>32.59</v>
      </c>
      <c r="J51" s="217">
        <f t="shared" si="4"/>
        <v>0.1535815268614515</v>
      </c>
      <c r="K51" s="221">
        <f t="shared" si="5"/>
        <v>3.15631875</v>
      </c>
      <c r="L51" s="211">
        <f t="shared" si="6"/>
        <v>17.28786978051509</v>
      </c>
      <c r="M51" s="222">
        <v>50.5011</v>
      </c>
    </row>
    <row r="52" spans="1:13" s="8" customFormat="1" ht="15">
      <c r="A52" s="196" t="s">
        <v>222</v>
      </c>
      <c r="B52" s="182">
        <v>300</v>
      </c>
      <c r="C52" s="289">
        <f>Volume!J52</f>
        <v>1172.8</v>
      </c>
      <c r="D52" s="323">
        <v>128.35</v>
      </c>
      <c r="E52" s="209">
        <f t="shared" si="0"/>
        <v>38505</v>
      </c>
      <c r="F52" s="214">
        <f t="shared" si="1"/>
        <v>10.943894952251023</v>
      </c>
      <c r="G52" s="280">
        <f t="shared" si="2"/>
        <v>56097</v>
      </c>
      <c r="H52" s="278">
        <v>5</v>
      </c>
      <c r="I52" s="210">
        <f t="shared" si="3"/>
        <v>186.99</v>
      </c>
      <c r="J52" s="217">
        <f t="shared" si="4"/>
        <v>0.15943894952251025</v>
      </c>
      <c r="K52" s="221">
        <f t="shared" si="5"/>
        <v>2.0622700625</v>
      </c>
      <c r="L52" s="211">
        <f t="shared" si="6"/>
        <v>11.295518328988388</v>
      </c>
      <c r="M52" s="222">
        <v>32.996321</v>
      </c>
    </row>
    <row r="53" spans="1:13" s="8" customFormat="1" ht="15">
      <c r="A53" s="196" t="s">
        <v>234</v>
      </c>
      <c r="B53" s="182">
        <v>1000</v>
      </c>
      <c r="C53" s="289">
        <f>Volume!J53</f>
        <v>429.25</v>
      </c>
      <c r="D53" s="323">
        <v>56.41</v>
      </c>
      <c r="E53" s="209">
        <f t="shared" si="0"/>
        <v>56410</v>
      </c>
      <c r="F53" s="214">
        <f t="shared" si="1"/>
        <v>13.141525917297612</v>
      </c>
      <c r="G53" s="280">
        <f t="shared" si="2"/>
        <v>77872.5</v>
      </c>
      <c r="H53" s="278">
        <v>5</v>
      </c>
      <c r="I53" s="210">
        <f t="shared" si="3"/>
        <v>77.8725</v>
      </c>
      <c r="J53" s="217">
        <f t="shared" si="4"/>
        <v>0.18141525917297613</v>
      </c>
      <c r="K53" s="221">
        <f t="shared" si="5"/>
        <v>3.8332605</v>
      </c>
      <c r="L53" s="211">
        <f t="shared" si="6"/>
        <v>20.99563244643532</v>
      </c>
      <c r="M53" s="222">
        <v>61.332168</v>
      </c>
    </row>
    <row r="54" spans="1:13" s="8" customFormat="1" ht="15">
      <c r="A54" s="196" t="s">
        <v>166</v>
      </c>
      <c r="B54" s="182">
        <v>2950</v>
      </c>
      <c r="C54" s="289">
        <f>Volume!J54</f>
        <v>108.6</v>
      </c>
      <c r="D54" s="323">
        <v>11.9</v>
      </c>
      <c r="E54" s="209">
        <f t="shared" si="0"/>
        <v>35105</v>
      </c>
      <c r="F54" s="214">
        <f t="shared" si="1"/>
        <v>10.957642725598529</v>
      </c>
      <c r="G54" s="280">
        <f t="shared" si="2"/>
        <v>51123.5</v>
      </c>
      <c r="H54" s="278">
        <v>5</v>
      </c>
      <c r="I54" s="210">
        <f t="shared" si="3"/>
        <v>17.33</v>
      </c>
      <c r="J54" s="217">
        <f t="shared" si="4"/>
        <v>0.15957642725598525</v>
      </c>
      <c r="K54" s="221">
        <f t="shared" si="5"/>
        <v>2.3028273125</v>
      </c>
      <c r="L54" s="211">
        <f t="shared" si="6"/>
        <v>12.613104650952483</v>
      </c>
      <c r="M54" s="222">
        <v>36.845237</v>
      </c>
    </row>
    <row r="55" spans="1:13" s="8" customFormat="1" ht="15">
      <c r="A55" s="196" t="s">
        <v>223</v>
      </c>
      <c r="B55" s="182">
        <v>175</v>
      </c>
      <c r="C55" s="289">
        <f>Volume!J55</f>
        <v>2853.1</v>
      </c>
      <c r="D55" s="323">
        <v>308.63</v>
      </c>
      <c r="E55" s="209">
        <f t="shared" si="0"/>
        <v>54010.25</v>
      </c>
      <c r="F55" s="214">
        <f t="shared" si="1"/>
        <v>10.817356559531738</v>
      </c>
      <c r="G55" s="280">
        <f t="shared" si="2"/>
        <v>78974.875</v>
      </c>
      <c r="H55" s="278">
        <v>5</v>
      </c>
      <c r="I55" s="210">
        <f t="shared" si="3"/>
        <v>451.285</v>
      </c>
      <c r="J55" s="217">
        <f t="shared" si="4"/>
        <v>0.1581735655953174</v>
      </c>
      <c r="K55" s="221">
        <f t="shared" si="5"/>
        <v>2.0373401875</v>
      </c>
      <c r="L55" s="211">
        <f t="shared" si="6"/>
        <v>11.158971780055547</v>
      </c>
      <c r="M55" s="222">
        <v>32.597443</v>
      </c>
    </row>
    <row r="56" spans="1:13" s="8" customFormat="1" ht="15">
      <c r="A56" s="196" t="s">
        <v>291</v>
      </c>
      <c r="B56" s="182">
        <v>1500</v>
      </c>
      <c r="C56" s="289">
        <f>Volume!J56</f>
        <v>154.5</v>
      </c>
      <c r="D56" s="323">
        <v>18.95</v>
      </c>
      <c r="E56" s="209">
        <f t="shared" si="0"/>
        <v>28425</v>
      </c>
      <c r="F56" s="214">
        <f t="shared" si="1"/>
        <v>12.26537216828479</v>
      </c>
      <c r="G56" s="280">
        <f t="shared" si="2"/>
        <v>40012.5</v>
      </c>
      <c r="H56" s="278">
        <v>5</v>
      </c>
      <c r="I56" s="210">
        <f t="shared" si="3"/>
        <v>26.675</v>
      </c>
      <c r="J56" s="217">
        <f t="shared" si="4"/>
        <v>0.1726537216828479</v>
      </c>
      <c r="K56" s="221">
        <f t="shared" si="5"/>
        <v>3.58289025</v>
      </c>
      <c r="L56" s="211">
        <f t="shared" si="6"/>
        <v>19.62429810990324</v>
      </c>
      <c r="M56" s="222">
        <v>57.326244</v>
      </c>
    </row>
    <row r="57" spans="1:13" s="8" customFormat="1" ht="15">
      <c r="A57" s="196" t="s">
        <v>292</v>
      </c>
      <c r="B57" s="182">
        <v>1400</v>
      </c>
      <c r="C57" s="289">
        <f>Volume!J57</f>
        <v>139.4</v>
      </c>
      <c r="D57" s="323">
        <v>15.22</v>
      </c>
      <c r="E57" s="209">
        <f t="shared" si="0"/>
        <v>21308</v>
      </c>
      <c r="F57" s="214">
        <f t="shared" si="1"/>
        <v>10.918220946915351</v>
      </c>
      <c r="G57" s="280">
        <f t="shared" si="2"/>
        <v>31066</v>
      </c>
      <c r="H57" s="278">
        <v>5</v>
      </c>
      <c r="I57" s="210">
        <f t="shared" si="3"/>
        <v>22.19</v>
      </c>
      <c r="J57" s="217">
        <f t="shared" si="4"/>
        <v>0.1591822094691535</v>
      </c>
      <c r="K57" s="221">
        <f t="shared" si="5"/>
        <v>2.8057205</v>
      </c>
      <c r="L57" s="211">
        <f t="shared" si="6"/>
        <v>15.367564079046735</v>
      </c>
      <c r="M57" s="222">
        <v>44.891528</v>
      </c>
    </row>
    <row r="58" spans="1:13" s="8" customFormat="1" ht="15">
      <c r="A58" s="196" t="s">
        <v>195</v>
      </c>
      <c r="B58" s="182">
        <v>2062</v>
      </c>
      <c r="C58" s="289">
        <f>Volume!J58</f>
        <v>141.75</v>
      </c>
      <c r="D58" s="323">
        <v>15.22</v>
      </c>
      <c r="E58" s="209">
        <f t="shared" si="0"/>
        <v>31383.640000000003</v>
      </c>
      <c r="F58" s="214">
        <f t="shared" si="1"/>
        <v>10.737213403880071</v>
      </c>
      <c r="G58" s="280">
        <f t="shared" si="2"/>
        <v>45998.065</v>
      </c>
      <c r="H58" s="278">
        <v>5</v>
      </c>
      <c r="I58" s="210">
        <f t="shared" si="3"/>
        <v>22.3075</v>
      </c>
      <c r="J58" s="217">
        <f t="shared" si="4"/>
        <v>0.1573721340388007</v>
      </c>
      <c r="K58" s="221">
        <f t="shared" si="5"/>
        <v>2.3555141875</v>
      </c>
      <c r="L58" s="211">
        <f t="shared" si="6"/>
        <v>12.901682550172033</v>
      </c>
      <c r="M58" s="222">
        <v>37.688227</v>
      </c>
    </row>
    <row r="59" spans="1:13" s="8" customFormat="1" ht="15">
      <c r="A59" s="196" t="s">
        <v>293</v>
      </c>
      <c r="B59" s="182">
        <v>1400</v>
      </c>
      <c r="C59" s="289">
        <f>Volume!J59</f>
        <v>139.15</v>
      </c>
      <c r="D59" s="323">
        <v>18.64</v>
      </c>
      <c r="E59" s="209">
        <f t="shared" si="0"/>
        <v>26096</v>
      </c>
      <c r="F59" s="214">
        <f t="shared" si="1"/>
        <v>13.395616241466044</v>
      </c>
      <c r="G59" s="280">
        <f t="shared" si="2"/>
        <v>35836.5</v>
      </c>
      <c r="H59" s="278">
        <v>5</v>
      </c>
      <c r="I59" s="210">
        <f t="shared" si="3"/>
        <v>25.5975</v>
      </c>
      <c r="J59" s="217">
        <f t="shared" si="4"/>
        <v>0.18395616241466042</v>
      </c>
      <c r="K59" s="221">
        <f t="shared" si="5"/>
        <v>3.7203594375</v>
      </c>
      <c r="L59" s="211">
        <f t="shared" si="6"/>
        <v>20.37724785945981</v>
      </c>
      <c r="M59" s="222">
        <v>59.525751</v>
      </c>
    </row>
    <row r="60" spans="1:13" s="8" customFormat="1" ht="15">
      <c r="A60" s="196" t="s">
        <v>197</v>
      </c>
      <c r="B60" s="182">
        <v>650</v>
      </c>
      <c r="C60" s="289">
        <f>Volume!J60</f>
        <v>662.45</v>
      </c>
      <c r="D60" s="323">
        <v>71.79</v>
      </c>
      <c r="E60" s="209">
        <f t="shared" si="0"/>
        <v>46663.50000000001</v>
      </c>
      <c r="F60" s="214">
        <f t="shared" si="1"/>
        <v>10.837044305230584</v>
      </c>
      <c r="G60" s="280">
        <f t="shared" si="2"/>
        <v>68193.12500000001</v>
      </c>
      <c r="H60" s="278">
        <v>5</v>
      </c>
      <c r="I60" s="210">
        <f t="shared" si="3"/>
        <v>104.91250000000002</v>
      </c>
      <c r="J60" s="217">
        <f t="shared" si="4"/>
        <v>0.15837044305230585</v>
      </c>
      <c r="K60" s="221">
        <f t="shared" si="5"/>
        <v>2.3277544375</v>
      </c>
      <c r="L60" s="211">
        <f t="shared" si="6"/>
        <v>12.749636137514994</v>
      </c>
      <c r="M60" s="222">
        <v>37.244071</v>
      </c>
    </row>
    <row r="61" spans="1:13" s="8" customFormat="1" ht="15">
      <c r="A61" s="196" t="s">
        <v>4</v>
      </c>
      <c r="B61" s="182">
        <v>300</v>
      </c>
      <c r="C61" s="289">
        <f>Volume!J61</f>
        <v>1806.95</v>
      </c>
      <c r="D61" s="323">
        <v>193.69</v>
      </c>
      <c r="E61" s="209">
        <f t="shared" si="0"/>
        <v>58107</v>
      </c>
      <c r="F61" s="214">
        <f t="shared" si="1"/>
        <v>10.719167658208583</v>
      </c>
      <c r="G61" s="280">
        <f t="shared" si="2"/>
        <v>85211.25</v>
      </c>
      <c r="H61" s="278">
        <v>5</v>
      </c>
      <c r="I61" s="210">
        <f t="shared" si="3"/>
        <v>284.0375</v>
      </c>
      <c r="J61" s="217">
        <f t="shared" si="4"/>
        <v>0.15719167658208585</v>
      </c>
      <c r="K61" s="221">
        <f t="shared" si="5"/>
        <v>1.7617470625</v>
      </c>
      <c r="L61" s="211">
        <f t="shared" si="6"/>
        <v>9.649486067497138</v>
      </c>
      <c r="M61" s="222">
        <v>28.187953</v>
      </c>
    </row>
    <row r="62" spans="1:13" s="8" customFormat="1" ht="15">
      <c r="A62" s="196" t="s">
        <v>79</v>
      </c>
      <c r="B62" s="182">
        <v>400</v>
      </c>
      <c r="C62" s="289">
        <f>Volume!J62</f>
        <v>1109.8</v>
      </c>
      <c r="D62" s="323">
        <v>118.37</v>
      </c>
      <c r="E62" s="209">
        <f t="shared" si="0"/>
        <v>47348</v>
      </c>
      <c r="F62" s="214">
        <f t="shared" si="1"/>
        <v>10.665885745179313</v>
      </c>
      <c r="G62" s="280">
        <f t="shared" si="2"/>
        <v>69544</v>
      </c>
      <c r="H62" s="278">
        <v>5</v>
      </c>
      <c r="I62" s="210">
        <f t="shared" si="3"/>
        <v>173.86</v>
      </c>
      <c r="J62" s="217">
        <f t="shared" si="4"/>
        <v>0.15665885745179314</v>
      </c>
      <c r="K62" s="221">
        <f t="shared" si="5"/>
        <v>2.22627875</v>
      </c>
      <c r="L62" s="211">
        <f t="shared" si="6"/>
        <v>12.193830906694044</v>
      </c>
      <c r="M62" s="222">
        <v>35.62046</v>
      </c>
    </row>
    <row r="63" spans="1:13" s="8" customFormat="1" ht="15">
      <c r="A63" s="196" t="s">
        <v>196</v>
      </c>
      <c r="B63" s="182">
        <v>400</v>
      </c>
      <c r="C63" s="289">
        <f>Volume!J63</f>
        <v>728.15</v>
      </c>
      <c r="D63" s="323">
        <v>79.45</v>
      </c>
      <c r="E63" s="209">
        <f t="shared" si="0"/>
        <v>31780</v>
      </c>
      <c r="F63" s="214">
        <f t="shared" si="1"/>
        <v>10.911213348897892</v>
      </c>
      <c r="G63" s="280">
        <f t="shared" si="2"/>
        <v>46343</v>
      </c>
      <c r="H63" s="278">
        <v>5</v>
      </c>
      <c r="I63" s="210">
        <f t="shared" si="3"/>
        <v>115.8575</v>
      </c>
      <c r="J63" s="217">
        <f t="shared" si="4"/>
        <v>0.15911213348897893</v>
      </c>
      <c r="K63" s="221">
        <f t="shared" si="5"/>
        <v>2.1254700625</v>
      </c>
      <c r="L63" s="211">
        <f t="shared" si="6"/>
        <v>11.641678985331652</v>
      </c>
      <c r="M63" s="222">
        <v>34.007521</v>
      </c>
    </row>
    <row r="64" spans="1:13" s="8" customFormat="1" ht="15">
      <c r="A64" s="196" t="s">
        <v>5</v>
      </c>
      <c r="B64" s="182">
        <v>1595</v>
      </c>
      <c r="C64" s="289">
        <f>Volume!J64</f>
        <v>175</v>
      </c>
      <c r="D64" s="323">
        <v>21.27</v>
      </c>
      <c r="E64" s="209">
        <f t="shared" si="0"/>
        <v>33925.65</v>
      </c>
      <c r="F64" s="214">
        <f t="shared" si="1"/>
        <v>12.154285714285715</v>
      </c>
      <c r="G64" s="280">
        <f t="shared" si="2"/>
        <v>47881.9</v>
      </c>
      <c r="H64" s="278">
        <v>5</v>
      </c>
      <c r="I64" s="210">
        <f t="shared" si="3"/>
        <v>30.02</v>
      </c>
      <c r="J64" s="217">
        <f t="shared" si="4"/>
        <v>0.17154285714285714</v>
      </c>
      <c r="K64" s="221">
        <f t="shared" si="5"/>
        <v>2.23026625</v>
      </c>
      <c r="L64" s="211">
        <f t="shared" si="6"/>
        <v>12.215671343674563</v>
      </c>
      <c r="M64" s="222">
        <v>35.68426</v>
      </c>
    </row>
    <row r="65" spans="1:13" s="8" customFormat="1" ht="15">
      <c r="A65" s="196" t="s">
        <v>198</v>
      </c>
      <c r="B65" s="182">
        <v>1000</v>
      </c>
      <c r="C65" s="289">
        <f>Volume!J65</f>
        <v>205.6</v>
      </c>
      <c r="D65" s="323">
        <v>44.56</v>
      </c>
      <c r="E65" s="209">
        <f t="shared" si="0"/>
        <v>44560</v>
      </c>
      <c r="F65" s="214">
        <f t="shared" si="1"/>
        <v>21.673151750972764</v>
      </c>
      <c r="G65" s="280">
        <f t="shared" si="2"/>
        <v>54840</v>
      </c>
      <c r="H65" s="278">
        <v>5</v>
      </c>
      <c r="I65" s="210">
        <f t="shared" si="3"/>
        <v>54.84</v>
      </c>
      <c r="J65" s="217">
        <f t="shared" si="4"/>
        <v>0.2667315175097277</v>
      </c>
      <c r="K65" s="221">
        <f t="shared" si="5"/>
        <v>1.8298765</v>
      </c>
      <c r="L65" s="211">
        <f t="shared" si="6"/>
        <v>10.02264636498602</v>
      </c>
      <c r="M65" s="222">
        <v>29.278024</v>
      </c>
    </row>
    <row r="66" spans="1:13" s="8" customFormat="1" ht="15">
      <c r="A66" s="196" t="s">
        <v>199</v>
      </c>
      <c r="B66" s="182">
        <v>1300</v>
      </c>
      <c r="C66" s="289">
        <f>Volume!J66</f>
        <v>296.05</v>
      </c>
      <c r="D66" s="323">
        <v>32.36</v>
      </c>
      <c r="E66" s="209">
        <f t="shared" si="0"/>
        <v>42068</v>
      </c>
      <c r="F66" s="214">
        <f t="shared" si="1"/>
        <v>10.930586049653774</v>
      </c>
      <c r="G66" s="280">
        <f t="shared" si="2"/>
        <v>61311.25</v>
      </c>
      <c r="H66" s="278">
        <v>5</v>
      </c>
      <c r="I66" s="210">
        <f t="shared" si="3"/>
        <v>47.1625</v>
      </c>
      <c r="J66" s="217">
        <f t="shared" si="4"/>
        <v>0.15930586049653775</v>
      </c>
      <c r="K66" s="221">
        <f t="shared" si="5"/>
        <v>2.786359875</v>
      </c>
      <c r="L66" s="211">
        <f t="shared" si="6"/>
        <v>15.26152156864775</v>
      </c>
      <c r="M66" s="222">
        <v>44.581758</v>
      </c>
    </row>
    <row r="67" spans="1:13" s="8" customFormat="1" ht="15">
      <c r="A67" s="196" t="s">
        <v>294</v>
      </c>
      <c r="B67" s="182">
        <v>300</v>
      </c>
      <c r="C67" s="289">
        <f>Volume!J67</f>
        <v>687.05</v>
      </c>
      <c r="D67" s="323">
        <v>109.13</v>
      </c>
      <c r="E67" s="209">
        <f t="shared" si="0"/>
        <v>32739</v>
      </c>
      <c r="F67" s="214">
        <f t="shared" si="1"/>
        <v>15.883851248089659</v>
      </c>
      <c r="G67" s="280">
        <f t="shared" si="2"/>
        <v>43044.75</v>
      </c>
      <c r="H67" s="278">
        <v>5</v>
      </c>
      <c r="I67" s="210">
        <f t="shared" si="3"/>
        <v>143.4825</v>
      </c>
      <c r="J67" s="217">
        <f t="shared" si="4"/>
        <v>0.20883851248089658</v>
      </c>
      <c r="K67" s="221">
        <f t="shared" si="5"/>
        <v>4.6985885</v>
      </c>
      <c r="L67" s="211">
        <f t="shared" si="6"/>
        <v>25.73522909884362</v>
      </c>
      <c r="M67" s="222">
        <v>75.177416</v>
      </c>
    </row>
    <row r="68" spans="1:13" s="8" customFormat="1" ht="15">
      <c r="A68" s="196" t="s">
        <v>43</v>
      </c>
      <c r="B68" s="182">
        <v>300</v>
      </c>
      <c r="C68" s="289">
        <f>Volume!J68</f>
        <v>1977.95</v>
      </c>
      <c r="D68" s="323">
        <v>242.64</v>
      </c>
      <c r="E68" s="209">
        <f t="shared" si="0"/>
        <v>72792</v>
      </c>
      <c r="F68" s="214">
        <f t="shared" si="1"/>
        <v>12.26724639146591</v>
      </c>
      <c r="G68" s="280">
        <f t="shared" si="2"/>
        <v>102461.25</v>
      </c>
      <c r="H68" s="278">
        <v>5</v>
      </c>
      <c r="I68" s="210">
        <f t="shared" si="3"/>
        <v>341.5375</v>
      </c>
      <c r="J68" s="217">
        <f t="shared" si="4"/>
        <v>0.17267246391465912</v>
      </c>
      <c r="K68" s="221">
        <f t="shared" si="5"/>
        <v>4.464366125</v>
      </c>
      <c r="L68" s="211">
        <f t="shared" si="6"/>
        <v>24.45234031624428</v>
      </c>
      <c r="M68" s="222">
        <v>71.429858</v>
      </c>
    </row>
    <row r="69" spans="1:13" s="8" customFormat="1" ht="15">
      <c r="A69" s="196" t="s">
        <v>200</v>
      </c>
      <c r="B69" s="182">
        <v>700</v>
      </c>
      <c r="C69" s="289">
        <f>Volume!J69</f>
        <v>999.7</v>
      </c>
      <c r="D69" s="323">
        <v>107.37</v>
      </c>
      <c r="E69" s="209">
        <f aca="true" t="shared" si="7" ref="E69:E132">D69*B69</f>
        <v>75159</v>
      </c>
      <c r="F69" s="214">
        <f aca="true" t="shared" si="8" ref="F69:F132">D69/C69*100</f>
        <v>10.740222066619987</v>
      </c>
      <c r="G69" s="280">
        <f aca="true" t="shared" si="9" ref="G69:G132">(B69*C69)*H69%+E69</f>
        <v>110148.5</v>
      </c>
      <c r="H69" s="278">
        <v>5</v>
      </c>
      <c r="I69" s="210">
        <f aca="true" t="shared" si="10" ref="I69:I132">G69/B69</f>
        <v>157.355</v>
      </c>
      <c r="J69" s="217">
        <f aca="true" t="shared" si="11" ref="J69:J132">I69/C69</f>
        <v>0.15740222066619985</v>
      </c>
      <c r="K69" s="221">
        <f aca="true" t="shared" si="12" ref="K69:K132">M69/16</f>
        <v>2.2001055625</v>
      </c>
      <c r="L69" s="211">
        <f aca="true" t="shared" si="13" ref="L69:L132">K69*SQRT(30)</f>
        <v>12.050474454738422</v>
      </c>
      <c r="M69" s="222">
        <v>35.201689</v>
      </c>
    </row>
    <row r="70" spans="1:13" s="8" customFormat="1" ht="15">
      <c r="A70" s="196" t="s">
        <v>141</v>
      </c>
      <c r="B70" s="182">
        <v>4800</v>
      </c>
      <c r="C70" s="289">
        <f>Volume!J70</f>
        <v>106.8</v>
      </c>
      <c r="D70" s="323">
        <v>19.22</v>
      </c>
      <c r="E70" s="209">
        <f t="shared" si="7"/>
        <v>92256</v>
      </c>
      <c r="F70" s="214">
        <f t="shared" si="8"/>
        <v>17.99625468164794</v>
      </c>
      <c r="G70" s="280">
        <f t="shared" si="9"/>
        <v>118041.792</v>
      </c>
      <c r="H70" s="278">
        <v>5.03</v>
      </c>
      <c r="I70" s="210">
        <f t="shared" si="10"/>
        <v>24.59204</v>
      </c>
      <c r="J70" s="217">
        <f t="shared" si="11"/>
        <v>0.23026254681647942</v>
      </c>
      <c r="K70" s="221">
        <f t="shared" si="12"/>
        <v>2.9210525625</v>
      </c>
      <c r="L70" s="211">
        <f t="shared" si="13"/>
        <v>15.999263801395191</v>
      </c>
      <c r="M70" s="222">
        <v>46.736841</v>
      </c>
    </row>
    <row r="71" spans="1:13" s="8" customFormat="1" ht="15">
      <c r="A71" s="196" t="s">
        <v>184</v>
      </c>
      <c r="B71" s="182">
        <v>5900</v>
      </c>
      <c r="C71" s="289">
        <f>Volume!J71</f>
        <v>104.85</v>
      </c>
      <c r="D71" s="323">
        <v>19.82</v>
      </c>
      <c r="E71" s="209">
        <f t="shared" si="7"/>
        <v>116938</v>
      </c>
      <c r="F71" s="214">
        <f t="shared" si="8"/>
        <v>18.903195040534097</v>
      </c>
      <c r="G71" s="280">
        <f t="shared" si="9"/>
        <v>147868.75</v>
      </c>
      <c r="H71" s="278">
        <v>5</v>
      </c>
      <c r="I71" s="210">
        <f t="shared" si="10"/>
        <v>25.0625</v>
      </c>
      <c r="J71" s="217">
        <f t="shared" si="11"/>
        <v>0.23903195040534098</v>
      </c>
      <c r="K71" s="221">
        <f t="shared" si="12"/>
        <v>2.7331500625</v>
      </c>
      <c r="L71" s="211">
        <f t="shared" si="13"/>
        <v>14.970079422779046</v>
      </c>
      <c r="M71" s="222">
        <v>43.730401</v>
      </c>
    </row>
    <row r="72" spans="1:13" s="8" customFormat="1" ht="15">
      <c r="A72" s="196" t="s">
        <v>175</v>
      </c>
      <c r="B72" s="182">
        <v>31500</v>
      </c>
      <c r="C72" s="289">
        <f>Volume!J72</f>
        <v>31.15</v>
      </c>
      <c r="D72" s="323">
        <v>11.96</v>
      </c>
      <c r="E72" s="209">
        <f t="shared" si="7"/>
        <v>376740</v>
      </c>
      <c r="F72" s="214">
        <f t="shared" si="8"/>
        <v>38.39486356340289</v>
      </c>
      <c r="G72" s="280">
        <f t="shared" si="9"/>
        <v>425801.25</v>
      </c>
      <c r="H72" s="278">
        <v>5</v>
      </c>
      <c r="I72" s="210">
        <f t="shared" si="10"/>
        <v>13.5175</v>
      </c>
      <c r="J72" s="217">
        <f t="shared" si="11"/>
        <v>0.4339486356340289</v>
      </c>
      <c r="K72" s="221">
        <f t="shared" si="12"/>
        <v>5.377921625</v>
      </c>
      <c r="L72" s="211">
        <f t="shared" si="13"/>
        <v>29.456089865073388</v>
      </c>
      <c r="M72" s="222">
        <v>86.046746</v>
      </c>
    </row>
    <row r="73" spans="1:13" s="8" customFormat="1" ht="15">
      <c r="A73" s="196" t="s">
        <v>142</v>
      </c>
      <c r="B73" s="182">
        <v>1750</v>
      </c>
      <c r="C73" s="289">
        <f>Volume!J73</f>
        <v>156.75</v>
      </c>
      <c r="D73" s="323">
        <v>16.94</v>
      </c>
      <c r="E73" s="209">
        <f t="shared" si="7"/>
        <v>29645.000000000004</v>
      </c>
      <c r="F73" s="214">
        <f t="shared" si="8"/>
        <v>10.807017543859649</v>
      </c>
      <c r="G73" s="280">
        <f t="shared" si="9"/>
        <v>43360.625</v>
      </c>
      <c r="H73" s="278">
        <v>5</v>
      </c>
      <c r="I73" s="210">
        <f t="shared" si="10"/>
        <v>24.7775</v>
      </c>
      <c r="J73" s="217">
        <f t="shared" si="11"/>
        <v>0.1580701754385965</v>
      </c>
      <c r="K73" s="221">
        <f t="shared" si="12"/>
        <v>2.415574125</v>
      </c>
      <c r="L73" s="211">
        <f t="shared" si="13"/>
        <v>13.230644375883038</v>
      </c>
      <c r="M73" s="222">
        <v>38.649186</v>
      </c>
    </row>
    <row r="74" spans="1:13" s="8" customFormat="1" ht="15">
      <c r="A74" s="196" t="s">
        <v>176</v>
      </c>
      <c r="B74" s="182">
        <v>1450</v>
      </c>
      <c r="C74" s="289">
        <f>Volume!J74</f>
        <v>220.7</v>
      </c>
      <c r="D74" s="323">
        <v>30.52</v>
      </c>
      <c r="E74" s="209">
        <f t="shared" si="7"/>
        <v>44254</v>
      </c>
      <c r="F74" s="214">
        <f t="shared" si="8"/>
        <v>13.828726778432262</v>
      </c>
      <c r="G74" s="280">
        <f t="shared" si="9"/>
        <v>61438.8055</v>
      </c>
      <c r="H74" s="278">
        <v>5.37</v>
      </c>
      <c r="I74" s="210">
        <f t="shared" si="10"/>
        <v>42.371590000000005</v>
      </c>
      <c r="J74" s="217">
        <f t="shared" si="11"/>
        <v>0.19198726778432265</v>
      </c>
      <c r="K74" s="221">
        <f t="shared" si="12"/>
        <v>3.5445255625</v>
      </c>
      <c r="L74" s="211">
        <f t="shared" si="13"/>
        <v>19.414166062349377</v>
      </c>
      <c r="M74" s="222">
        <v>56.712409</v>
      </c>
    </row>
    <row r="75" spans="1:13" s="8" customFormat="1" ht="15">
      <c r="A75" s="196" t="s">
        <v>167</v>
      </c>
      <c r="B75" s="182">
        <v>7700</v>
      </c>
      <c r="C75" s="289">
        <f>Volume!J75</f>
        <v>60.45</v>
      </c>
      <c r="D75" s="323">
        <v>13.98</v>
      </c>
      <c r="E75" s="209">
        <f t="shared" si="7"/>
        <v>107646</v>
      </c>
      <c r="F75" s="214">
        <f t="shared" si="8"/>
        <v>23.12655086848635</v>
      </c>
      <c r="G75" s="280">
        <f t="shared" si="9"/>
        <v>130919.25</v>
      </c>
      <c r="H75" s="278">
        <v>5</v>
      </c>
      <c r="I75" s="210">
        <f t="shared" si="10"/>
        <v>17.0025</v>
      </c>
      <c r="J75" s="217">
        <f t="shared" si="11"/>
        <v>0.28126550868486355</v>
      </c>
      <c r="K75" s="221">
        <f t="shared" si="12"/>
        <v>5.949306125</v>
      </c>
      <c r="L75" s="211">
        <f t="shared" si="13"/>
        <v>32.58569166166149</v>
      </c>
      <c r="M75" s="222">
        <v>95.188898</v>
      </c>
    </row>
    <row r="76" spans="1:13" s="8" customFormat="1" ht="15">
      <c r="A76" s="196" t="s">
        <v>201</v>
      </c>
      <c r="B76" s="182">
        <v>200</v>
      </c>
      <c r="C76" s="289">
        <f>Volume!J76</f>
        <v>2373.7</v>
      </c>
      <c r="D76" s="323">
        <v>251.37</v>
      </c>
      <c r="E76" s="209">
        <f t="shared" si="7"/>
        <v>50274</v>
      </c>
      <c r="F76" s="214">
        <f t="shared" si="8"/>
        <v>10.589796520200531</v>
      </c>
      <c r="G76" s="280">
        <f t="shared" si="9"/>
        <v>74011</v>
      </c>
      <c r="H76" s="278">
        <v>5</v>
      </c>
      <c r="I76" s="210">
        <f t="shared" si="10"/>
        <v>370.055</v>
      </c>
      <c r="J76" s="217">
        <f t="shared" si="11"/>
        <v>0.15589796520200533</v>
      </c>
      <c r="K76" s="221">
        <f t="shared" si="12"/>
        <v>1.705001625</v>
      </c>
      <c r="L76" s="211">
        <f t="shared" si="13"/>
        <v>9.338678505954642</v>
      </c>
      <c r="M76" s="222">
        <v>27.280026</v>
      </c>
    </row>
    <row r="77" spans="1:13" s="8" customFormat="1" ht="15">
      <c r="A77" s="196" t="s">
        <v>143</v>
      </c>
      <c r="B77" s="182">
        <v>2950</v>
      </c>
      <c r="C77" s="289">
        <f>Volume!J77</f>
        <v>118</v>
      </c>
      <c r="D77" s="323">
        <v>13.11</v>
      </c>
      <c r="E77" s="209">
        <f t="shared" si="7"/>
        <v>38674.5</v>
      </c>
      <c r="F77" s="214">
        <f t="shared" si="8"/>
        <v>11.110169491525424</v>
      </c>
      <c r="G77" s="280">
        <f t="shared" si="9"/>
        <v>56079.5</v>
      </c>
      <c r="H77" s="278">
        <v>5</v>
      </c>
      <c r="I77" s="210">
        <f t="shared" si="10"/>
        <v>19.01</v>
      </c>
      <c r="J77" s="217">
        <f t="shared" si="11"/>
        <v>0.16110169491525425</v>
      </c>
      <c r="K77" s="221">
        <f t="shared" si="12"/>
        <v>3.3683841875</v>
      </c>
      <c r="L77" s="211">
        <f t="shared" si="13"/>
        <v>18.449400018374607</v>
      </c>
      <c r="M77" s="222">
        <v>53.894147</v>
      </c>
    </row>
    <row r="78" spans="1:13" s="8" customFormat="1" ht="15">
      <c r="A78" s="196" t="s">
        <v>90</v>
      </c>
      <c r="B78" s="182">
        <v>600</v>
      </c>
      <c r="C78" s="289">
        <f>Volume!J78</f>
        <v>471.45</v>
      </c>
      <c r="D78" s="323">
        <v>52.02</v>
      </c>
      <c r="E78" s="209">
        <f t="shared" si="7"/>
        <v>31212.000000000004</v>
      </c>
      <c r="F78" s="214">
        <f t="shared" si="8"/>
        <v>11.034043907095132</v>
      </c>
      <c r="G78" s="280">
        <f t="shared" si="9"/>
        <v>45355.5</v>
      </c>
      <c r="H78" s="278">
        <v>5</v>
      </c>
      <c r="I78" s="210">
        <f t="shared" si="10"/>
        <v>75.5925</v>
      </c>
      <c r="J78" s="217">
        <f t="shared" si="11"/>
        <v>0.16034043907095133</v>
      </c>
      <c r="K78" s="221">
        <f t="shared" si="12"/>
        <v>2.717332125</v>
      </c>
      <c r="L78" s="211">
        <f t="shared" si="13"/>
        <v>14.883441010959478</v>
      </c>
      <c r="M78" s="222">
        <v>43.477314</v>
      </c>
    </row>
    <row r="79" spans="1:13" s="8" customFormat="1" ht="15">
      <c r="A79" s="196" t="s">
        <v>35</v>
      </c>
      <c r="B79" s="182">
        <v>1100</v>
      </c>
      <c r="C79" s="289">
        <f>Volume!J79</f>
        <v>275.4</v>
      </c>
      <c r="D79" s="323">
        <v>30.15</v>
      </c>
      <c r="E79" s="209">
        <f t="shared" si="7"/>
        <v>33165</v>
      </c>
      <c r="F79" s="214">
        <f t="shared" si="8"/>
        <v>10.947712418300654</v>
      </c>
      <c r="G79" s="280">
        <f t="shared" si="9"/>
        <v>48312</v>
      </c>
      <c r="H79" s="278">
        <v>5</v>
      </c>
      <c r="I79" s="210">
        <f t="shared" si="10"/>
        <v>43.92</v>
      </c>
      <c r="J79" s="217">
        <f t="shared" si="11"/>
        <v>0.15947712418300655</v>
      </c>
      <c r="K79" s="221">
        <f t="shared" si="12"/>
        <v>2.1980665</v>
      </c>
      <c r="L79" s="211">
        <f t="shared" si="13"/>
        <v>12.039306049464292</v>
      </c>
      <c r="M79" s="222">
        <v>35.169064</v>
      </c>
    </row>
    <row r="80" spans="1:13" s="8" customFormat="1" ht="15">
      <c r="A80" s="196" t="s">
        <v>6</v>
      </c>
      <c r="B80" s="182">
        <v>1125</v>
      </c>
      <c r="C80" s="289">
        <f>Volume!J80</f>
        <v>176.45</v>
      </c>
      <c r="D80" s="323">
        <v>18.95</v>
      </c>
      <c r="E80" s="209">
        <f t="shared" si="7"/>
        <v>21318.75</v>
      </c>
      <c r="F80" s="214">
        <f t="shared" si="8"/>
        <v>10.73958628506659</v>
      </c>
      <c r="G80" s="280">
        <f t="shared" si="9"/>
        <v>31244.0625</v>
      </c>
      <c r="H80" s="278">
        <v>5</v>
      </c>
      <c r="I80" s="210">
        <f t="shared" si="10"/>
        <v>27.7725</v>
      </c>
      <c r="J80" s="217">
        <f t="shared" si="11"/>
        <v>0.15739586285066592</v>
      </c>
      <c r="K80" s="221">
        <f t="shared" si="12"/>
        <v>2.0523466875</v>
      </c>
      <c r="L80" s="211">
        <f t="shared" si="13"/>
        <v>11.24116576564756</v>
      </c>
      <c r="M80" s="222">
        <v>32.837547</v>
      </c>
    </row>
    <row r="81" spans="1:13" s="8" customFormat="1" ht="15">
      <c r="A81" s="196" t="s">
        <v>177</v>
      </c>
      <c r="B81" s="182">
        <v>1000</v>
      </c>
      <c r="C81" s="289">
        <f>Volume!J81</f>
        <v>416.95</v>
      </c>
      <c r="D81" s="323">
        <v>48.98</v>
      </c>
      <c r="E81" s="209">
        <f t="shared" si="7"/>
        <v>48980</v>
      </c>
      <c r="F81" s="214">
        <f t="shared" si="8"/>
        <v>11.74721189591078</v>
      </c>
      <c r="G81" s="280">
        <f t="shared" si="9"/>
        <v>69827.5</v>
      </c>
      <c r="H81" s="278">
        <v>5</v>
      </c>
      <c r="I81" s="210">
        <f t="shared" si="10"/>
        <v>69.8275</v>
      </c>
      <c r="J81" s="217">
        <f t="shared" si="11"/>
        <v>0.16747211895910782</v>
      </c>
      <c r="K81" s="221">
        <f t="shared" si="12"/>
        <v>3.12957075</v>
      </c>
      <c r="L81" s="211">
        <f t="shared" si="13"/>
        <v>17.14136495083361</v>
      </c>
      <c r="M81" s="222">
        <v>50.073132</v>
      </c>
    </row>
    <row r="82" spans="1:13" s="8" customFormat="1" ht="15">
      <c r="A82" s="196" t="s">
        <v>168</v>
      </c>
      <c r="B82" s="182">
        <v>600</v>
      </c>
      <c r="C82" s="289">
        <f>Volume!J82</f>
        <v>676.7</v>
      </c>
      <c r="D82" s="323">
        <v>74.51</v>
      </c>
      <c r="E82" s="209">
        <f t="shared" si="7"/>
        <v>44706</v>
      </c>
      <c r="F82" s="214">
        <f t="shared" si="8"/>
        <v>11.010787645928772</v>
      </c>
      <c r="G82" s="280">
        <f t="shared" si="9"/>
        <v>65007</v>
      </c>
      <c r="H82" s="278">
        <v>5</v>
      </c>
      <c r="I82" s="210">
        <f t="shared" si="10"/>
        <v>108.345</v>
      </c>
      <c r="J82" s="217">
        <f t="shared" si="11"/>
        <v>0.1601078764592877</v>
      </c>
      <c r="K82" s="221">
        <f t="shared" si="12"/>
        <v>3.2207673125</v>
      </c>
      <c r="L82" s="211">
        <f t="shared" si="13"/>
        <v>17.640869095315406</v>
      </c>
      <c r="M82" s="222">
        <v>51.532277</v>
      </c>
    </row>
    <row r="83" spans="1:13" s="8" customFormat="1" ht="15">
      <c r="A83" s="196" t="s">
        <v>132</v>
      </c>
      <c r="B83" s="182">
        <v>400</v>
      </c>
      <c r="C83" s="289">
        <f>Volume!J83</f>
        <v>788.3</v>
      </c>
      <c r="D83" s="323">
        <v>98.04</v>
      </c>
      <c r="E83" s="209">
        <f t="shared" si="7"/>
        <v>39216</v>
      </c>
      <c r="F83" s="214">
        <f t="shared" si="8"/>
        <v>12.436889509070152</v>
      </c>
      <c r="G83" s="280">
        <f t="shared" si="9"/>
        <v>54982</v>
      </c>
      <c r="H83" s="278">
        <v>5</v>
      </c>
      <c r="I83" s="210">
        <f t="shared" si="10"/>
        <v>137.455</v>
      </c>
      <c r="J83" s="217">
        <f t="shared" si="11"/>
        <v>0.17436889509070153</v>
      </c>
      <c r="K83" s="221">
        <f t="shared" si="12"/>
        <v>2.7598474375</v>
      </c>
      <c r="L83" s="211">
        <f t="shared" si="13"/>
        <v>15.11630696791579</v>
      </c>
      <c r="M83" s="222">
        <v>44.157559</v>
      </c>
    </row>
    <row r="84" spans="1:13" s="8" customFormat="1" ht="15">
      <c r="A84" s="196" t="s">
        <v>144</v>
      </c>
      <c r="B84" s="182">
        <v>250</v>
      </c>
      <c r="C84" s="289">
        <f>Volume!J84</f>
        <v>2526.3</v>
      </c>
      <c r="D84" s="323">
        <v>304.07</v>
      </c>
      <c r="E84" s="209">
        <f t="shared" si="7"/>
        <v>76017.5</v>
      </c>
      <c r="F84" s="214">
        <f t="shared" si="8"/>
        <v>12.03617939278787</v>
      </c>
      <c r="G84" s="280">
        <f t="shared" si="9"/>
        <v>107596.25</v>
      </c>
      <c r="H84" s="278">
        <v>5</v>
      </c>
      <c r="I84" s="210">
        <f t="shared" si="10"/>
        <v>430.385</v>
      </c>
      <c r="J84" s="217">
        <f t="shared" si="11"/>
        <v>0.1703617939278787</v>
      </c>
      <c r="K84" s="221">
        <f t="shared" si="12"/>
        <v>2.3703136875</v>
      </c>
      <c r="L84" s="211">
        <f t="shared" si="13"/>
        <v>12.982742750070011</v>
      </c>
      <c r="M84" s="222">
        <v>37.925019</v>
      </c>
    </row>
    <row r="85" spans="1:13" s="8" customFormat="1" ht="15">
      <c r="A85" s="196" t="s">
        <v>295</v>
      </c>
      <c r="B85" s="182">
        <v>300</v>
      </c>
      <c r="C85" s="289">
        <f>Volume!J85</f>
        <v>678.55</v>
      </c>
      <c r="D85" s="323">
        <v>74.11</v>
      </c>
      <c r="E85" s="209">
        <f t="shared" si="7"/>
        <v>22233</v>
      </c>
      <c r="F85" s="214">
        <f t="shared" si="8"/>
        <v>10.92181858374475</v>
      </c>
      <c r="G85" s="280">
        <f t="shared" si="9"/>
        <v>32411.25</v>
      </c>
      <c r="H85" s="278">
        <v>5</v>
      </c>
      <c r="I85" s="210">
        <f t="shared" si="10"/>
        <v>108.0375</v>
      </c>
      <c r="J85" s="217">
        <f t="shared" si="11"/>
        <v>0.1592181858374475</v>
      </c>
      <c r="K85" s="221">
        <f t="shared" si="12"/>
        <v>3.211991625</v>
      </c>
      <c r="L85" s="211">
        <f t="shared" si="13"/>
        <v>17.592802675301744</v>
      </c>
      <c r="M85" s="222">
        <v>51.391866</v>
      </c>
    </row>
    <row r="86" spans="1:13" s="8" customFormat="1" ht="15">
      <c r="A86" s="196" t="s">
        <v>133</v>
      </c>
      <c r="B86" s="182">
        <v>12500</v>
      </c>
      <c r="C86" s="289">
        <f>Volume!J86</f>
        <v>34.35</v>
      </c>
      <c r="D86" s="323">
        <v>3.93</v>
      </c>
      <c r="E86" s="209">
        <f t="shared" si="7"/>
        <v>49125</v>
      </c>
      <c r="F86" s="214">
        <f t="shared" si="8"/>
        <v>11.441048034934498</v>
      </c>
      <c r="G86" s="280">
        <f t="shared" si="9"/>
        <v>70593.75</v>
      </c>
      <c r="H86" s="278">
        <v>5</v>
      </c>
      <c r="I86" s="210">
        <f t="shared" si="10"/>
        <v>5.6475</v>
      </c>
      <c r="J86" s="217">
        <f t="shared" si="11"/>
        <v>0.16441048034934497</v>
      </c>
      <c r="K86" s="221">
        <f t="shared" si="12"/>
        <v>2.590064625</v>
      </c>
      <c r="L86" s="211">
        <f t="shared" si="13"/>
        <v>14.186368205086591</v>
      </c>
      <c r="M86" s="222">
        <v>41.441034</v>
      </c>
    </row>
    <row r="87" spans="1:13" s="8" customFormat="1" ht="15">
      <c r="A87" s="196" t="s">
        <v>169</v>
      </c>
      <c r="B87" s="182">
        <v>4000</v>
      </c>
      <c r="C87" s="289">
        <f>Volume!J87</f>
        <v>123.1</v>
      </c>
      <c r="D87" s="323">
        <v>13.51</v>
      </c>
      <c r="E87" s="209">
        <f t="shared" si="7"/>
        <v>54040</v>
      </c>
      <c r="F87" s="214">
        <f t="shared" si="8"/>
        <v>10.97481722177092</v>
      </c>
      <c r="G87" s="280">
        <f t="shared" si="9"/>
        <v>78660</v>
      </c>
      <c r="H87" s="278">
        <v>5</v>
      </c>
      <c r="I87" s="210">
        <f t="shared" si="10"/>
        <v>19.665</v>
      </c>
      <c r="J87" s="217">
        <f t="shared" si="11"/>
        <v>0.15974817221770918</v>
      </c>
      <c r="K87" s="221">
        <f t="shared" si="12"/>
        <v>2.516205375</v>
      </c>
      <c r="L87" s="211">
        <f t="shared" si="13"/>
        <v>13.781824432032456</v>
      </c>
      <c r="M87" s="222">
        <v>40.259286</v>
      </c>
    </row>
    <row r="88" spans="1:13" s="8" customFormat="1" ht="15">
      <c r="A88" s="196" t="s">
        <v>296</v>
      </c>
      <c r="B88" s="182">
        <v>550</v>
      </c>
      <c r="C88" s="289">
        <f>Volume!J88</f>
        <v>458.3</v>
      </c>
      <c r="D88" s="323">
        <v>59.94</v>
      </c>
      <c r="E88" s="209">
        <f t="shared" si="7"/>
        <v>32967</v>
      </c>
      <c r="F88" s="214">
        <f t="shared" si="8"/>
        <v>13.078769365044728</v>
      </c>
      <c r="G88" s="280">
        <f t="shared" si="9"/>
        <v>45570.25</v>
      </c>
      <c r="H88" s="278">
        <v>5</v>
      </c>
      <c r="I88" s="210">
        <f t="shared" si="10"/>
        <v>82.855</v>
      </c>
      <c r="J88" s="217">
        <f t="shared" si="11"/>
        <v>0.1807876936504473</v>
      </c>
      <c r="K88" s="221">
        <f t="shared" si="12"/>
        <v>3.1670299375</v>
      </c>
      <c r="L88" s="211">
        <f t="shared" si="13"/>
        <v>17.346537370629264</v>
      </c>
      <c r="M88" s="222">
        <v>50.672479</v>
      </c>
    </row>
    <row r="89" spans="1:13" s="8" customFormat="1" ht="15">
      <c r="A89" s="196" t="s">
        <v>297</v>
      </c>
      <c r="B89" s="182">
        <v>550</v>
      </c>
      <c r="C89" s="289">
        <f>Volume!J89</f>
        <v>512.65</v>
      </c>
      <c r="D89" s="323">
        <v>67.79</v>
      </c>
      <c r="E89" s="209">
        <f t="shared" si="7"/>
        <v>37284.5</v>
      </c>
      <c r="F89" s="214">
        <f t="shared" si="8"/>
        <v>13.223446796059694</v>
      </c>
      <c r="G89" s="280">
        <f t="shared" si="9"/>
        <v>51382.375</v>
      </c>
      <c r="H89" s="278">
        <v>5</v>
      </c>
      <c r="I89" s="210">
        <f t="shared" si="10"/>
        <v>93.4225</v>
      </c>
      <c r="J89" s="217">
        <f t="shared" si="11"/>
        <v>0.18223446796059692</v>
      </c>
      <c r="K89" s="221">
        <f t="shared" si="12"/>
        <v>2.4742461875</v>
      </c>
      <c r="L89" s="211">
        <f t="shared" si="13"/>
        <v>13.552004497149067</v>
      </c>
      <c r="M89" s="222">
        <v>39.587939</v>
      </c>
    </row>
    <row r="90" spans="1:13" s="8" customFormat="1" ht="15">
      <c r="A90" s="196" t="s">
        <v>178</v>
      </c>
      <c r="B90" s="182">
        <v>2500</v>
      </c>
      <c r="C90" s="289">
        <f>Volume!J90</f>
        <v>188.35</v>
      </c>
      <c r="D90" s="323">
        <v>26.08</v>
      </c>
      <c r="E90" s="209">
        <f t="shared" si="7"/>
        <v>65199.99999999999</v>
      </c>
      <c r="F90" s="214">
        <f t="shared" si="8"/>
        <v>13.84656225112822</v>
      </c>
      <c r="G90" s="280">
        <f t="shared" si="9"/>
        <v>88743.75</v>
      </c>
      <c r="H90" s="278">
        <v>5</v>
      </c>
      <c r="I90" s="210">
        <f t="shared" si="10"/>
        <v>35.4975</v>
      </c>
      <c r="J90" s="217">
        <f t="shared" si="11"/>
        <v>0.1884656225112822</v>
      </c>
      <c r="K90" s="221">
        <f t="shared" si="12"/>
        <v>4.1667584375</v>
      </c>
      <c r="L90" s="211">
        <f t="shared" si="13"/>
        <v>22.8222758789373</v>
      </c>
      <c r="M90" s="222">
        <v>66.668135</v>
      </c>
    </row>
    <row r="91" spans="1:13" s="8" customFormat="1" ht="15">
      <c r="A91" s="196" t="s">
        <v>145</v>
      </c>
      <c r="B91" s="182">
        <v>1700</v>
      </c>
      <c r="C91" s="289">
        <f>Volume!J91</f>
        <v>165.5</v>
      </c>
      <c r="D91" s="323">
        <v>17.74</v>
      </c>
      <c r="E91" s="209">
        <f t="shared" si="7"/>
        <v>30157.999999999996</v>
      </c>
      <c r="F91" s="214">
        <f t="shared" si="8"/>
        <v>10.719033232628398</v>
      </c>
      <c r="G91" s="280">
        <f t="shared" si="9"/>
        <v>47545.42999999999</v>
      </c>
      <c r="H91" s="278">
        <v>6.18</v>
      </c>
      <c r="I91" s="210">
        <f t="shared" si="10"/>
        <v>27.967899999999997</v>
      </c>
      <c r="J91" s="217">
        <f t="shared" si="11"/>
        <v>0.16899033232628397</v>
      </c>
      <c r="K91" s="221">
        <f t="shared" si="12"/>
        <v>1.834402375</v>
      </c>
      <c r="L91" s="211">
        <f t="shared" si="13"/>
        <v>10.047435603285509</v>
      </c>
      <c r="M91" s="222">
        <v>29.350438</v>
      </c>
    </row>
    <row r="92" spans="1:13" s="8" customFormat="1" ht="15">
      <c r="A92" s="196" t="s">
        <v>273</v>
      </c>
      <c r="B92" s="182">
        <v>850</v>
      </c>
      <c r="C92" s="289">
        <f>Volume!J92</f>
        <v>228.95</v>
      </c>
      <c r="D92" s="323">
        <v>25.71</v>
      </c>
      <c r="E92" s="209">
        <f t="shared" si="7"/>
        <v>21853.5</v>
      </c>
      <c r="F92" s="214">
        <f t="shared" si="8"/>
        <v>11.22952609740118</v>
      </c>
      <c r="G92" s="280">
        <f t="shared" si="9"/>
        <v>31583.875</v>
      </c>
      <c r="H92" s="278">
        <v>5</v>
      </c>
      <c r="I92" s="210">
        <f t="shared" si="10"/>
        <v>37.1575</v>
      </c>
      <c r="J92" s="217">
        <f t="shared" si="11"/>
        <v>0.16229526097401178</v>
      </c>
      <c r="K92" s="221">
        <f t="shared" si="12"/>
        <v>3.50082375</v>
      </c>
      <c r="L92" s="211">
        <f t="shared" si="13"/>
        <v>19.17480137724826</v>
      </c>
      <c r="M92" s="222">
        <v>56.01318</v>
      </c>
    </row>
    <row r="93" spans="1:13" s="8" customFormat="1" ht="15">
      <c r="A93" s="196" t="s">
        <v>210</v>
      </c>
      <c r="B93" s="182">
        <v>200</v>
      </c>
      <c r="C93" s="289">
        <f>Volume!J93</f>
        <v>1756.75</v>
      </c>
      <c r="D93" s="323">
        <v>187.23</v>
      </c>
      <c r="E93" s="209">
        <f t="shared" si="7"/>
        <v>37446</v>
      </c>
      <c r="F93" s="214">
        <f t="shared" si="8"/>
        <v>10.657748683648782</v>
      </c>
      <c r="G93" s="280">
        <f t="shared" si="9"/>
        <v>55013.5</v>
      </c>
      <c r="H93" s="278">
        <v>5</v>
      </c>
      <c r="I93" s="210">
        <f t="shared" si="10"/>
        <v>275.0675</v>
      </c>
      <c r="J93" s="217">
        <f t="shared" si="11"/>
        <v>0.15657748683648784</v>
      </c>
      <c r="K93" s="221">
        <f t="shared" si="12"/>
        <v>1.819710875</v>
      </c>
      <c r="L93" s="211">
        <f t="shared" si="13"/>
        <v>9.966966943749636</v>
      </c>
      <c r="M93" s="222">
        <v>29.115374</v>
      </c>
    </row>
    <row r="94" spans="1:13" s="8" customFormat="1" ht="15">
      <c r="A94" s="196" t="s">
        <v>298</v>
      </c>
      <c r="B94" s="182">
        <v>350</v>
      </c>
      <c r="C94" s="289">
        <f>Volume!J94</f>
        <v>625.3</v>
      </c>
      <c r="D94" s="323">
        <v>68.36</v>
      </c>
      <c r="E94" s="209">
        <f t="shared" si="7"/>
        <v>23926</v>
      </c>
      <c r="F94" s="214">
        <f t="shared" si="8"/>
        <v>10.93235247081401</v>
      </c>
      <c r="G94" s="280">
        <f t="shared" si="9"/>
        <v>34868.75</v>
      </c>
      <c r="H94" s="278">
        <v>5</v>
      </c>
      <c r="I94" s="210">
        <f t="shared" si="10"/>
        <v>99.625</v>
      </c>
      <c r="J94" s="217">
        <f t="shared" si="11"/>
        <v>0.1593235247081401</v>
      </c>
      <c r="K94" s="221">
        <f t="shared" si="12"/>
        <v>1.9198255625</v>
      </c>
      <c r="L94" s="211">
        <f t="shared" si="13"/>
        <v>10.515317670562942</v>
      </c>
      <c r="M94" s="222">
        <v>30.717209</v>
      </c>
    </row>
    <row r="95" spans="1:13" s="8" customFormat="1" ht="15">
      <c r="A95" s="196" t="s">
        <v>7</v>
      </c>
      <c r="B95" s="182">
        <v>650</v>
      </c>
      <c r="C95" s="289">
        <f>Volume!J95</f>
        <v>931.4</v>
      </c>
      <c r="D95" s="323">
        <v>101.53</v>
      </c>
      <c r="E95" s="209">
        <f t="shared" si="7"/>
        <v>65994.5</v>
      </c>
      <c r="F95" s="214">
        <f t="shared" si="8"/>
        <v>10.900794502898863</v>
      </c>
      <c r="G95" s="280">
        <f t="shared" si="9"/>
        <v>96265</v>
      </c>
      <c r="H95" s="278">
        <v>5</v>
      </c>
      <c r="I95" s="210">
        <f t="shared" si="10"/>
        <v>148.1</v>
      </c>
      <c r="J95" s="217">
        <f t="shared" si="11"/>
        <v>0.15900794502898863</v>
      </c>
      <c r="K95" s="221">
        <f t="shared" si="12"/>
        <v>2.7548575</v>
      </c>
      <c r="L95" s="211">
        <f t="shared" si="13"/>
        <v>15.088975954622882</v>
      </c>
      <c r="M95" s="222">
        <v>44.07772</v>
      </c>
    </row>
    <row r="96" spans="1:13" s="8" customFormat="1" ht="15">
      <c r="A96" s="196" t="s">
        <v>170</v>
      </c>
      <c r="B96" s="182">
        <v>1200</v>
      </c>
      <c r="C96" s="289">
        <f>Volume!J96</f>
        <v>521.65</v>
      </c>
      <c r="D96" s="323">
        <v>56.87</v>
      </c>
      <c r="E96" s="209">
        <f t="shared" si="7"/>
        <v>68244</v>
      </c>
      <c r="F96" s="214">
        <f t="shared" si="8"/>
        <v>10.901945749065465</v>
      </c>
      <c r="G96" s="280">
        <f t="shared" si="9"/>
        <v>99543</v>
      </c>
      <c r="H96" s="278">
        <v>5</v>
      </c>
      <c r="I96" s="210">
        <f t="shared" si="10"/>
        <v>82.9525</v>
      </c>
      <c r="J96" s="217">
        <f t="shared" si="11"/>
        <v>0.15901945749065466</v>
      </c>
      <c r="K96" s="221">
        <f t="shared" si="12"/>
        <v>2.6387093125</v>
      </c>
      <c r="L96" s="211">
        <f t="shared" si="13"/>
        <v>14.452806131551986</v>
      </c>
      <c r="M96" s="222">
        <v>42.219349</v>
      </c>
    </row>
    <row r="97" spans="1:13" s="8" customFormat="1" ht="15">
      <c r="A97" s="196" t="s">
        <v>224</v>
      </c>
      <c r="B97" s="182">
        <v>400</v>
      </c>
      <c r="C97" s="289">
        <f>Volume!J97</f>
        <v>962.55</v>
      </c>
      <c r="D97" s="323">
        <v>102.24</v>
      </c>
      <c r="E97" s="209">
        <f t="shared" si="7"/>
        <v>40896</v>
      </c>
      <c r="F97" s="214">
        <f t="shared" si="8"/>
        <v>10.621785881252922</v>
      </c>
      <c r="G97" s="280">
        <f t="shared" si="9"/>
        <v>60147</v>
      </c>
      <c r="H97" s="278">
        <v>5</v>
      </c>
      <c r="I97" s="210">
        <f t="shared" si="10"/>
        <v>150.3675</v>
      </c>
      <c r="J97" s="217">
        <f t="shared" si="11"/>
        <v>0.15621785881252923</v>
      </c>
      <c r="K97" s="221">
        <f t="shared" si="12"/>
        <v>2.312487875</v>
      </c>
      <c r="L97" s="211">
        <f t="shared" si="13"/>
        <v>12.66601773094687</v>
      </c>
      <c r="M97" s="222">
        <v>36.999806</v>
      </c>
    </row>
    <row r="98" spans="1:13" s="8" customFormat="1" ht="15">
      <c r="A98" s="196" t="s">
        <v>207</v>
      </c>
      <c r="B98" s="182">
        <v>1250</v>
      </c>
      <c r="C98" s="289">
        <f>Volume!J98</f>
        <v>222.65</v>
      </c>
      <c r="D98" s="323">
        <v>31.72</v>
      </c>
      <c r="E98" s="209">
        <f t="shared" si="7"/>
        <v>39650</v>
      </c>
      <c r="F98" s="214">
        <f t="shared" si="8"/>
        <v>14.246575342465754</v>
      </c>
      <c r="G98" s="280">
        <f t="shared" si="9"/>
        <v>53565.625</v>
      </c>
      <c r="H98" s="278">
        <v>5</v>
      </c>
      <c r="I98" s="210">
        <f t="shared" si="10"/>
        <v>42.8525</v>
      </c>
      <c r="J98" s="217">
        <f t="shared" si="11"/>
        <v>0.19246575342465752</v>
      </c>
      <c r="K98" s="221">
        <f t="shared" si="12"/>
        <v>3.1526863125</v>
      </c>
      <c r="L98" s="211">
        <f t="shared" si="13"/>
        <v>17.267974100940314</v>
      </c>
      <c r="M98" s="222">
        <v>50.442981</v>
      </c>
    </row>
    <row r="99" spans="1:13" s="7" customFormat="1" ht="15">
      <c r="A99" s="196" t="s">
        <v>299</v>
      </c>
      <c r="B99" s="182">
        <v>250</v>
      </c>
      <c r="C99" s="289">
        <f>Volume!J99</f>
        <v>921.25</v>
      </c>
      <c r="D99" s="323">
        <v>98.91</v>
      </c>
      <c r="E99" s="209">
        <f t="shared" si="7"/>
        <v>24727.5</v>
      </c>
      <c r="F99" s="214">
        <f t="shared" si="8"/>
        <v>10.736499321573948</v>
      </c>
      <c r="G99" s="280">
        <f t="shared" si="9"/>
        <v>36243.125</v>
      </c>
      <c r="H99" s="278">
        <v>5</v>
      </c>
      <c r="I99" s="210">
        <f t="shared" si="10"/>
        <v>144.9725</v>
      </c>
      <c r="J99" s="217">
        <f t="shared" si="11"/>
        <v>0.1573649932157395</v>
      </c>
      <c r="K99" s="221">
        <f t="shared" si="12"/>
        <v>2.348426625</v>
      </c>
      <c r="L99" s="211">
        <f t="shared" si="13"/>
        <v>12.862862371582258</v>
      </c>
      <c r="M99" s="222">
        <v>37.574826</v>
      </c>
    </row>
    <row r="100" spans="1:13" s="7" customFormat="1" ht="15">
      <c r="A100" s="196" t="s">
        <v>279</v>
      </c>
      <c r="B100" s="182">
        <v>1600</v>
      </c>
      <c r="C100" s="289">
        <f>Volume!J100</f>
        <v>312.45</v>
      </c>
      <c r="D100" s="323">
        <v>48.43</v>
      </c>
      <c r="E100" s="209">
        <f t="shared" si="7"/>
        <v>77488</v>
      </c>
      <c r="F100" s="214">
        <f t="shared" si="8"/>
        <v>15.500080012802048</v>
      </c>
      <c r="G100" s="280">
        <f t="shared" si="9"/>
        <v>102484</v>
      </c>
      <c r="H100" s="278">
        <v>5</v>
      </c>
      <c r="I100" s="210">
        <f t="shared" si="10"/>
        <v>64.0525</v>
      </c>
      <c r="J100" s="217">
        <f t="shared" si="11"/>
        <v>0.20500080012802047</v>
      </c>
      <c r="K100" s="221">
        <f t="shared" si="12"/>
        <v>4.251761</v>
      </c>
      <c r="L100" s="211">
        <f t="shared" si="13"/>
        <v>23.287854088207226</v>
      </c>
      <c r="M100" s="206">
        <v>68.028176</v>
      </c>
    </row>
    <row r="101" spans="1:13" s="7" customFormat="1" ht="15">
      <c r="A101" s="196" t="s">
        <v>146</v>
      </c>
      <c r="B101" s="182">
        <v>8900</v>
      </c>
      <c r="C101" s="289">
        <f>Volume!J101</f>
        <v>42.55</v>
      </c>
      <c r="D101" s="323">
        <v>4.74</v>
      </c>
      <c r="E101" s="209">
        <f t="shared" si="7"/>
        <v>42186</v>
      </c>
      <c r="F101" s="214">
        <f t="shared" si="8"/>
        <v>11.139835487661575</v>
      </c>
      <c r="G101" s="280">
        <f t="shared" si="9"/>
        <v>61120.75</v>
      </c>
      <c r="H101" s="278">
        <v>5</v>
      </c>
      <c r="I101" s="210">
        <f t="shared" si="10"/>
        <v>6.8675</v>
      </c>
      <c r="J101" s="217">
        <f t="shared" si="11"/>
        <v>0.16139835487661575</v>
      </c>
      <c r="K101" s="221">
        <f t="shared" si="12"/>
        <v>2.374969</v>
      </c>
      <c r="L101" s="211">
        <f t="shared" si="13"/>
        <v>13.008240946754869</v>
      </c>
      <c r="M101" s="206">
        <v>37.999504</v>
      </c>
    </row>
    <row r="102" spans="1:13" s="8" customFormat="1" ht="15">
      <c r="A102" s="196" t="s">
        <v>8</v>
      </c>
      <c r="B102" s="182">
        <v>1600</v>
      </c>
      <c r="C102" s="289">
        <f>Volume!J102</f>
        <v>164.05</v>
      </c>
      <c r="D102" s="323">
        <v>17.74</v>
      </c>
      <c r="E102" s="209">
        <f t="shared" si="7"/>
        <v>28383.999999999996</v>
      </c>
      <c r="F102" s="214">
        <f t="shared" si="8"/>
        <v>10.813776287717157</v>
      </c>
      <c r="G102" s="280">
        <f t="shared" si="9"/>
        <v>41508</v>
      </c>
      <c r="H102" s="278">
        <v>5</v>
      </c>
      <c r="I102" s="210">
        <f t="shared" si="10"/>
        <v>25.9425</v>
      </c>
      <c r="J102" s="217">
        <f t="shared" si="11"/>
        <v>0.15813776287717157</v>
      </c>
      <c r="K102" s="221">
        <f t="shared" si="12"/>
        <v>3.08584175</v>
      </c>
      <c r="L102" s="211">
        <f t="shared" si="13"/>
        <v>16.901851353662174</v>
      </c>
      <c r="M102" s="222">
        <v>49.373468</v>
      </c>
    </row>
    <row r="103" spans="1:13" s="7" customFormat="1" ht="15">
      <c r="A103" s="196" t="s">
        <v>300</v>
      </c>
      <c r="B103" s="182">
        <v>1000</v>
      </c>
      <c r="C103" s="289">
        <f>Volume!J103</f>
        <v>214.8</v>
      </c>
      <c r="D103" s="323">
        <v>24.09</v>
      </c>
      <c r="E103" s="209">
        <f t="shared" si="7"/>
        <v>24090</v>
      </c>
      <c r="F103" s="214">
        <f t="shared" si="8"/>
        <v>11.21508379888268</v>
      </c>
      <c r="G103" s="280">
        <f t="shared" si="9"/>
        <v>34830</v>
      </c>
      <c r="H103" s="278">
        <v>5</v>
      </c>
      <c r="I103" s="210">
        <f t="shared" si="10"/>
        <v>34.83</v>
      </c>
      <c r="J103" s="217">
        <f t="shared" si="11"/>
        <v>0.1621508379888268</v>
      </c>
      <c r="K103" s="221">
        <f t="shared" si="12"/>
        <v>3.7245764375</v>
      </c>
      <c r="L103" s="211">
        <f t="shared" si="13"/>
        <v>20.400345319709807</v>
      </c>
      <c r="M103" s="222">
        <v>59.593223</v>
      </c>
    </row>
    <row r="104" spans="1:13" s="7" customFormat="1" ht="15">
      <c r="A104" s="196" t="s">
        <v>179</v>
      </c>
      <c r="B104" s="182">
        <v>28000</v>
      </c>
      <c r="C104" s="289">
        <f>Volume!J104</f>
        <v>17.7</v>
      </c>
      <c r="D104" s="323">
        <v>4.02</v>
      </c>
      <c r="E104" s="209">
        <f t="shared" si="7"/>
        <v>112559.99999999999</v>
      </c>
      <c r="F104" s="214">
        <f t="shared" si="8"/>
        <v>22.711864406779657</v>
      </c>
      <c r="G104" s="280">
        <f t="shared" si="9"/>
        <v>137340</v>
      </c>
      <c r="H104" s="278">
        <v>5</v>
      </c>
      <c r="I104" s="210">
        <f t="shared" si="10"/>
        <v>4.905</v>
      </c>
      <c r="J104" s="217">
        <f t="shared" si="11"/>
        <v>0.2771186440677966</v>
      </c>
      <c r="K104" s="221">
        <f t="shared" si="12"/>
        <v>4.830423125</v>
      </c>
      <c r="L104" s="211">
        <f t="shared" si="13"/>
        <v>26.45731707857097</v>
      </c>
      <c r="M104" s="206">
        <v>77.28677</v>
      </c>
    </row>
    <row r="105" spans="1:13" s="7" customFormat="1" ht="15">
      <c r="A105" s="196" t="s">
        <v>202</v>
      </c>
      <c r="B105" s="182">
        <v>1150</v>
      </c>
      <c r="C105" s="289">
        <f>Volume!J105</f>
        <v>234.1</v>
      </c>
      <c r="D105" s="323">
        <v>34.94</v>
      </c>
      <c r="E105" s="209">
        <f t="shared" si="7"/>
        <v>40181</v>
      </c>
      <c r="F105" s="214">
        <f t="shared" si="8"/>
        <v>14.92524562152926</v>
      </c>
      <c r="G105" s="280">
        <f t="shared" si="9"/>
        <v>53641.75</v>
      </c>
      <c r="H105" s="278">
        <v>5</v>
      </c>
      <c r="I105" s="210">
        <f t="shared" si="10"/>
        <v>46.645</v>
      </c>
      <c r="J105" s="217">
        <f t="shared" si="11"/>
        <v>0.19925245621529264</v>
      </c>
      <c r="K105" s="221">
        <f t="shared" si="12"/>
        <v>2.0171535</v>
      </c>
      <c r="L105" s="211">
        <f t="shared" si="13"/>
        <v>11.04840473900497</v>
      </c>
      <c r="M105" s="222">
        <v>32.274456</v>
      </c>
    </row>
    <row r="106" spans="1:13" s="7" customFormat="1" ht="15">
      <c r="A106" s="196" t="s">
        <v>171</v>
      </c>
      <c r="B106" s="182">
        <v>2200</v>
      </c>
      <c r="C106" s="289">
        <f>Volume!J106</f>
        <v>323.35</v>
      </c>
      <c r="D106" s="323">
        <v>47.33</v>
      </c>
      <c r="E106" s="209">
        <f t="shared" si="7"/>
        <v>104126</v>
      </c>
      <c r="F106" s="214">
        <f t="shared" si="8"/>
        <v>14.637389825266736</v>
      </c>
      <c r="G106" s="280">
        <f t="shared" si="9"/>
        <v>139694.5</v>
      </c>
      <c r="H106" s="278">
        <v>5</v>
      </c>
      <c r="I106" s="210">
        <f t="shared" si="10"/>
        <v>63.4975</v>
      </c>
      <c r="J106" s="217">
        <f t="shared" si="11"/>
        <v>0.19637389825266738</v>
      </c>
      <c r="K106" s="221">
        <f t="shared" si="12"/>
        <v>5.126053</v>
      </c>
      <c r="L106" s="211">
        <f t="shared" si="13"/>
        <v>28.076548590670292</v>
      </c>
      <c r="M106" s="222">
        <v>82.016848</v>
      </c>
    </row>
    <row r="107" spans="1:13" s="7" customFormat="1" ht="15">
      <c r="A107" s="196" t="s">
        <v>147</v>
      </c>
      <c r="B107" s="182">
        <v>5900</v>
      </c>
      <c r="C107" s="289">
        <f>Volume!J107</f>
        <v>63.9</v>
      </c>
      <c r="D107" s="323">
        <v>6.55</v>
      </c>
      <c r="E107" s="209">
        <f t="shared" si="7"/>
        <v>38645</v>
      </c>
      <c r="F107" s="214">
        <f t="shared" si="8"/>
        <v>10.25039123630673</v>
      </c>
      <c r="G107" s="280">
        <f t="shared" si="9"/>
        <v>57495.5</v>
      </c>
      <c r="H107" s="278">
        <v>5</v>
      </c>
      <c r="I107" s="210">
        <f t="shared" si="10"/>
        <v>9.745</v>
      </c>
      <c r="J107" s="217">
        <f t="shared" si="11"/>
        <v>0.1525039123630673</v>
      </c>
      <c r="K107" s="221">
        <f t="shared" si="12"/>
        <v>2.434076625</v>
      </c>
      <c r="L107" s="211">
        <f t="shared" si="13"/>
        <v>13.331986742085432</v>
      </c>
      <c r="M107" s="206">
        <v>38.945226</v>
      </c>
    </row>
    <row r="108" spans="1:13" s="8" customFormat="1" ht="15">
      <c r="A108" s="196" t="s">
        <v>148</v>
      </c>
      <c r="B108" s="182">
        <v>2090</v>
      </c>
      <c r="C108" s="289">
        <f>Volume!J108</f>
        <v>257.75</v>
      </c>
      <c r="D108" s="323">
        <v>27.22</v>
      </c>
      <c r="E108" s="209">
        <f t="shared" si="7"/>
        <v>56889.799999999996</v>
      </c>
      <c r="F108" s="214">
        <f t="shared" si="8"/>
        <v>10.560620756547042</v>
      </c>
      <c r="G108" s="280">
        <f t="shared" si="9"/>
        <v>83824.67499999999</v>
      </c>
      <c r="H108" s="278">
        <v>5</v>
      </c>
      <c r="I108" s="210">
        <f t="shared" si="10"/>
        <v>40.107499999999995</v>
      </c>
      <c r="J108" s="217">
        <f t="shared" si="11"/>
        <v>0.1556062075654704</v>
      </c>
      <c r="K108" s="221">
        <f t="shared" si="12"/>
        <v>2.707522625</v>
      </c>
      <c r="L108" s="211">
        <f t="shared" si="13"/>
        <v>14.82971216668101</v>
      </c>
      <c r="M108" s="222">
        <v>43.320362</v>
      </c>
    </row>
    <row r="109" spans="1:13" s="7" customFormat="1" ht="15">
      <c r="A109" s="196" t="s">
        <v>122</v>
      </c>
      <c r="B109" s="182">
        <v>3250</v>
      </c>
      <c r="C109" s="289">
        <f>Volume!J109</f>
        <v>142.75</v>
      </c>
      <c r="D109" s="191">
        <v>15.43</v>
      </c>
      <c r="E109" s="209">
        <f t="shared" si="7"/>
        <v>50147.5</v>
      </c>
      <c r="F109" s="214">
        <f t="shared" si="8"/>
        <v>10.809106830122591</v>
      </c>
      <c r="G109" s="280">
        <f t="shared" si="9"/>
        <v>73344.375</v>
      </c>
      <c r="H109" s="278">
        <v>5</v>
      </c>
      <c r="I109" s="210">
        <f t="shared" si="10"/>
        <v>22.5675</v>
      </c>
      <c r="J109" s="217">
        <f t="shared" si="11"/>
        <v>0.1580910683012259</v>
      </c>
      <c r="K109" s="221">
        <f t="shared" si="12"/>
        <v>2.459864</v>
      </c>
      <c r="L109" s="211">
        <f t="shared" si="13"/>
        <v>13.47323001194888</v>
      </c>
      <c r="M109" s="206">
        <v>39.357824</v>
      </c>
    </row>
    <row r="110" spans="1:13" s="7" customFormat="1" ht="15">
      <c r="A110" s="196" t="s">
        <v>36</v>
      </c>
      <c r="B110" s="182">
        <v>450</v>
      </c>
      <c r="C110" s="289">
        <f>Volume!J110</f>
        <v>894</v>
      </c>
      <c r="D110" s="323">
        <v>96.09</v>
      </c>
      <c r="E110" s="209">
        <f t="shared" si="7"/>
        <v>43240.5</v>
      </c>
      <c r="F110" s="214">
        <f t="shared" si="8"/>
        <v>10.748322147651008</v>
      </c>
      <c r="G110" s="280">
        <f t="shared" si="9"/>
        <v>63355.5</v>
      </c>
      <c r="H110" s="278">
        <v>5</v>
      </c>
      <c r="I110" s="210">
        <f t="shared" si="10"/>
        <v>140.79</v>
      </c>
      <c r="J110" s="217">
        <f t="shared" si="11"/>
        <v>0.15748322147651006</v>
      </c>
      <c r="K110" s="221">
        <f t="shared" si="12"/>
        <v>2.0521785</v>
      </c>
      <c r="L110" s="211">
        <f t="shared" si="13"/>
        <v>11.240244564771157</v>
      </c>
      <c r="M110" s="206">
        <v>32.834856</v>
      </c>
    </row>
    <row r="111" spans="1:13" s="7" customFormat="1" ht="15">
      <c r="A111" s="196" t="s">
        <v>172</v>
      </c>
      <c r="B111" s="182">
        <v>1050</v>
      </c>
      <c r="C111" s="289">
        <f>Volume!J111</f>
        <v>268.15</v>
      </c>
      <c r="D111" s="323">
        <v>32.14</v>
      </c>
      <c r="E111" s="209">
        <f t="shared" si="7"/>
        <v>33747</v>
      </c>
      <c r="F111" s="214">
        <f t="shared" si="8"/>
        <v>11.985828827148985</v>
      </c>
      <c r="G111" s="280">
        <f t="shared" si="9"/>
        <v>47824.875</v>
      </c>
      <c r="H111" s="278">
        <v>5</v>
      </c>
      <c r="I111" s="210">
        <f t="shared" si="10"/>
        <v>45.5475</v>
      </c>
      <c r="J111" s="217">
        <f t="shared" si="11"/>
        <v>0.16985828827148985</v>
      </c>
      <c r="K111" s="221">
        <f t="shared" si="12"/>
        <v>1.997347125</v>
      </c>
      <c r="L111" s="211">
        <f t="shared" si="13"/>
        <v>10.939920755305907</v>
      </c>
      <c r="M111" s="206">
        <v>31.957554</v>
      </c>
    </row>
    <row r="112" spans="1:13" s="8" customFormat="1" ht="15">
      <c r="A112" s="196" t="s">
        <v>80</v>
      </c>
      <c r="B112" s="182">
        <v>1200</v>
      </c>
      <c r="C112" s="289">
        <f>Volume!J112</f>
        <v>226.4</v>
      </c>
      <c r="D112" s="323">
        <v>24.1</v>
      </c>
      <c r="E112" s="209">
        <f t="shared" si="7"/>
        <v>28920</v>
      </c>
      <c r="F112" s="214">
        <f t="shared" si="8"/>
        <v>10.64487632508834</v>
      </c>
      <c r="G112" s="280">
        <f t="shared" si="9"/>
        <v>45682.656</v>
      </c>
      <c r="H112" s="278">
        <v>6.17</v>
      </c>
      <c r="I112" s="210">
        <f t="shared" si="10"/>
        <v>38.06888</v>
      </c>
      <c r="J112" s="217">
        <f t="shared" si="11"/>
        <v>0.16814876325088338</v>
      </c>
      <c r="K112" s="221">
        <f t="shared" si="12"/>
        <v>2.7736788125</v>
      </c>
      <c r="L112" s="211">
        <f t="shared" si="13"/>
        <v>15.192064528803922</v>
      </c>
      <c r="M112" s="222">
        <v>44.378861</v>
      </c>
    </row>
    <row r="113" spans="1:13" s="8" customFormat="1" ht="15">
      <c r="A113" s="196" t="s">
        <v>275</v>
      </c>
      <c r="B113" s="182">
        <v>700</v>
      </c>
      <c r="C113" s="289">
        <f>Volume!J113</f>
        <v>360.5</v>
      </c>
      <c r="D113" s="323">
        <v>49.46</v>
      </c>
      <c r="E113" s="209">
        <f t="shared" si="7"/>
        <v>34622</v>
      </c>
      <c r="F113" s="214">
        <f t="shared" si="8"/>
        <v>13.719833564493758</v>
      </c>
      <c r="G113" s="280">
        <f t="shared" si="9"/>
        <v>47239.5</v>
      </c>
      <c r="H113" s="278">
        <v>5</v>
      </c>
      <c r="I113" s="210">
        <f t="shared" si="10"/>
        <v>67.485</v>
      </c>
      <c r="J113" s="217">
        <f t="shared" si="11"/>
        <v>0.1871983356449376</v>
      </c>
      <c r="K113" s="221">
        <f t="shared" si="12"/>
        <v>4.01060875</v>
      </c>
      <c r="L113" s="211">
        <f t="shared" si="13"/>
        <v>21.967008817025974</v>
      </c>
      <c r="M113" s="222">
        <v>64.16974</v>
      </c>
    </row>
    <row r="114" spans="1:13" s="7" customFormat="1" ht="15">
      <c r="A114" s="196" t="s">
        <v>225</v>
      </c>
      <c r="B114" s="182">
        <v>650</v>
      </c>
      <c r="C114" s="289">
        <f>Volume!J114</f>
        <v>436.4</v>
      </c>
      <c r="D114" s="323">
        <v>52.2</v>
      </c>
      <c r="E114" s="209">
        <f t="shared" si="7"/>
        <v>33930</v>
      </c>
      <c r="F114" s="214">
        <f t="shared" si="8"/>
        <v>11.961503208065997</v>
      </c>
      <c r="G114" s="280">
        <f t="shared" si="9"/>
        <v>48113</v>
      </c>
      <c r="H114" s="278">
        <v>5</v>
      </c>
      <c r="I114" s="210">
        <f t="shared" si="10"/>
        <v>74.02</v>
      </c>
      <c r="J114" s="217">
        <f t="shared" si="11"/>
        <v>0.16961503208065995</v>
      </c>
      <c r="K114" s="221">
        <f t="shared" si="12"/>
        <v>1.8793898125</v>
      </c>
      <c r="L114" s="211">
        <f t="shared" si="13"/>
        <v>10.293841946516546</v>
      </c>
      <c r="M114" s="222">
        <v>30.070237</v>
      </c>
    </row>
    <row r="115" spans="1:13" s="7" customFormat="1" ht="15">
      <c r="A115" s="196" t="s">
        <v>81</v>
      </c>
      <c r="B115" s="182">
        <v>1200</v>
      </c>
      <c r="C115" s="289">
        <f>Volume!J115</f>
        <v>516.4</v>
      </c>
      <c r="D115" s="323">
        <v>55.76</v>
      </c>
      <c r="E115" s="209">
        <f t="shared" si="7"/>
        <v>66912</v>
      </c>
      <c r="F115" s="214">
        <f t="shared" si="8"/>
        <v>10.797831138652207</v>
      </c>
      <c r="G115" s="280">
        <f t="shared" si="9"/>
        <v>97896</v>
      </c>
      <c r="H115" s="278">
        <v>5</v>
      </c>
      <c r="I115" s="210">
        <f t="shared" si="10"/>
        <v>81.58</v>
      </c>
      <c r="J115" s="217">
        <f t="shared" si="11"/>
        <v>0.15797831138652207</v>
      </c>
      <c r="K115" s="221">
        <f t="shared" si="12"/>
        <v>2.51191575</v>
      </c>
      <c r="L115" s="211">
        <f t="shared" si="13"/>
        <v>13.758329188275075</v>
      </c>
      <c r="M115" s="222">
        <v>40.190652</v>
      </c>
    </row>
    <row r="116" spans="1:13" s="7" customFormat="1" ht="15">
      <c r="A116" s="196" t="s">
        <v>226</v>
      </c>
      <c r="B116" s="182">
        <v>2800</v>
      </c>
      <c r="C116" s="289">
        <f>Volume!J116</f>
        <v>228.1</v>
      </c>
      <c r="D116" s="323">
        <v>38.65</v>
      </c>
      <c r="E116" s="209">
        <f t="shared" si="7"/>
        <v>108220</v>
      </c>
      <c r="F116" s="214">
        <f t="shared" si="8"/>
        <v>16.944322665497587</v>
      </c>
      <c r="G116" s="280">
        <f t="shared" si="9"/>
        <v>140154</v>
      </c>
      <c r="H116" s="278">
        <v>5</v>
      </c>
      <c r="I116" s="210">
        <f t="shared" si="10"/>
        <v>50.055</v>
      </c>
      <c r="J116" s="217">
        <f t="shared" si="11"/>
        <v>0.2194432266549759</v>
      </c>
      <c r="K116" s="221">
        <f t="shared" si="12"/>
        <v>5.248554375</v>
      </c>
      <c r="L116" s="211">
        <f t="shared" si="13"/>
        <v>28.74751625479929</v>
      </c>
      <c r="M116" s="222">
        <v>83.97687</v>
      </c>
    </row>
    <row r="117" spans="1:13" s="8" customFormat="1" ht="15">
      <c r="A117" s="196" t="s">
        <v>301</v>
      </c>
      <c r="B117" s="182">
        <v>1100</v>
      </c>
      <c r="C117" s="289">
        <f>Volume!J117</f>
        <v>367.3</v>
      </c>
      <c r="D117" s="323">
        <v>62.39</v>
      </c>
      <c r="E117" s="209">
        <f t="shared" si="7"/>
        <v>68629</v>
      </c>
      <c r="F117" s="214">
        <f t="shared" si="8"/>
        <v>16.98611489245848</v>
      </c>
      <c r="G117" s="280">
        <f t="shared" si="9"/>
        <v>88830.5</v>
      </c>
      <c r="H117" s="278">
        <v>5</v>
      </c>
      <c r="I117" s="210">
        <f t="shared" si="10"/>
        <v>80.755</v>
      </c>
      <c r="J117" s="217">
        <f t="shared" si="11"/>
        <v>0.21986114892458478</v>
      </c>
      <c r="K117" s="221">
        <f t="shared" si="12"/>
        <v>3.8582565</v>
      </c>
      <c r="L117" s="211">
        <f t="shared" si="13"/>
        <v>21.13254117690931</v>
      </c>
      <c r="M117" s="222">
        <v>61.732104</v>
      </c>
    </row>
    <row r="118" spans="1:13" s="8" customFormat="1" ht="15">
      <c r="A118" s="196" t="s">
        <v>227</v>
      </c>
      <c r="B118" s="182">
        <v>300</v>
      </c>
      <c r="C118" s="289">
        <f>Volume!J118</f>
        <v>1042.75</v>
      </c>
      <c r="D118" s="323">
        <v>111.51</v>
      </c>
      <c r="E118" s="209">
        <f t="shared" si="7"/>
        <v>33453</v>
      </c>
      <c r="F118" s="214">
        <f t="shared" si="8"/>
        <v>10.693838408055623</v>
      </c>
      <c r="G118" s="280">
        <f t="shared" si="9"/>
        <v>49094.25</v>
      </c>
      <c r="H118" s="278">
        <v>5</v>
      </c>
      <c r="I118" s="210">
        <f t="shared" si="10"/>
        <v>163.6475</v>
      </c>
      <c r="J118" s="217">
        <f t="shared" si="11"/>
        <v>0.15693838408055624</v>
      </c>
      <c r="K118" s="221">
        <f t="shared" si="12"/>
        <v>3.464519875</v>
      </c>
      <c r="L118" s="211">
        <f t="shared" si="13"/>
        <v>18.975956864624784</v>
      </c>
      <c r="M118" s="222">
        <v>55.432318</v>
      </c>
    </row>
    <row r="119" spans="1:13" s="8" customFormat="1" ht="15">
      <c r="A119" s="196" t="s">
        <v>228</v>
      </c>
      <c r="B119" s="182">
        <v>800</v>
      </c>
      <c r="C119" s="289">
        <f>Volume!J119</f>
        <v>420.95</v>
      </c>
      <c r="D119" s="323">
        <v>45.07</v>
      </c>
      <c r="E119" s="209">
        <f t="shared" si="7"/>
        <v>36056</v>
      </c>
      <c r="F119" s="214">
        <f t="shared" si="8"/>
        <v>10.706734766599359</v>
      </c>
      <c r="G119" s="280">
        <f t="shared" si="9"/>
        <v>52894</v>
      </c>
      <c r="H119" s="278">
        <v>5</v>
      </c>
      <c r="I119" s="210">
        <f t="shared" si="10"/>
        <v>66.1175</v>
      </c>
      <c r="J119" s="217">
        <f t="shared" si="11"/>
        <v>0.15706734766599362</v>
      </c>
      <c r="K119" s="221">
        <f t="shared" si="12"/>
        <v>1.9583809375</v>
      </c>
      <c r="L119" s="211">
        <f t="shared" si="13"/>
        <v>10.726494156568648</v>
      </c>
      <c r="M119" s="222">
        <v>31.334095</v>
      </c>
    </row>
    <row r="120" spans="1:13" s="8" customFormat="1" ht="15">
      <c r="A120" s="196" t="s">
        <v>235</v>
      </c>
      <c r="B120" s="182">
        <v>700</v>
      </c>
      <c r="C120" s="289">
        <f>Volume!J120</f>
        <v>489.05</v>
      </c>
      <c r="D120" s="323">
        <v>68.78</v>
      </c>
      <c r="E120" s="209">
        <f t="shared" si="7"/>
        <v>48146</v>
      </c>
      <c r="F120" s="214">
        <f t="shared" si="8"/>
        <v>14.064001635824559</v>
      </c>
      <c r="G120" s="280">
        <f t="shared" si="9"/>
        <v>65262.75</v>
      </c>
      <c r="H120" s="278">
        <v>5</v>
      </c>
      <c r="I120" s="210">
        <f t="shared" si="10"/>
        <v>93.2325</v>
      </c>
      <c r="J120" s="217">
        <f t="shared" si="11"/>
        <v>0.19064001635824557</v>
      </c>
      <c r="K120" s="221">
        <f t="shared" si="12"/>
        <v>3.2285920625</v>
      </c>
      <c r="L120" s="211">
        <f t="shared" si="13"/>
        <v>17.683727016133794</v>
      </c>
      <c r="M120" s="222">
        <v>51.657473</v>
      </c>
    </row>
    <row r="121" spans="1:13" s="8" customFormat="1" ht="15">
      <c r="A121" s="196" t="s">
        <v>98</v>
      </c>
      <c r="B121" s="182">
        <v>550</v>
      </c>
      <c r="C121" s="289">
        <f>Volume!J121</f>
        <v>565.05</v>
      </c>
      <c r="D121" s="323">
        <v>60.19</v>
      </c>
      <c r="E121" s="209">
        <f t="shared" si="7"/>
        <v>33104.5</v>
      </c>
      <c r="F121" s="214">
        <f t="shared" si="8"/>
        <v>10.652154676577293</v>
      </c>
      <c r="G121" s="280">
        <f t="shared" si="9"/>
        <v>48643.375</v>
      </c>
      <c r="H121" s="278">
        <v>5</v>
      </c>
      <c r="I121" s="210">
        <f t="shared" si="10"/>
        <v>88.4425</v>
      </c>
      <c r="J121" s="217">
        <f t="shared" si="11"/>
        <v>0.15652154676577296</v>
      </c>
      <c r="K121" s="221">
        <f t="shared" si="12"/>
        <v>2.1281904375</v>
      </c>
      <c r="L121" s="211">
        <f t="shared" si="13"/>
        <v>11.656579092855383</v>
      </c>
      <c r="M121" s="222">
        <v>34.051047</v>
      </c>
    </row>
    <row r="122" spans="1:13" s="8" customFormat="1" ht="15">
      <c r="A122" s="196" t="s">
        <v>149</v>
      </c>
      <c r="B122" s="182">
        <v>550</v>
      </c>
      <c r="C122" s="289">
        <f>Volume!J122</f>
        <v>723.85</v>
      </c>
      <c r="D122" s="323">
        <v>85.36</v>
      </c>
      <c r="E122" s="209">
        <f t="shared" si="7"/>
        <v>46948</v>
      </c>
      <c r="F122" s="214">
        <f t="shared" si="8"/>
        <v>11.792498445810596</v>
      </c>
      <c r="G122" s="280">
        <f t="shared" si="9"/>
        <v>66853.875</v>
      </c>
      <c r="H122" s="278">
        <v>5</v>
      </c>
      <c r="I122" s="210">
        <f t="shared" si="10"/>
        <v>121.5525</v>
      </c>
      <c r="J122" s="217">
        <f t="shared" si="11"/>
        <v>0.16792498445810594</v>
      </c>
      <c r="K122" s="221">
        <f t="shared" si="12"/>
        <v>2.62415325</v>
      </c>
      <c r="L122" s="211">
        <f t="shared" si="13"/>
        <v>14.373079293754936</v>
      </c>
      <c r="M122" s="222">
        <v>41.986452</v>
      </c>
    </row>
    <row r="123" spans="1:13" s="8" customFormat="1" ht="15">
      <c r="A123" s="196" t="s">
        <v>203</v>
      </c>
      <c r="B123" s="182">
        <v>300</v>
      </c>
      <c r="C123" s="289">
        <f>Volume!J123</f>
        <v>1397.05</v>
      </c>
      <c r="D123" s="323">
        <v>149.93</v>
      </c>
      <c r="E123" s="209">
        <f t="shared" si="7"/>
        <v>44979</v>
      </c>
      <c r="F123" s="214">
        <f t="shared" si="8"/>
        <v>10.731899359364377</v>
      </c>
      <c r="G123" s="280">
        <f t="shared" si="9"/>
        <v>65934.75</v>
      </c>
      <c r="H123" s="278">
        <v>5</v>
      </c>
      <c r="I123" s="210">
        <f t="shared" si="10"/>
        <v>219.7825</v>
      </c>
      <c r="J123" s="217">
        <f t="shared" si="11"/>
        <v>0.15731899359364376</v>
      </c>
      <c r="K123" s="221">
        <f t="shared" si="12"/>
        <v>1.562628125</v>
      </c>
      <c r="L123" s="211">
        <f t="shared" si="13"/>
        <v>8.558866730545024</v>
      </c>
      <c r="M123" s="222">
        <v>25.00205</v>
      </c>
    </row>
    <row r="124" spans="1:13" s="8" customFormat="1" ht="15">
      <c r="A124" s="196" t="s">
        <v>302</v>
      </c>
      <c r="B124" s="182">
        <v>500</v>
      </c>
      <c r="C124" s="289">
        <f>Volume!J124</f>
        <v>315.15</v>
      </c>
      <c r="D124" s="323">
        <v>74.42</v>
      </c>
      <c r="E124" s="209">
        <f t="shared" si="7"/>
        <v>37210</v>
      </c>
      <c r="F124" s="214">
        <f t="shared" si="8"/>
        <v>23.614151991115346</v>
      </c>
      <c r="G124" s="280">
        <f t="shared" si="9"/>
        <v>45088.75</v>
      </c>
      <c r="H124" s="278">
        <v>5</v>
      </c>
      <c r="I124" s="210">
        <f t="shared" si="10"/>
        <v>90.1775</v>
      </c>
      <c r="J124" s="217">
        <f t="shared" si="11"/>
        <v>0.28614151991115344</v>
      </c>
      <c r="K124" s="221">
        <f t="shared" si="12"/>
        <v>4.4539804375</v>
      </c>
      <c r="L124" s="211">
        <f t="shared" si="13"/>
        <v>24.39545556305479</v>
      </c>
      <c r="M124" s="222">
        <v>71.263687</v>
      </c>
    </row>
    <row r="125" spans="1:13" s="8" customFormat="1" ht="15">
      <c r="A125" s="196" t="s">
        <v>217</v>
      </c>
      <c r="B125" s="182">
        <v>3350</v>
      </c>
      <c r="C125" s="289">
        <f>Volume!J125</f>
        <v>68.3</v>
      </c>
      <c r="D125" s="323">
        <v>7.46</v>
      </c>
      <c r="E125" s="209">
        <f t="shared" si="7"/>
        <v>24991</v>
      </c>
      <c r="F125" s="214">
        <f t="shared" si="8"/>
        <v>10.922401171303076</v>
      </c>
      <c r="G125" s="280">
        <f t="shared" si="9"/>
        <v>36431.25</v>
      </c>
      <c r="H125" s="278">
        <v>5</v>
      </c>
      <c r="I125" s="210">
        <f t="shared" si="10"/>
        <v>10.875</v>
      </c>
      <c r="J125" s="217">
        <f t="shared" si="11"/>
        <v>0.15922401171303074</v>
      </c>
      <c r="K125" s="221">
        <f t="shared" si="12"/>
        <v>1.2383084375</v>
      </c>
      <c r="L125" s="211">
        <f t="shared" si="13"/>
        <v>6.7824946436772615</v>
      </c>
      <c r="M125" s="222">
        <v>19.812935</v>
      </c>
    </row>
    <row r="126" spans="1:13" s="8" customFormat="1" ht="15">
      <c r="A126" s="196" t="s">
        <v>236</v>
      </c>
      <c r="B126" s="182">
        <v>2700</v>
      </c>
      <c r="C126" s="289">
        <f>Volume!J126</f>
        <v>115.3</v>
      </c>
      <c r="D126" s="323">
        <v>20.63</v>
      </c>
      <c r="E126" s="209">
        <f t="shared" si="7"/>
        <v>55701</v>
      </c>
      <c r="F126" s="214">
        <f t="shared" si="8"/>
        <v>17.892454466608847</v>
      </c>
      <c r="G126" s="280">
        <f t="shared" si="9"/>
        <v>71266.5</v>
      </c>
      <c r="H126" s="278">
        <v>5</v>
      </c>
      <c r="I126" s="210">
        <f t="shared" si="10"/>
        <v>26.395</v>
      </c>
      <c r="J126" s="217">
        <f t="shared" si="11"/>
        <v>0.22892454466608847</v>
      </c>
      <c r="K126" s="221">
        <f t="shared" si="12"/>
        <v>2.516185375</v>
      </c>
      <c r="L126" s="211">
        <f t="shared" si="13"/>
        <v>13.781714887520955</v>
      </c>
      <c r="M126" s="222">
        <v>40.258966</v>
      </c>
    </row>
    <row r="127" spans="1:13" s="8" customFormat="1" ht="15">
      <c r="A127" s="196" t="s">
        <v>204</v>
      </c>
      <c r="B127" s="182">
        <v>600</v>
      </c>
      <c r="C127" s="289">
        <f>Volume!J127</f>
        <v>485.85</v>
      </c>
      <c r="D127" s="323">
        <v>52.73</v>
      </c>
      <c r="E127" s="209">
        <f t="shared" si="7"/>
        <v>31637.999999999996</v>
      </c>
      <c r="F127" s="214">
        <f t="shared" si="8"/>
        <v>10.853143974477717</v>
      </c>
      <c r="G127" s="280">
        <f t="shared" si="9"/>
        <v>46213.5</v>
      </c>
      <c r="H127" s="278">
        <v>5</v>
      </c>
      <c r="I127" s="210">
        <f t="shared" si="10"/>
        <v>77.0225</v>
      </c>
      <c r="J127" s="217">
        <f t="shared" si="11"/>
        <v>0.15853143974477718</v>
      </c>
      <c r="K127" s="221">
        <f t="shared" si="12"/>
        <v>2.9258460625</v>
      </c>
      <c r="L127" s="211">
        <f t="shared" si="13"/>
        <v>16.0255188821892</v>
      </c>
      <c r="M127" s="222">
        <v>46.813537</v>
      </c>
    </row>
    <row r="128" spans="1:13" s="7" customFormat="1" ht="15">
      <c r="A128" s="196" t="s">
        <v>205</v>
      </c>
      <c r="B128" s="182">
        <v>500</v>
      </c>
      <c r="C128" s="289">
        <f>Volume!J128</f>
        <v>1205.25</v>
      </c>
      <c r="D128" s="323">
        <v>136.28</v>
      </c>
      <c r="E128" s="209">
        <f t="shared" si="7"/>
        <v>68140</v>
      </c>
      <c r="F128" s="214">
        <f t="shared" si="8"/>
        <v>11.307197676830533</v>
      </c>
      <c r="G128" s="280">
        <f t="shared" si="9"/>
        <v>98271.25</v>
      </c>
      <c r="H128" s="278">
        <v>5</v>
      </c>
      <c r="I128" s="210">
        <f t="shared" si="10"/>
        <v>196.5425</v>
      </c>
      <c r="J128" s="217">
        <f t="shared" si="11"/>
        <v>0.16307197676830532</v>
      </c>
      <c r="K128" s="221">
        <f t="shared" si="12"/>
        <v>2.6430249375</v>
      </c>
      <c r="L128" s="211">
        <f t="shared" si="13"/>
        <v>14.476443783174318</v>
      </c>
      <c r="M128" s="222">
        <v>42.288399</v>
      </c>
    </row>
    <row r="129" spans="1:13" s="7" customFormat="1" ht="15">
      <c r="A129" s="196" t="s">
        <v>37</v>
      </c>
      <c r="B129" s="182">
        <v>1600</v>
      </c>
      <c r="C129" s="289">
        <f>Volume!J129</f>
        <v>207.3</v>
      </c>
      <c r="D129" s="323">
        <v>19.36</v>
      </c>
      <c r="E129" s="209">
        <f t="shared" si="7"/>
        <v>30976</v>
      </c>
      <c r="F129" s="214">
        <f t="shared" si="8"/>
        <v>9.33912204534491</v>
      </c>
      <c r="G129" s="280">
        <f t="shared" si="9"/>
        <v>47560</v>
      </c>
      <c r="H129" s="278">
        <v>5</v>
      </c>
      <c r="I129" s="210">
        <f t="shared" si="10"/>
        <v>29.725</v>
      </c>
      <c r="J129" s="217">
        <f t="shared" si="11"/>
        <v>0.1433912204534491</v>
      </c>
      <c r="K129" s="221">
        <f t="shared" si="12"/>
        <v>2.044305875</v>
      </c>
      <c r="L129" s="211">
        <f t="shared" si="13"/>
        <v>11.197124421778364</v>
      </c>
      <c r="M129" s="222">
        <v>32.708894</v>
      </c>
    </row>
    <row r="130" spans="1:13" s="7" customFormat="1" ht="15">
      <c r="A130" s="196" t="s">
        <v>303</v>
      </c>
      <c r="B130" s="182">
        <v>150</v>
      </c>
      <c r="C130" s="289">
        <f>Volume!J130</f>
        <v>1876.55</v>
      </c>
      <c r="D130" s="323">
        <v>337.81</v>
      </c>
      <c r="E130" s="209">
        <f t="shared" si="7"/>
        <v>50671.5</v>
      </c>
      <c r="F130" s="214">
        <f t="shared" si="8"/>
        <v>18.001651967706696</v>
      </c>
      <c r="G130" s="280">
        <f t="shared" si="9"/>
        <v>64745.625</v>
      </c>
      <c r="H130" s="278">
        <v>5</v>
      </c>
      <c r="I130" s="210">
        <f t="shared" si="10"/>
        <v>431.6375</v>
      </c>
      <c r="J130" s="217">
        <f t="shared" si="11"/>
        <v>0.23001651967706696</v>
      </c>
      <c r="K130" s="221">
        <f t="shared" si="12"/>
        <v>5.0662755625</v>
      </c>
      <c r="L130" s="211">
        <f t="shared" si="13"/>
        <v>27.749134081184245</v>
      </c>
      <c r="M130" s="222">
        <v>81.060409</v>
      </c>
    </row>
    <row r="131" spans="1:13" s="7" customFormat="1" ht="15">
      <c r="A131" s="196" t="s">
        <v>229</v>
      </c>
      <c r="B131" s="182">
        <v>375</v>
      </c>
      <c r="C131" s="289">
        <f>Volume!J131</f>
        <v>1201.75</v>
      </c>
      <c r="D131" s="323">
        <v>130.26</v>
      </c>
      <c r="E131" s="209">
        <f t="shared" si="7"/>
        <v>48847.5</v>
      </c>
      <c r="F131" s="214">
        <f t="shared" si="8"/>
        <v>10.839192843769501</v>
      </c>
      <c r="G131" s="280">
        <f t="shared" si="9"/>
        <v>86432.23125000001</v>
      </c>
      <c r="H131" s="278">
        <v>8.34</v>
      </c>
      <c r="I131" s="210">
        <f t="shared" si="10"/>
        <v>230.48595000000003</v>
      </c>
      <c r="J131" s="217">
        <f t="shared" si="11"/>
        <v>0.19179192843769505</v>
      </c>
      <c r="K131" s="221">
        <f t="shared" si="12"/>
        <v>3.1018835625</v>
      </c>
      <c r="L131" s="211">
        <f t="shared" si="13"/>
        <v>16.989715979357356</v>
      </c>
      <c r="M131" s="222">
        <v>49.630137</v>
      </c>
    </row>
    <row r="132" spans="1:13" s="7" customFormat="1" ht="15">
      <c r="A132" s="196" t="s">
        <v>278</v>
      </c>
      <c r="B132" s="182">
        <v>350</v>
      </c>
      <c r="C132" s="289">
        <f>Volume!J132</f>
        <v>970.3</v>
      </c>
      <c r="D132" s="323">
        <v>137.67</v>
      </c>
      <c r="E132" s="209">
        <f t="shared" si="7"/>
        <v>48184.49999999999</v>
      </c>
      <c r="F132" s="214">
        <f t="shared" si="8"/>
        <v>14.188395341646912</v>
      </c>
      <c r="G132" s="280">
        <f t="shared" si="9"/>
        <v>65164.74999999999</v>
      </c>
      <c r="H132" s="278">
        <v>5</v>
      </c>
      <c r="I132" s="210">
        <f t="shared" si="10"/>
        <v>186.18499999999997</v>
      </c>
      <c r="J132" s="217">
        <f t="shared" si="11"/>
        <v>0.1918839534164691</v>
      </c>
      <c r="K132" s="221">
        <f t="shared" si="12"/>
        <v>3.6691494375</v>
      </c>
      <c r="L132" s="211">
        <f t="shared" si="13"/>
        <v>20.096759137761417</v>
      </c>
      <c r="M132" s="222">
        <v>58.706391</v>
      </c>
    </row>
    <row r="133" spans="1:13" s="7" customFormat="1" ht="15">
      <c r="A133" s="196" t="s">
        <v>180</v>
      </c>
      <c r="B133" s="182">
        <v>1500</v>
      </c>
      <c r="C133" s="289">
        <f>Volume!J133</f>
        <v>189.8</v>
      </c>
      <c r="D133" s="323">
        <v>26.79</v>
      </c>
      <c r="E133" s="209">
        <f aca="true" t="shared" si="14" ref="E133:E158">D133*B133</f>
        <v>40185</v>
      </c>
      <c r="F133" s="214">
        <f aca="true" t="shared" si="15" ref="F133:F158">D133/C133*100</f>
        <v>14.11485774499473</v>
      </c>
      <c r="G133" s="280">
        <f aca="true" t="shared" si="16" ref="G133:G158">(B133*C133)*H133%+E133</f>
        <v>54420</v>
      </c>
      <c r="H133" s="278">
        <v>5</v>
      </c>
      <c r="I133" s="210">
        <f aca="true" t="shared" si="17" ref="I133:I158">G133/B133</f>
        <v>36.28</v>
      </c>
      <c r="J133" s="217">
        <f aca="true" t="shared" si="18" ref="J133:J158">I133/C133</f>
        <v>0.19114857744994732</v>
      </c>
      <c r="K133" s="221">
        <f aca="true" t="shared" si="19" ref="K133:K158">M133/16</f>
        <v>3.384001375</v>
      </c>
      <c r="L133" s="211">
        <f aca="true" t="shared" si="20" ref="L133:L158">K133*SQRT(30)</f>
        <v>18.534938877159988</v>
      </c>
      <c r="M133" s="222">
        <v>54.144022</v>
      </c>
    </row>
    <row r="134" spans="1:13" s="8" customFormat="1" ht="15">
      <c r="A134" s="196" t="s">
        <v>181</v>
      </c>
      <c r="B134" s="182">
        <v>850</v>
      </c>
      <c r="C134" s="289">
        <f>Volume!J134</f>
        <v>369.2</v>
      </c>
      <c r="D134" s="323">
        <v>46.65</v>
      </c>
      <c r="E134" s="209">
        <f t="shared" si="14"/>
        <v>39652.5</v>
      </c>
      <c r="F134" s="214">
        <f t="shared" si="15"/>
        <v>12.635427952329362</v>
      </c>
      <c r="G134" s="280">
        <f t="shared" si="16"/>
        <v>55343.5</v>
      </c>
      <c r="H134" s="278">
        <v>5</v>
      </c>
      <c r="I134" s="210">
        <f t="shared" si="17"/>
        <v>65.11</v>
      </c>
      <c r="J134" s="217">
        <f t="shared" si="18"/>
        <v>0.1763542795232936</v>
      </c>
      <c r="K134" s="221">
        <f t="shared" si="19"/>
        <v>3.422765625</v>
      </c>
      <c r="L134" s="211">
        <f t="shared" si="20"/>
        <v>18.747259418657684</v>
      </c>
      <c r="M134" s="222">
        <v>54.76425</v>
      </c>
    </row>
    <row r="135" spans="1:13" s="7" customFormat="1" ht="15">
      <c r="A135" s="196" t="s">
        <v>150</v>
      </c>
      <c r="B135" s="182">
        <v>875</v>
      </c>
      <c r="C135" s="289">
        <f>Volume!J135</f>
        <v>479.15</v>
      </c>
      <c r="D135" s="323">
        <v>58.55</v>
      </c>
      <c r="E135" s="209">
        <f t="shared" si="14"/>
        <v>51231.25</v>
      </c>
      <c r="F135" s="214">
        <f t="shared" si="15"/>
        <v>12.219555462798706</v>
      </c>
      <c r="G135" s="280">
        <f t="shared" si="16"/>
        <v>72194.0625</v>
      </c>
      <c r="H135" s="278">
        <v>5</v>
      </c>
      <c r="I135" s="210">
        <f t="shared" si="17"/>
        <v>82.5075</v>
      </c>
      <c r="J135" s="217">
        <f t="shared" si="18"/>
        <v>0.17219555462798705</v>
      </c>
      <c r="K135" s="221">
        <f t="shared" si="19"/>
        <v>2.970833875</v>
      </c>
      <c r="L135" s="211">
        <f t="shared" si="20"/>
        <v>16.271927279379828</v>
      </c>
      <c r="M135" s="222">
        <v>47.533342</v>
      </c>
    </row>
    <row r="136" spans="1:13" s="8" customFormat="1" ht="15">
      <c r="A136" s="196" t="s">
        <v>151</v>
      </c>
      <c r="B136" s="182">
        <v>450</v>
      </c>
      <c r="C136" s="289">
        <f>Volume!J136</f>
        <v>1047.4</v>
      </c>
      <c r="D136" s="323">
        <v>112.62</v>
      </c>
      <c r="E136" s="209">
        <f t="shared" si="14"/>
        <v>50679</v>
      </c>
      <c r="F136" s="214">
        <f t="shared" si="15"/>
        <v>10.752339125453503</v>
      </c>
      <c r="G136" s="280">
        <f t="shared" si="16"/>
        <v>74245.5</v>
      </c>
      <c r="H136" s="278">
        <v>5</v>
      </c>
      <c r="I136" s="210">
        <f t="shared" si="17"/>
        <v>164.99</v>
      </c>
      <c r="J136" s="217">
        <f t="shared" si="18"/>
        <v>0.15752339125453504</v>
      </c>
      <c r="K136" s="221">
        <f t="shared" si="19"/>
        <v>1.796147375</v>
      </c>
      <c r="L136" s="211">
        <f t="shared" si="20"/>
        <v>9.837904338911907</v>
      </c>
      <c r="M136" s="222">
        <v>28.738358</v>
      </c>
    </row>
    <row r="137" spans="1:13" s="8" customFormat="1" ht="15">
      <c r="A137" s="196" t="s">
        <v>215</v>
      </c>
      <c r="B137" s="182">
        <v>250</v>
      </c>
      <c r="C137" s="289">
        <f>Volume!J137</f>
        <v>1825</v>
      </c>
      <c r="D137" s="323">
        <v>221.18</v>
      </c>
      <c r="E137" s="209">
        <f t="shared" si="14"/>
        <v>55295</v>
      </c>
      <c r="F137" s="214">
        <f t="shared" si="15"/>
        <v>12.11945205479452</v>
      </c>
      <c r="G137" s="280">
        <f t="shared" si="16"/>
        <v>78107.5</v>
      </c>
      <c r="H137" s="278">
        <v>5</v>
      </c>
      <c r="I137" s="210">
        <f t="shared" si="17"/>
        <v>312.43</v>
      </c>
      <c r="J137" s="217">
        <f t="shared" si="18"/>
        <v>0.1711945205479452</v>
      </c>
      <c r="K137" s="221">
        <f t="shared" si="19"/>
        <v>3.8444254375</v>
      </c>
      <c r="L137" s="211">
        <f t="shared" si="20"/>
        <v>21.056785327654172</v>
      </c>
      <c r="M137" s="222">
        <v>61.510807</v>
      </c>
    </row>
    <row r="138" spans="1:13" s="8" customFormat="1" ht="15">
      <c r="A138" s="196" t="s">
        <v>230</v>
      </c>
      <c r="B138" s="182">
        <v>200</v>
      </c>
      <c r="C138" s="289">
        <f>Volume!J138</f>
        <v>1252.1</v>
      </c>
      <c r="D138" s="323">
        <v>175.35</v>
      </c>
      <c r="E138" s="209">
        <f t="shared" si="14"/>
        <v>35070</v>
      </c>
      <c r="F138" s="214">
        <f t="shared" si="15"/>
        <v>14.004472486223147</v>
      </c>
      <c r="G138" s="280">
        <f t="shared" si="16"/>
        <v>47591</v>
      </c>
      <c r="H138" s="278">
        <v>5</v>
      </c>
      <c r="I138" s="210">
        <f t="shared" si="17"/>
        <v>237.955</v>
      </c>
      <c r="J138" s="217">
        <f t="shared" si="18"/>
        <v>0.19004472486223148</v>
      </c>
      <c r="K138" s="221">
        <f t="shared" si="19"/>
        <v>2.4607636875</v>
      </c>
      <c r="L138" s="211">
        <f t="shared" si="20"/>
        <v>13.478157803333435</v>
      </c>
      <c r="M138" s="222">
        <v>39.372219</v>
      </c>
    </row>
    <row r="139" spans="1:13" s="7" customFormat="1" ht="15">
      <c r="A139" s="196" t="s">
        <v>91</v>
      </c>
      <c r="B139" s="182">
        <v>7600</v>
      </c>
      <c r="C139" s="289">
        <f>Volume!J139</f>
        <v>79.3</v>
      </c>
      <c r="D139" s="323">
        <v>8.67</v>
      </c>
      <c r="E139" s="209">
        <f t="shared" si="14"/>
        <v>65892</v>
      </c>
      <c r="F139" s="214">
        <f t="shared" si="15"/>
        <v>10.933165195460278</v>
      </c>
      <c r="G139" s="280">
        <f t="shared" si="16"/>
        <v>96026</v>
      </c>
      <c r="H139" s="278">
        <v>5</v>
      </c>
      <c r="I139" s="210">
        <f t="shared" si="17"/>
        <v>12.635</v>
      </c>
      <c r="J139" s="217">
        <f t="shared" si="18"/>
        <v>0.15933165195460278</v>
      </c>
      <c r="K139" s="221">
        <f t="shared" si="19"/>
        <v>3.15655025</v>
      </c>
      <c r="L139" s="211">
        <f t="shared" si="20"/>
        <v>17.289137758235714</v>
      </c>
      <c r="M139" s="222">
        <v>50.504804</v>
      </c>
    </row>
    <row r="140" spans="1:13" s="7" customFormat="1" ht="15">
      <c r="A140" s="196" t="s">
        <v>152</v>
      </c>
      <c r="B140" s="182">
        <v>1350</v>
      </c>
      <c r="C140" s="289">
        <f>Volume!J140</f>
        <v>240.65</v>
      </c>
      <c r="D140" s="323">
        <v>26.01</v>
      </c>
      <c r="E140" s="209">
        <f t="shared" si="14"/>
        <v>35113.5</v>
      </c>
      <c r="F140" s="214">
        <f t="shared" si="15"/>
        <v>10.808227716600873</v>
      </c>
      <c r="G140" s="280">
        <f t="shared" si="16"/>
        <v>51357.375</v>
      </c>
      <c r="H140" s="278">
        <v>5</v>
      </c>
      <c r="I140" s="210">
        <f t="shared" si="17"/>
        <v>38.0425</v>
      </c>
      <c r="J140" s="217">
        <f t="shared" si="18"/>
        <v>0.1580822771660087</v>
      </c>
      <c r="K140" s="221">
        <f t="shared" si="19"/>
        <v>1.588664125</v>
      </c>
      <c r="L140" s="211">
        <f t="shared" si="20"/>
        <v>8.701471775617069</v>
      </c>
      <c r="M140" s="222">
        <v>25.418626</v>
      </c>
    </row>
    <row r="141" spans="1:13" s="8" customFormat="1" ht="15">
      <c r="A141" s="196" t="s">
        <v>208</v>
      </c>
      <c r="B141" s="182">
        <v>412</v>
      </c>
      <c r="C141" s="289">
        <f>Volume!J141</f>
        <v>896.8</v>
      </c>
      <c r="D141" s="323">
        <v>97.09</v>
      </c>
      <c r="E141" s="209">
        <f t="shared" si="14"/>
        <v>40001.08</v>
      </c>
      <c r="F141" s="214">
        <f t="shared" si="15"/>
        <v>10.82627118644068</v>
      </c>
      <c r="G141" s="280">
        <f t="shared" si="16"/>
        <v>58475.16</v>
      </c>
      <c r="H141" s="278">
        <v>5</v>
      </c>
      <c r="I141" s="210">
        <f t="shared" si="17"/>
        <v>141.93</v>
      </c>
      <c r="J141" s="217">
        <f t="shared" si="18"/>
        <v>0.1582627118644068</v>
      </c>
      <c r="K141" s="221">
        <f t="shared" si="19"/>
        <v>2.4501476875</v>
      </c>
      <c r="L141" s="211">
        <f t="shared" si="20"/>
        <v>13.420011576628685</v>
      </c>
      <c r="M141" s="222">
        <v>39.202363</v>
      </c>
    </row>
    <row r="142" spans="1:13" s="7" customFormat="1" ht="15">
      <c r="A142" s="196" t="s">
        <v>231</v>
      </c>
      <c r="B142" s="182">
        <v>800</v>
      </c>
      <c r="C142" s="289">
        <f>Volume!J142</f>
        <v>607.05</v>
      </c>
      <c r="D142" s="323">
        <v>64.73</v>
      </c>
      <c r="E142" s="209">
        <f t="shared" si="14"/>
        <v>51784</v>
      </c>
      <c r="F142" s="214">
        <f t="shared" si="15"/>
        <v>10.663042582983282</v>
      </c>
      <c r="G142" s="280">
        <f t="shared" si="16"/>
        <v>76066</v>
      </c>
      <c r="H142" s="278">
        <v>5</v>
      </c>
      <c r="I142" s="210">
        <f t="shared" si="17"/>
        <v>95.0825</v>
      </c>
      <c r="J142" s="217">
        <f t="shared" si="18"/>
        <v>0.1566304258298328</v>
      </c>
      <c r="K142" s="221">
        <f t="shared" si="19"/>
        <v>2.229290125</v>
      </c>
      <c r="L142" s="211">
        <f t="shared" si="20"/>
        <v>12.210324886860114</v>
      </c>
      <c r="M142" s="222">
        <v>35.668642</v>
      </c>
    </row>
    <row r="143" spans="1:13" s="8" customFormat="1" ht="15">
      <c r="A143" s="196" t="s">
        <v>185</v>
      </c>
      <c r="B143" s="182">
        <v>675</v>
      </c>
      <c r="C143" s="289">
        <f>Volume!J143</f>
        <v>462.65</v>
      </c>
      <c r="D143" s="323">
        <v>71.78</v>
      </c>
      <c r="E143" s="209">
        <f t="shared" si="14"/>
        <v>48451.5</v>
      </c>
      <c r="F143" s="214">
        <f t="shared" si="15"/>
        <v>15.514968118448072</v>
      </c>
      <c r="G143" s="280">
        <f t="shared" si="16"/>
        <v>64065.9375</v>
      </c>
      <c r="H143" s="278">
        <v>5</v>
      </c>
      <c r="I143" s="210">
        <f t="shared" si="17"/>
        <v>94.9125</v>
      </c>
      <c r="J143" s="217">
        <f t="shared" si="18"/>
        <v>0.2051496811844807</v>
      </c>
      <c r="K143" s="221">
        <f t="shared" si="19"/>
        <v>2.3935184375</v>
      </c>
      <c r="L143" s="211">
        <f t="shared" si="20"/>
        <v>13.109840400232692</v>
      </c>
      <c r="M143" s="222">
        <v>38.296295</v>
      </c>
    </row>
    <row r="144" spans="1:13" s="7" customFormat="1" ht="15">
      <c r="A144" s="196" t="s">
        <v>206</v>
      </c>
      <c r="B144" s="182">
        <v>275</v>
      </c>
      <c r="C144" s="289">
        <f>Volume!J144</f>
        <v>695.1</v>
      </c>
      <c r="D144" s="323">
        <v>76.02</v>
      </c>
      <c r="E144" s="209">
        <f t="shared" si="14"/>
        <v>20905.5</v>
      </c>
      <c r="F144" s="214">
        <f t="shared" si="15"/>
        <v>10.936555891238669</v>
      </c>
      <c r="G144" s="280">
        <f t="shared" si="16"/>
        <v>30463.125</v>
      </c>
      <c r="H144" s="278">
        <v>5</v>
      </c>
      <c r="I144" s="210">
        <f t="shared" si="17"/>
        <v>110.775</v>
      </c>
      <c r="J144" s="217">
        <f t="shared" si="18"/>
        <v>0.1593655589123867</v>
      </c>
      <c r="K144" s="221">
        <f t="shared" si="19"/>
        <v>1.6223405</v>
      </c>
      <c r="L144" s="211">
        <f t="shared" si="20"/>
        <v>8.885924878042099</v>
      </c>
      <c r="M144" s="222">
        <v>25.957448</v>
      </c>
    </row>
    <row r="145" spans="1:13" s="7" customFormat="1" ht="15">
      <c r="A145" s="196" t="s">
        <v>118</v>
      </c>
      <c r="B145" s="182">
        <v>250</v>
      </c>
      <c r="C145" s="289">
        <f>Volume!J145</f>
        <v>1304.5</v>
      </c>
      <c r="D145" s="323">
        <v>140.35</v>
      </c>
      <c r="E145" s="209">
        <f t="shared" si="14"/>
        <v>35087.5</v>
      </c>
      <c r="F145" s="214">
        <f t="shared" si="15"/>
        <v>10.758911460329628</v>
      </c>
      <c r="G145" s="280">
        <f t="shared" si="16"/>
        <v>51393.75</v>
      </c>
      <c r="H145" s="278">
        <v>5</v>
      </c>
      <c r="I145" s="210">
        <f t="shared" si="17"/>
        <v>205.575</v>
      </c>
      <c r="J145" s="217">
        <f t="shared" si="18"/>
        <v>0.15758911460329628</v>
      </c>
      <c r="K145" s="221">
        <f t="shared" si="19"/>
        <v>2.07079775</v>
      </c>
      <c r="L145" s="211">
        <f t="shared" si="20"/>
        <v>11.342226397059436</v>
      </c>
      <c r="M145" s="222">
        <v>33.132764</v>
      </c>
    </row>
    <row r="146" spans="1:13" s="7" customFormat="1" ht="15">
      <c r="A146" s="196" t="s">
        <v>232</v>
      </c>
      <c r="B146" s="182">
        <v>411</v>
      </c>
      <c r="C146" s="289">
        <f>Volume!J146</f>
        <v>1027.75</v>
      </c>
      <c r="D146" s="323">
        <v>131.38</v>
      </c>
      <c r="E146" s="209">
        <f t="shared" si="14"/>
        <v>53997.18</v>
      </c>
      <c r="F146" s="214">
        <f t="shared" si="15"/>
        <v>12.78326441255169</v>
      </c>
      <c r="G146" s="280">
        <f t="shared" si="16"/>
        <v>75117.4425</v>
      </c>
      <c r="H146" s="278">
        <v>5</v>
      </c>
      <c r="I146" s="210">
        <f t="shared" si="17"/>
        <v>182.7675</v>
      </c>
      <c r="J146" s="217">
        <f t="shared" si="18"/>
        <v>0.17783264412551691</v>
      </c>
      <c r="K146" s="221">
        <f t="shared" si="19"/>
        <v>3.570430625</v>
      </c>
      <c r="L146" s="211">
        <f t="shared" si="20"/>
        <v>19.55605393319769</v>
      </c>
      <c r="M146" s="222">
        <v>57.12689</v>
      </c>
    </row>
    <row r="147" spans="1:13" s="7" customFormat="1" ht="15">
      <c r="A147" s="196" t="s">
        <v>304</v>
      </c>
      <c r="B147" s="182">
        <v>3850</v>
      </c>
      <c r="C147" s="289">
        <f>Volume!J147</f>
        <v>45.45</v>
      </c>
      <c r="D147" s="323">
        <v>5.74</v>
      </c>
      <c r="E147" s="209">
        <f t="shared" si="14"/>
        <v>22099</v>
      </c>
      <c r="F147" s="214">
        <f t="shared" si="15"/>
        <v>12.629262926292629</v>
      </c>
      <c r="G147" s="280">
        <f t="shared" si="16"/>
        <v>30848.125</v>
      </c>
      <c r="H147" s="278">
        <v>5</v>
      </c>
      <c r="I147" s="210">
        <f t="shared" si="17"/>
        <v>8.0125</v>
      </c>
      <c r="J147" s="217">
        <f t="shared" si="18"/>
        <v>0.17629262926292627</v>
      </c>
      <c r="K147" s="221">
        <f t="shared" si="19"/>
        <v>3.0576005625</v>
      </c>
      <c r="L147" s="211">
        <f t="shared" si="20"/>
        <v>16.747167999217343</v>
      </c>
      <c r="M147" s="222">
        <v>48.921609</v>
      </c>
    </row>
    <row r="148" spans="1:13" s="7" customFormat="1" ht="15">
      <c r="A148" s="196" t="s">
        <v>305</v>
      </c>
      <c r="B148" s="182">
        <v>10450</v>
      </c>
      <c r="C148" s="289">
        <f>Volume!J148</f>
        <v>26.85</v>
      </c>
      <c r="D148" s="323">
        <v>4.53</v>
      </c>
      <c r="E148" s="209">
        <f t="shared" si="14"/>
        <v>47338.5</v>
      </c>
      <c r="F148" s="214">
        <f t="shared" si="15"/>
        <v>16.87150837988827</v>
      </c>
      <c r="G148" s="280">
        <f t="shared" si="16"/>
        <v>61367.625</v>
      </c>
      <c r="H148" s="278">
        <v>5</v>
      </c>
      <c r="I148" s="210">
        <f t="shared" si="17"/>
        <v>5.8725</v>
      </c>
      <c r="J148" s="217">
        <f t="shared" si="18"/>
        <v>0.21871508379888266</v>
      </c>
      <c r="K148" s="221">
        <f t="shared" si="19"/>
        <v>3.3860664375</v>
      </c>
      <c r="L148" s="211">
        <f t="shared" si="20"/>
        <v>18.546249690299067</v>
      </c>
      <c r="M148" s="222">
        <v>54.177063</v>
      </c>
    </row>
    <row r="149" spans="1:13" s="8" customFormat="1" ht="15">
      <c r="A149" s="196" t="s">
        <v>173</v>
      </c>
      <c r="B149" s="182">
        <v>2950</v>
      </c>
      <c r="C149" s="289">
        <f>Volume!J149</f>
        <v>76.8</v>
      </c>
      <c r="D149" s="323">
        <v>8.27</v>
      </c>
      <c r="E149" s="209">
        <f t="shared" si="14"/>
        <v>24396.5</v>
      </c>
      <c r="F149" s="214">
        <f t="shared" si="15"/>
        <v>10.768229166666666</v>
      </c>
      <c r="G149" s="280">
        <f t="shared" si="16"/>
        <v>35724.5</v>
      </c>
      <c r="H149" s="278">
        <v>5</v>
      </c>
      <c r="I149" s="210">
        <f t="shared" si="17"/>
        <v>12.11</v>
      </c>
      <c r="J149" s="217">
        <f t="shared" si="18"/>
        <v>0.15768229166666667</v>
      </c>
      <c r="K149" s="221">
        <f t="shared" si="19"/>
        <v>2.736723</v>
      </c>
      <c r="L149" s="211">
        <f t="shared" si="20"/>
        <v>14.989649207432107</v>
      </c>
      <c r="M149" s="222">
        <v>43.787568</v>
      </c>
    </row>
    <row r="150" spans="1:13" s="7" customFormat="1" ht="15">
      <c r="A150" s="196" t="s">
        <v>306</v>
      </c>
      <c r="B150" s="182">
        <v>200</v>
      </c>
      <c r="C150" s="289">
        <f>Volume!J150</f>
        <v>1118.05</v>
      </c>
      <c r="D150" s="323">
        <v>144.97</v>
      </c>
      <c r="E150" s="209">
        <f t="shared" si="14"/>
        <v>28994</v>
      </c>
      <c r="F150" s="214">
        <f t="shared" si="15"/>
        <v>12.9663252985108</v>
      </c>
      <c r="G150" s="280">
        <f t="shared" si="16"/>
        <v>40174.5</v>
      </c>
      <c r="H150" s="278">
        <v>5</v>
      </c>
      <c r="I150" s="210">
        <f t="shared" si="17"/>
        <v>200.8725</v>
      </c>
      <c r="J150" s="217">
        <f t="shared" si="18"/>
        <v>0.17966325298510802</v>
      </c>
      <c r="K150" s="221">
        <f t="shared" si="19"/>
        <v>2.5993168125</v>
      </c>
      <c r="L150" s="211">
        <f t="shared" si="20"/>
        <v>14.237044523086764</v>
      </c>
      <c r="M150" s="222">
        <v>41.589069</v>
      </c>
    </row>
    <row r="151" spans="1:13" s="7" customFormat="1" ht="15">
      <c r="A151" s="196" t="s">
        <v>82</v>
      </c>
      <c r="B151" s="182">
        <v>4200</v>
      </c>
      <c r="C151" s="289">
        <f>Volume!J151</f>
        <v>110.5</v>
      </c>
      <c r="D151" s="323">
        <v>12.1</v>
      </c>
      <c r="E151" s="209">
        <f t="shared" si="14"/>
        <v>50820</v>
      </c>
      <c r="F151" s="214">
        <f t="shared" si="15"/>
        <v>10.950226244343892</v>
      </c>
      <c r="G151" s="280">
        <f t="shared" si="16"/>
        <v>74025</v>
      </c>
      <c r="H151" s="278">
        <v>5</v>
      </c>
      <c r="I151" s="210">
        <f t="shared" si="17"/>
        <v>17.625</v>
      </c>
      <c r="J151" s="217">
        <f t="shared" si="18"/>
        <v>0.1595022624434389</v>
      </c>
      <c r="K151" s="221">
        <f t="shared" si="19"/>
        <v>3.184963</v>
      </c>
      <c r="L151" s="211">
        <f t="shared" si="20"/>
        <v>17.444760799193265</v>
      </c>
      <c r="M151" s="222">
        <v>50.959408</v>
      </c>
    </row>
    <row r="152" spans="1:13" s="8" customFormat="1" ht="15">
      <c r="A152" s="196" t="s">
        <v>153</v>
      </c>
      <c r="B152" s="182">
        <v>900</v>
      </c>
      <c r="C152" s="289">
        <f>Volume!J152</f>
        <v>564.1</v>
      </c>
      <c r="D152" s="323">
        <v>93.6</v>
      </c>
      <c r="E152" s="209">
        <f t="shared" si="14"/>
        <v>84240</v>
      </c>
      <c r="F152" s="214">
        <f t="shared" si="15"/>
        <v>16.5928026945577</v>
      </c>
      <c r="G152" s="280">
        <f t="shared" si="16"/>
        <v>109624.5</v>
      </c>
      <c r="H152" s="278">
        <v>5</v>
      </c>
      <c r="I152" s="210">
        <f t="shared" si="17"/>
        <v>121.805</v>
      </c>
      <c r="J152" s="217">
        <f t="shared" si="18"/>
        <v>0.21592802694557703</v>
      </c>
      <c r="K152" s="221">
        <f t="shared" si="19"/>
        <v>2.238566375</v>
      </c>
      <c r="L152" s="211">
        <f t="shared" si="20"/>
        <v>12.261133000600688</v>
      </c>
      <c r="M152" s="222">
        <v>35.817062</v>
      </c>
    </row>
    <row r="153" spans="1:13" s="7" customFormat="1" ht="15">
      <c r="A153" s="196" t="s">
        <v>154</v>
      </c>
      <c r="B153" s="182">
        <v>6900</v>
      </c>
      <c r="C153" s="289">
        <f>Volume!J153</f>
        <v>52.35</v>
      </c>
      <c r="D153" s="323">
        <v>5.44</v>
      </c>
      <c r="E153" s="209">
        <f t="shared" si="14"/>
        <v>37536</v>
      </c>
      <c r="F153" s="214">
        <f t="shared" si="15"/>
        <v>10.391595033428844</v>
      </c>
      <c r="G153" s="280">
        <f t="shared" si="16"/>
        <v>55596.75</v>
      </c>
      <c r="H153" s="278">
        <v>5</v>
      </c>
      <c r="I153" s="210">
        <f t="shared" si="17"/>
        <v>8.0575</v>
      </c>
      <c r="J153" s="217">
        <f t="shared" si="18"/>
        <v>0.15391595033428843</v>
      </c>
      <c r="K153" s="221">
        <f t="shared" si="19"/>
        <v>2.8847229375</v>
      </c>
      <c r="L153" s="211">
        <f t="shared" si="20"/>
        <v>15.800278250213154</v>
      </c>
      <c r="M153" s="222">
        <v>46.155567</v>
      </c>
    </row>
    <row r="154" spans="1:13" s="7" customFormat="1" ht="15">
      <c r="A154" s="196" t="s">
        <v>307</v>
      </c>
      <c r="B154" s="182">
        <v>1800</v>
      </c>
      <c r="C154" s="289">
        <f>Volume!J154</f>
        <v>101.8</v>
      </c>
      <c r="D154" s="323">
        <v>12.6</v>
      </c>
      <c r="E154" s="209">
        <f t="shared" si="14"/>
        <v>22680</v>
      </c>
      <c r="F154" s="214">
        <f t="shared" si="15"/>
        <v>12.37721021611002</v>
      </c>
      <c r="G154" s="280">
        <f t="shared" si="16"/>
        <v>31842</v>
      </c>
      <c r="H154" s="278">
        <v>5</v>
      </c>
      <c r="I154" s="210">
        <f t="shared" si="17"/>
        <v>17.69</v>
      </c>
      <c r="J154" s="217">
        <f t="shared" si="18"/>
        <v>0.1737721021611002</v>
      </c>
      <c r="K154" s="221">
        <f t="shared" si="19"/>
        <v>3.3780660625</v>
      </c>
      <c r="L154" s="211">
        <f t="shared" si="20"/>
        <v>18.50242983173906</v>
      </c>
      <c r="M154" s="222">
        <v>54.049057</v>
      </c>
    </row>
    <row r="155" spans="1:13" s="8" customFormat="1" ht="15">
      <c r="A155" s="196" t="s">
        <v>155</v>
      </c>
      <c r="B155" s="182">
        <v>525</v>
      </c>
      <c r="C155" s="289">
        <f>Volume!J155</f>
        <v>500.6</v>
      </c>
      <c r="D155" s="323">
        <v>73.71</v>
      </c>
      <c r="E155" s="209">
        <f t="shared" si="14"/>
        <v>38697.75</v>
      </c>
      <c r="F155" s="214">
        <f t="shared" si="15"/>
        <v>14.724330803036354</v>
      </c>
      <c r="G155" s="280">
        <f t="shared" si="16"/>
        <v>51838.5</v>
      </c>
      <c r="H155" s="278">
        <v>5</v>
      </c>
      <c r="I155" s="210">
        <f t="shared" si="17"/>
        <v>98.74</v>
      </c>
      <c r="J155" s="217">
        <f t="shared" si="18"/>
        <v>0.19724330803036355</v>
      </c>
      <c r="K155" s="221">
        <f t="shared" si="19"/>
        <v>2.8725259375</v>
      </c>
      <c r="L155" s="211">
        <f t="shared" si="20"/>
        <v>15.733472529874248</v>
      </c>
      <c r="M155" s="222">
        <v>45.960415</v>
      </c>
    </row>
    <row r="156" spans="1:13" s="7" customFormat="1" ht="15">
      <c r="A156" s="196" t="s">
        <v>38</v>
      </c>
      <c r="B156" s="182">
        <v>600</v>
      </c>
      <c r="C156" s="289">
        <f>Volume!J156</f>
        <v>635.45</v>
      </c>
      <c r="D156" s="323">
        <v>69.07</v>
      </c>
      <c r="E156" s="209">
        <f t="shared" si="14"/>
        <v>41441.99999999999</v>
      </c>
      <c r="F156" s="214">
        <f t="shared" si="15"/>
        <v>10.86946258556928</v>
      </c>
      <c r="G156" s="280">
        <f t="shared" si="16"/>
        <v>60505.49999999999</v>
      </c>
      <c r="H156" s="278">
        <v>5</v>
      </c>
      <c r="I156" s="210">
        <f t="shared" si="17"/>
        <v>100.84249999999999</v>
      </c>
      <c r="J156" s="217">
        <f t="shared" si="18"/>
        <v>0.15869462585569277</v>
      </c>
      <c r="K156" s="221">
        <f t="shared" si="19"/>
        <v>2.2368231875</v>
      </c>
      <c r="L156" s="211">
        <f t="shared" si="20"/>
        <v>12.251585169443578</v>
      </c>
      <c r="M156" s="222">
        <v>35.789171</v>
      </c>
    </row>
    <row r="157" spans="1:13" s="8" customFormat="1" ht="15">
      <c r="A157" s="196" t="s">
        <v>156</v>
      </c>
      <c r="B157" s="182">
        <v>600</v>
      </c>
      <c r="C157" s="289">
        <f>Volume!J157</f>
        <v>348.55</v>
      </c>
      <c r="D157" s="323">
        <v>37.91</v>
      </c>
      <c r="E157" s="209">
        <f t="shared" si="14"/>
        <v>22745.999999999996</v>
      </c>
      <c r="F157" s="214">
        <f t="shared" si="15"/>
        <v>10.8764883087075</v>
      </c>
      <c r="G157" s="280">
        <f t="shared" si="16"/>
        <v>33202.5</v>
      </c>
      <c r="H157" s="278">
        <v>5</v>
      </c>
      <c r="I157" s="210">
        <f t="shared" si="17"/>
        <v>55.3375</v>
      </c>
      <c r="J157" s="217">
        <f t="shared" si="18"/>
        <v>0.158764883087075</v>
      </c>
      <c r="K157" s="221">
        <f t="shared" si="19"/>
        <v>2.1191735</v>
      </c>
      <c r="L157" s="211">
        <f t="shared" si="20"/>
        <v>11.607191292171741</v>
      </c>
      <c r="M157" s="222">
        <v>33.906776</v>
      </c>
    </row>
    <row r="158" spans="1:13" s="7" customFormat="1" ht="15">
      <c r="A158" s="196" t="s">
        <v>211</v>
      </c>
      <c r="B158" s="182">
        <v>700</v>
      </c>
      <c r="C158" s="289">
        <f>Volume!J158</f>
        <v>342.6</v>
      </c>
      <c r="D158" s="323">
        <v>44.63</v>
      </c>
      <c r="E158" s="209">
        <f t="shared" si="14"/>
        <v>31241</v>
      </c>
      <c r="F158" s="214">
        <f t="shared" si="15"/>
        <v>13.026853473438413</v>
      </c>
      <c r="G158" s="280">
        <f t="shared" si="16"/>
        <v>43232</v>
      </c>
      <c r="H158" s="278">
        <v>5</v>
      </c>
      <c r="I158" s="210">
        <f t="shared" si="17"/>
        <v>61.76</v>
      </c>
      <c r="J158" s="217">
        <f t="shared" si="18"/>
        <v>0.18026853473438412</v>
      </c>
      <c r="K158" s="221">
        <f t="shared" si="19"/>
        <v>3.3919564375</v>
      </c>
      <c r="L158" s="211">
        <f t="shared" si="20"/>
        <v>18.578510548936123</v>
      </c>
      <c r="M158" s="222">
        <v>54.271303</v>
      </c>
    </row>
    <row r="159" spans="3:13" ht="14.25">
      <c r="C159" s="2"/>
      <c r="D159" s="112"/>
      <c r="H159" s="278"/>
      <c r="M159" s="71"/>
    </row>
    <row r="160" spans="3:13" ht="14.25">
      <c r="C160" s="2"/>
      <c r="D160" s="113"/>
      <c r="F160" s="67"/>
      <c r="H160" s="278"/>
      <c r="M160" s="71"/>
    </row>
    <row r="161" spans="3:13" ht="12.75">
      <c r="C161" s="2"/>
      <c r="D161" s="114"/>
      <c r="M161" s="71"/>
    </row>
    <row r="162" spans="3:13" ht="12.75">
      <c r="C162" s="2"/>
      <c r="D162" s="114"/>
      <c r="M162" s="1"/>
    </row>
    <row r="163" spans="3:13" ht="12.75">
      <c r="C163" s="2"/>
      <c r="D163" s="114"/>
      <c r="M163" s="1"/>
    </row>
    <row r="164" spans="3:13" ht="12.75">
      <c r="C164" s="2"/>
      <c r="D164" s="114"/>
      <c r="M164" s="1"/>
    </row>
    <row r="165" spans="3:13" ht="12.75">
      <c r="C165" s="2"/>
      <c r="D165" s="114"/>
      <c r="M165" s="1"/>
    </row>
    <row r="166" spans="3:13" ht="12.75">
      <c r="C166" s="2"/>
      <c r="D166" s="114"/>
      <c r="E166" s="2"/>
      <c r="F166" s="5"/>
      <c r="M166" s="1"/>
    </row>
    <row r="167" spans="3:13" ht="12.75">
      <c r="C167" s="2"/>
      <c r="D167" s="114"/>
      <c r="M167" s="1"/>
    </row>
    <row r="168" spans="3:13" ht="12.75">
      <c r="C168" s="2"/>
      <c r="D168" s="113"/>
      <c r="M168" s="1"/>
    </row>
    <row r="169" spans="3:13" ht="12.75">
      <c r="C169" s="2"/>
      <c r="D169" s="113"/>
      <c r="M169" s="1"/>
    </row>
    <row r="170" spans="3:13" ht="12.75">
      <c r="C170" s="2"/>
      <c r="D170" s="113"/>
      <c r="M170" s="1"/>
    </row>
    <row r="171" spans="3:13" ht="12.75">
      <c r="C171" s="2"/>
      <c r="D171" s="113"/>
      <c r="M171" s="1"/>
    </row>
    <row r="172" spans="3:13" ht="12.75">
      <c r="C172" s="2"/>
      <c r="D172" s="113"/>
      <c r="M172" s="1"/>
    </row>
    <row r="173" spans="1:13" ht="12.75">
      <c r="A173" s="76"/>
      <c r="C173" s="2"/>
      <c r="D173" s="113"/>
      <c r="M173" s="1"/>
    </row>
    <row r="174" spans="3:13" ht="12.75">
      <c r="C174" s="2"/>
      <c r="D174" s="113"/>
      <c r="M174" s="1"/>
    </row>
    <row r="175" spans="3:13" ht="12.75">
      <c r="C175" s="2"/>
      <c r="D175" s="113"/>
      <c r="M175" s="1"/>
    </row>
    <row r="176" spans="3:13" ht="12.75">
      <c r="C176" s="2"/>
      <c r="D176" s="113"/>
      <c r="M176" s="1"/>
    </row>
    <row r="177" spans="3:13" ht="12.75">
      <c r="C177" s="2"/>
      <c r="D177" s="113"/>
      <c r="M177" s="1"/>
    </row>
    <row r="178" spans="3:13" ht="12.75">
      <c r="C178" s="2"/>
      <c r="D178" s="113"/>
      <c r="M178" s="1"/>
    </row>
    <row r="179" spans="3:13" ht="12.75">
      <c r="C179" s="2"/>
      <c r="D179" s="113"/>
      <c r="M179" s="1"/>
    </row>
    <row r="180" spans="3:13" ht="12.75">
      <c r="C180" s="2"/>
      <c r="D180" s="113"/>
      <c r="M180" s="1"/>
    </row>
    <row r="181" spans="3:13" ht="12.75">
      <c r="C181" s="2"/>
      <c r="D181" s="113"/>
      <c r="M181" s="1"/>
    </row>
    <row r="182" spans="3:13" ht="12.75">
      <c r="C182" s="2"/>
      <c r="D182" s="113"/>
      <c r="M182" s="1"/>
    </row>
    <row r="183" spans="3:13" ht="12.75">
      <c r="C183" s="2"/>
      <c r="D183" s="113"/>
      <c r="M183" s="1"/>
    </row>
    <row r="184" spans="3:13" ht="12.75">
      <c r="C184" s="2"/>
      <c r="D184" s="113"/>
      <c r="M184" s="1"/>
    </row>
    <row r="185" spans="3:13" ht="12.75">
      <c r="C185" s="2"/>
      <c r="D185" s="113"/>
      <c r="M185" s="1"/>
    </row>
    <row r="186" spans="3:13" ht="12.75">
      <c r="C186" s="2"/>
      <c r="D186" s="113"/>
      <c r="M186" s="1"/>
    </row>
    <row r="187" spans="3:13" ht="12.75">
      <c r="C187" s="2"/>
      <c r="D187" s="113"/>
      <c r="M187" s="1"/>
    </row>
    <row r="188" spans="3:13" ht="12.75">
      <c r="C188" s="2"/>
      <c r="D188" s="113"/>
      <c r="M188" s="1"/>
    </row>
    <row r="189" spans="3:13" ht="12.75">
      <c r="C189" s="2"/>
      <c r="D189" s="113"/>
      <c r="M189" s="1"/>
    </row>
    <row r="190" spans="3:13" ht="12.75">
      <c r="C190" s="2"/>
      <c r="M190" s="1"/>
    </row>
    <row r="191" spans="3:13" ht="12.75">
      <c r="C191" s="2"/>
      <c r="M191" s="1"/>
    </row>
    <row r="192" ht="12.75">
      <c r="M192" s="1"/>
    </row>
    <row r="193" ht="12.75">
      <c r="M193" s="1"/>
    </row>
    <row r="194" ht="12.75">
      <c r="M194" s="1"/>
    </row>
    <row r="195" ht="12.75">
      <c r="M195" s="1"/>
    </row>
    <row r="196" ht="12.75">
      <c r="M196" s="1"/>
    </row>
    <row r="197" ht="12.75">
      <c r="M197" s="1"/>
    </row>
    <row r="198" ht="12.75">
      <c r="M198" s="1"/>
    </row>
    <row r="199" ht="12.75">
      <c r="M199" s="1"/>
    </row>
    <row r="200" ht="12.75">
      <c r="M200" s="1"/>
    </row>
    <row r="201" ht="12.75">
      <c r="M201" s="1"/>
    </row>
    <row r="202" ht="12.75">
      <c r="M202" s="1"/>
    </row>
    <row r="203" ht="12.75">
      <c r="M203" s="1"/>
    </row>
    <row r="204" ht="12.75">
      <c r="M204" s="1"/>
    </row>
    <row r="205" ht="12.75">
      <c r="M205" s="1"/>
    </row>
    <row r="206" ht="12.75">
      <c r="M206" s="1"/>
    </row>
    <row r="207" ht="12.75">
      <c r="M207" s="1"/>
    </row>
    <row r="208" ht="12.75">
      <c r="M208" s="1"/>
    </row>
    <row r="209" ht="12.75">
      <c r="M209" s="1"/>
    </row>
    <row r="210" ht="12.75">
      <c r="M210" s="1"/>
    </row>
    <row r="211" ht="12.75">
      <c r="M211" s="1"/>
    </row>
    <row r="212" ht="12.75">
      <c r="M212" s="1"/>
    </row>
    <row r="213" ht="12.75">
      <c r="M213" s="1"/>
    </row>
    <row r="214" ht="12.75">
      <c r="M214" s="1"/>
    </row>
    <row r="215" ht="12.75">
      <c r="M215" s="1"/>
    </row>
    <row r="216" ht="12.75">
      <c r="M216" s="1"/>
    </row>
    <row r="217" ht="12.75">
      <c r="M217" s="1"/>
    </row>
    <row r="218" ht="12.75">
      <c r="M218" s="1"/>
    </row>
    <row r="219" ht="12.75">
      <c r="M219" s="1"/>
    </row>
    <row r="220" ht="12.75">
      <c r="M220" s="1"/>
    </row>
    <row r="221" ht="12.75">
      <c r="M221" s="1"/>
    </row>
    <row r="222" ht="12.75">
      <c r="M222" s="1"/>
    </row>
    <row r="223" ht="12.75">
      <c r="M223" s="1"/>
    </row>
    <row r="224" ht="12.75">
      <c r="M224" s="1"/>
    </row>
    <row r="225" ht="12.75">
      <c r="M225" s="1"/>
    </row>
    <row r="226" ht="12.75">
      <c r="M226" s="1"/>
    </row>
    <row r="227" ht="12.75">
      <c r="M227" s="1"/>
    </row>
    <row r="228" ht="12.75">
      <c r="M228" s="1"/>
    </row>
    <row r="229" ht="12.75">
      <c r="M229" s="1"/>
    </row>
    <row r="230" ht="12.75">
      <c r="M230" s="1"/>
    </row>
    <row r="231" ht="12.75">
      <c r="M231" s="1"/>
    </row>
    <row r="232" ht="12.75">
      <c r="M232" s="1"/>
    </row>
    <row r="233" ht="12.75">
      <c r="M233" s="1"/>
    </row>
    <row r="234" ht="12.75">
      <c r="M234" s="1"/>
    </row>
    <row r="235" ht="12.75">
      <c r="M235" s="1"/>
    </row>
    <row r="236" ht="12.75">
      <c r="M236" s="1"/>
    </row>
    <row r="237" ht="12.75">
      <c r="M237" s="1"/>
    </row>
    <row r="238" ht="12.75">
      <c r="M238" s="1"/>
    </row>
    <row r="239" ht="12.75">
      <c r="M239" s="1"/>
    </row>
    <row r="240" ht="12.75">
      <c r="M240" s="1"/>
    </row>
    <row r="241" ht="12.75">
      <c r="M241" s="1"/>
    </row>
    <row r="242" ht="12.75">
      <c r="M242" s="1"/>
    </row>
    <row r="243" ht="12.75">
      <c r="M243" s="1"/>
    </row>
    <row r="244" ht="12.75">
      <c r="M244" s="1"/>
    </row>
    <row r="245" ht="12.75">
      <c r="M245" s="1"/>
    </row>
    <row r="246" ht="12.75">
      <c r="M246" s="1"/>
    </row>
    <row r="247" ht="12.75">
      <c r="M247" s="1"/>
    </row>
    <row r="248" ht="12.75">
      <c r="M248" s="1"/>
    </row>
    <row r="249" ht="12.75">
      <c r="M249" s="1"/>
    </row>
    <row r="250" ht="12.75">
      <c r="M250" s="1"/>
    </row>
    <row r="251" ht="12.75">
      <c r="M251" s="1"/>
    </row>
    <row r="252" ht="12.75">
      <c r="M252" s="1"/>
    </row>
    <row r="253" ht="12.75">
      <c r="M253" s="1"/>
    </row>
    <row r="254" ht="12.75">
      <c r="M254" s="1"/>
    </row>
    <row r="255" ht="12.75">
      <c r="M255" s="1"/>
    </row>
    <row r="256" ht="12.75">
      <c r="M256" s="1"/>
    </row>
    <row r="257" ht="12.75">
      <c r="M257" s="1"/>
    </row>
    <row r="258" ht="12.75">
      <c r="M258" s="1"/>
    </row>
    <row r="259" ht="12.75">
      <c r="M259" s="1"/>
    </row>
    <row r="260" ht="12.75">
      <c r="M260" s="1"/>
    </row>
    <row r="261" ht="12.75">
      <c r="M261" s="1"/>
    </row>
    <row r="262" ht="12.75">
      <c r="M262" s="1"/>
    </row>
    <row r="263" ht="12.75">
      <c r="M263" s="1"/>
    </row>
    <row r="264" ht="12.75">
      <c r="M264" s="1"/>
    </row>
    <row r="265" ht="12.75">
      <c r="M265" s="1"/>
    </row>
    <row r="266" ht="12.75">
      <c r="M266" s="1"/>
    </row>
    <row r="267" ht="12.75">
      <c r="M267" s="1"/>
    </row>
    <row r="268" ht="12.75">
      <c r="M268" s="1"/>
    </row>
    <row r="269" ht="12.75">
      <c r="M269" s="1"/>
    </row>
    <row r="270" ht="12.75">
      <c r="M270" s="1"/>
    </row>
    <row r="271" ht="12.75">
      <c r="M271" s="1"/>
    </row>
    <row r="272" ht="12.75">
      <c r="M272" s="1"/>
    </row>
    <row r="273" ht="12.75">
      <c r="M273" s="1"/>
    </row>
    <row r="274" ht="12.75">
      <c r="M274" s="1"/>
    </row>
    <row r="275" ht="12.75">
      <c r="M275" s="1"/>
    </row>
    <row r="276" ht="12.75">
      <c r="M276" s="1"/>
    </row>
    <row r="277" ht="12.75">
      <c r="M277" s="1"/>
    </row>
    <row r="278" ht="12.75">
      <c r="M278" s="1"/>
    </row>
    <row r="279" ht="12.75">
      <c r="M279" s="1"/>
    </row>
    <row r="280" ht="12.75">
      <c r="M280" s="1"/>
    </row>
    <row r="281" ht="12.75">
      <c r="M281" s="1"/>
    </row>
    <row r="282" ht="12.75">
      <c r="M282" s="1"/>
    </row>
    <row r="283" ht="12.75">
      <c r="M283" s="1"/>
    </row>
    <row r="284" ht="12.75">
      <c r="M284" s="1"/>
    </row>
    <row r="285" ht="12.75">
      <c r="M285" s="1"/>
    </row>
    <row r="286" ht="12.75">
      <c r="M286" s="1"/>
    </row>
    <row r="287" ht="12.75">
      <c r="M287" s="1"/>
    </row>
    <row r="288" ht="12.75">
      <c r="M288" s="1"/>
    </row>
    <row r="289" ht="12.75">
      <c r="M289" s="1"/>
    </row>
    <row r="290" ht="12.75">
      <c r="M290" s="5"/>
    </row>
    <row r="291" ht="12.75">
      <c r="M291" s="5"/>
    </row>
    <row r="292" ht="12.75">
      <c r="M292" s="5"/>
    </row>
    <row r="293" ht="12.75">
      <c r="M293" s="5"/>
    </row>
    <row r="294" ht="12.75">
      <c r="M294" s="5"/>
    </row>
    <row r="295" ht="12.75">
      <c r="M295" s="5"/>
    </row>
    <row r="296" ht="12.75">
      <c r="M296" s="5"/>
    </row>
    <row r="297" ht="12.75">
      <c r="M297" s="5"/>
    </row>
    <row r="298" ht="12.75">
      <c r="M298" s="5"/>
    </row>
    <row r="299" ht="12.75">
      <c r="M299" s="5"/>
    </row>
    <row r="300" ht="12.75">
      <c r="M300" s="5"/>
    </row>
    <row r="301" ht="12.75">
      <c r="M301" s="5"/>
    </row>
    <row r="302" ht="12.75">
      <c r="M302" s="5"/>
    </row>
    <row r="303" ht="12.75">
      <c r="M303" s="5"/>
    </row>
    <row r="304" ht="12.75">
      <c r="M304" s="5"/>
    </row>
    <row r="305" ht="12.75">
      <c r="M305" s="5"/>
    </row>
    <row r="306" ht="12.75">
      <c r="M306" s="5"/>
    </row>
    <row r="307" ht="12.75">
      <c r="M307" s="5"/>
    </row>
    <row r="308" ht="12.75">
      <c r="M308" s="5"/>
    </row>
    <row r="309" ht="12.75">
      <c r="M309" s="5"/>
    </row>
    <row r="310" ht="12.75">
      <c r="M310" s="5"/>
    </row>
    <row r="311" ht="12.75">
      <c r="M311" s="5"/>
    </row>
    <row r="312" ht="12.75">
      <c r="M312" s="5"/>
    </row>
    <row r="313" ht="12.75">
      <c r="M313" s="5"/>
    </row>
    <row r="314" ht="12.75">
      <c r="M314" s="5"/>
    </row>
    <row r="315" ht="12.75">
      <c r="M315" s="5"/>
    </row>
    <row r="316" ht="12.75">
      <c r="M316" s="5"/>
    </row>
    <row r="317" ht="12.75">
      <c r="M317" s="5"/>
    </row>
    <row r="318" ht="12.75">
      <c r="M318" s="5"/>
    </row>
    <row r="319" ht="12.75">
      <c r="M319" s="5"/>
    </row>
    <row r="320" ht="12.75">
      <c r="M320" s="5"/>
    </row>
    <row r="321" ht="12.75">
      <c r="M321" s="5"/>
    </row>
    <row r="322" ht="12.75">
      <c r="M322" s="5"/>
    </row>
    <row r="323" ht="12.75">
      <c r="M323" s="5"/>
    </row>
    <row r="324" ht="12.75">
      <c r="M324" s="5"/>
    </row>
    <row r="325" ht="12.75">
      <c r="M325" s="5"/>
    </row>
    <row r="326" ht="12.75">
      <c r="M326" s="5"/>
    </row>
    <row r="327" ht="12.75">
      <c r="M327" s="5"/>
    </row>
    <row r="328" ht="12.75">
      <c r="M328" s="5"/>
    </row>
    <row r="329" ht="12.75">
      <c r="M329" s="5"/>
    </row>
    <row r="330" ht="12.75">
      <c r="M330" s="5"/>
    </row>
    <row r="331" ht="12.75">
      <c r="M331" s="5"/>
    </row>
    <row r="332" ht="12.75">
      <c r="M332" s="5"/>
    </row>
    <row r="333" ht="12.75">
      <c r="M333" s="5"/>
    </row>
    <row r="334" ht="12.75">
      <c r="M334" s="5"/>
    </row>
    <row r="335" ht="12.75">
      <c r="M335" s="5"/>
    </row>
    <row r="336" ht="12.75">
      <c r="M336" s="5"/>
    </row>
    <row r="337" ht="12.75">
      <c r="M337" s="5"/>
    </row>
    <row r="338" ht="12.75">
      <c r="M338" s="5"/>
    </row>
    <row r="339" ht="12.75">
      <c r="M339" s="5"/>
    </row>
    <row r="340" ht="12.75">
      <c r="M340" s="5"/>
    </row>
    <row r="341" ht="12.75">
      <c r="M341" s="5"/>
    </row>
    <row r="342" ht="12.75">
      <c r="M342" s="5"/>
    </row>
    <row r="343" ht="12.75">
      <c r="M343" s="5"/>
    </row>
    <row r="344" ht="12.75">
      <c r="M344" s="5"/>
    </row>
    <row r="345" ht="12.75">
      <c r="M345" s="5"/>
    </row>
    <row r="346" ht="12.75">
      <c r="M346" s="5"/>
    </row>
    <row r="347" ht="12.75">
      <c r="M347" s="5"/>
    </row>
    <row r="348" ht="12.75">
      <c r="M348" s="5"/>
    </row>
    <row r="349" ht="12.75">
      <c r="M349" s="5"/>
    </row>
    <row r="350" ht="12.75">
      <c r="M350" s="5"/>
    </row>
    <row r="351" ht="12.75">
      <c r="M351" s="5"/>
    </row>
    <row r="352" ht="12.75">
      <c r="M352" s="5"/>
    </row>
    <row r="353" ht="12.75">
      <c r="M353" s="5"/>
    </row>
    <row r="354" ht="12.75">
      <c r="M354" s="5"/>
    </row>
    <row r="355" ht="12.75">
      <c r="M355" s="5"/>
    </row>
    <row r="356" ht="12.75">
      <c r="M356" s="5"/>
    </row>
    <row r="357" ht="12.75">
      <c r="M357" s="5"/>
    </row>
    <row r="358" ht="12.75">
      <c r="M358" s="5"/>
    </row>
    <row r="359" ht="12.75">
      <c r="M359" s="5"/>
    </row>
    <row r="360" ht="12.75">
      <c r="M360" s="5"/>
    </row>
    <row r="361" ht="12.75">
      <c r="M361" s="5"/>
    </row>
    <row r="362" ht="12.75">
      <c r="M362" s="5"/>
    </row>
    <row r="363" ht="12.75">
      <c r="M363" s="5"/>
    </row>
    <row r="364" ht="12.75">
      <c r="M364" s="5"/>
    </row>
    <row r="365" ht="12.75">
      <c r="M365" s="5"/>
    </row>
    <row r="366" ht="12.75">
      <c r="M366" s="5"/>
    </row>
    <row r="367" ht="12.75">
      <c r="M367" s="5"/>
    </row>
    <row r="368" ht="12.75">
      <c r="M368" s="5"/>
    </row>
    <row r="369" ht="12.75">
      <c r="M369" s="5"/>
    </row>
    <row r="370" ht="12.75">
      <c r="M370" s="5"/>
    </row>
    <row r="371" ht="12.75">
      <c r="M371" s="5"/>
    </row>
    <row r="372" ht="12.75">
      <c r="M372" s="5"/>
    </row>
    <row r="373" ht="12.75">
      <c r="M373" s="5"/>
    </row>
    <row r="374" ht="12.75">
      <c r="M374" s="5"/>
    </row>
    <row r="375" ht="12.75">
      <c r="M375" s="5"/>
    </row>
    <row r="376" ht="12.75">
      <c r="M376" s="5"/>
    </row>
    <row r="377" ht="12.75">
      <c r="M377" s="5"/>
    </row>
    <row r="378" ht="12.75">
      <c r="M378" s="5"/>
    </row>
    <row r="379" ht="12.75">
      <c r="M379" s="5"/>
    </row>
    <row r="380" ht="12.75">
      <c r="M380" s="5"/>
    </row>
    <row r="381" ht="12.75">
      <c r="M381" s="5"/>
    </row>
    <row r="382" ht="12.75">
      <c r="M382" s="5"/>
    </row>
    <row r="383" ht="12.75">
      <c r="M383" s="5"/>
    </row>
    <row r="384" ht="12.75">
      <c r="M384" s="5"/>
    </row>
    <row r="385" ht="12.75">
      <c r="M385" s="5"/>
    </row>
    <row r="386" ht="12.75">
      <c r="M386" s="5"/>
    </row>
    <row r="387" ht="12.75">
      <c r="M387" s="5"/>
    </row>
    <row r="388" ht="12.75">
      <c r="M388" s="5"/>
    </row>
    <row r="389" ht="12.75">
      <c r="M389" s="5"/>
    </row>
    <row r="390" ht="12.75">
      <c r="M390" s="5"/>
    </row>
    <row r="391" ht="12.75">
      <c r="M391" s="5"/>
    </row>
    <row r="392" ht="12.75">
      <c r="M392" s="5"/>
    </row>
    <row r="393" ht="12.75">
      <c r="M393" s="5"/>
    </row>
    <row r="394" ht="12.75">
      <c r="M394" s="5"/>
    </row>
    <row r="395" ht="12.75">
      <c r="M395" s="5"/>
    </row>
    <row r="396" ht="12.75">
      <c r="M396" s="5"/>
    </row>
    <row r="397" ht="12.75">
      <c r="M397" s="5"/>
    </row>
    <row r="398" ht="12.75">
      <c r="M398" s="5"/>
    </row>
    <row r="399" ht="12.75">
      <c r="M399" s="5"/>
    </row>
    <row r="400" ht="12.75">
      <c r="M400" s="5"/>
    </row>
    <row r="401" ht="12.75">
      <c r="M401" s="5"/>
    </row>
    <row r="402" ht="12.75">
      <c r="M402" s="5"/>
    </row>
    <row r="403" ht="12.75">
      <c r="M403" s="5"/>
    </row>
    <row r="404" ht="12.75">
      <c r="M404" s="5"/>
    </row>
    <row r="405" ht="12.75">
      <c r="M405" s="5"/>
    </row>
    <row r="406" ht="12.75">
      <c r="M406" s="5"/>
    </row>
    <row r="407" ht="12.75">
      <c r="M407" s="5"/>
    </row>
    <row r="408" ht="12.75">
      <c r="M408" s="5"/>
    </row>
    <row r="409" ht="12.75">
      <c r="M409" s="5"/>
    </row>
    <row r="410" ht="12.75">
      <c r="M410" s="5"/>
    </row>
    <row r="411" ht="12.75">
      <c r="M411" s="5"/>
    </row>
    <row r="412" ht="12.75">
      <c r="M412" s="5"/>
    </row>
    <row r="413" ht="12.75">
      <c r="M413" s="5"/>
    </row>
    <row r="414" ht="12.75">
      <c r="M414" s="5"/>
    </row>
    <row r="415" ht="12.75">
      <c r="M415" s="5"/>
    </row>
    <row r="416" ht="12.75">
      <c r="M416" s="5"/>
    </row>
    <row r="417" ht="12.75">
      <c r="M417" s="5"/>
    </row>
    <row r="418" ht="12.75">
      <c r="M418" s="5"/>
    </row>
    <row r="419" ht="12.75">
      <c r="M419" s="5"/>
    </row>
    <row r="420" ht="12.75">
      <c r="M420" s="5"/>
    </row>
    <row r="421" ht="12.75">
      <c r="M421" s="5"/>
    </row>
    <row r="422" ht="12.75">
      <c r="M422" s="5"/>
    </row>
    <row r="423" ht="12.75">
      <c r="M423" s="5"/>
    </row>
    <row r="424" ht="12.75">
      <c r="M424" s="5"/>
    </row>
    <row r="425" ht="12.75">
      <c r="M425" s="5"/>
    </row>
    <row r="426" ht="12.75">
      <c r="M426" s="5"/>
    </row>
    <row r="427" ht="12.75">
      <c r="M427" s="5"/>
    </row>
    <row r="428" ht="12.75">
      <c r="M428" s="5"/>
    </row>
    <row r="429" ht="12.75">
      <c r="M429" s="5"/>
    </row>
    <row r="430" ht="12.75">
      <c r="M430" s="5"/>
    </row>
    <row r="431" ht="12.75">
      <c r="M431" s="5"/>
    </row>
    <row r="432" ht="12.75">
      <c r="M432" s="5"/>
    </row>
    <row r="433" ht="12.75">
      <c r="M433" s="5"/>
    </row>
    <row r="434" ht="12.75">
      <c r="M434" s="5"/>
    </row>
    <row r="435" ht="12.75">
      <c r="M435" s="5"/>
    </row>
    <row r="436" ht="12.75">
      <c r="M436" s="5"/>
    </row>
    <row r="437" ht="12.75">
      <c r="M437" s="5"/>
    </row>
    <row r="438" ht="12.75">
      <c r="M438" s="5"/>
    </row>
    <row r="439" ht="12.75">
      <c r="M439" s="5"/>
    </row>
    <row r="440" ht="12.75">
      <c r="M440" s="5"/>
    </row>
    <row r="441" ht="12.75">
      <c r="M441" s="5"/>
    </row>
    <row r="442" ht="12.75">
      <c r="M442" s="5"/>
    </row>
    <row r="443" ht="12.75">
      <c r="M443" s="2"/>
    </row>
    <row r="444" ht="12.75">
      <c r="M444" s="2"/>
    </row>
    <row r="445" ht="12.75">
      <c r="M445" s="2"/>
    </row>
    <row r="446" ht="12.75">
      <c r="M446" s="2"/>
    </row>
    <row r="447" ht="12.75">
      <c r="M447" s="2"/>
    </row>
    <row r="448" ht="12.75">
      <c r="M448" s="2"/>
    </row>
  </sheetData>
  <mergeCells count="7">
    <mergeCell ref="A1:J1"/>
    <mergeCell ref="K2:M2"/>
    <mergeCell ref="A2:A3"/>
    <mergeCell ref="B2:B3"/>
    <mergeCell ref="C2:C3"/>
    <mergeCell ref="D2:F2"/>
    <mergeCell ref="G2:J2"/>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suvro</dc:creator>
  <cp:keywords/>
  <dc:description/>
  <cp:lastModifiedBy>santosh</cp:lastModifiedBy>
  <cp:lastPrinted>2006-08-05T05:58:00Z</cp:lastPrinted>
  <dcterms:created xsi:type="dcterms:W3CDTF">2003-08-14T05:49:12Z</dcterms:created>
  <dcterms:modified xsi:type="dcterms:W3CDTF">2007-02-08T12:32:03Z</dcterms:modified>
  <cp:category/>
  <cp:version/>
  <cp:contentType/>
  <cp:contentStatus/>
</cp:coreProperties>
</file>