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<sst xmlns="http://schemas.openxmlformats.org/spreadsheetml/2006/main" count="1537" uniqueCount="419">
  <si>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</si>
  <si>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</si>
  <si>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</si>
  <si>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</si>
  <si>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</si>
  <si>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</si>
  <si>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</si>
  <si>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</si>
  <si>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</si>
  <si>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</si>
  <si>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</si>
  <si>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</si>
  <si>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</si>
  <si>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</si>
  <si>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</si>
  <si>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</si>
  <si>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</si>
  <si>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</si>
  <si>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</si>
  <si>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</si>
  <si>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</si>
  <si>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</si>
  <si>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</si>
  <si>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</si>
  <si>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</si>
  <si>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</si>
  <si>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</si>
  <si>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</si>
  <si>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</si>
  <si>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</si>
  <si>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</si>
  <si>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</si>
  <si>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</si>
  <si>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</si>
  <si>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</si>
  <si>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</si>
  <si>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</si>
  <si>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</si>
  <si>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</si>
  <si>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</si>
  <si>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</si>
  <si>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</si>
  <si>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</si>
  <si>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</si>
  <si>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</si>
  <si>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</si>
  <si>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</si>
  <si>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</si>
  <si>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</si>
  <si>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</si>
  <si>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</si>
  <si>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</si>
  <si>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</si>
  <si>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</si>
  <si>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</si>
  <si>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</si>
  <si>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</si>
  <si>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</si>
  <si>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</si>
  <si>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</si>
  <si>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</si>
  <si>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</si>
  <si>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</si>
  <si>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</si>
  <si>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</si>
  <si>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</si>
  <si>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</si>
  <si>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</si>
  <si>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</si>
  <si>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</si>
  <si>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</si>
  <si>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</si>
  <si>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</si>
  <si>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</si>
  <si>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</si>
  <si>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</si>
  <si>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</si>
  <si>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</si>
  <si>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</si>
  <si>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</si>
  <si>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</si>
  <si>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</si>
  <si>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</si>
  <si>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</si>
  <si>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</si>
  <si>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</si>
  <si>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</si>
  <si>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</si>
  <si>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</si>
  <si>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</si>
  <si>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</si>
  <si>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</si>
  <si>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</si>
  <si>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</si>
  <si>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</si>
  <si>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</si>
  <si>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</si>
  <si>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</si>
  <si>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</si>
  <si>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</si>
  <si>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</si>
  <si>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</si>
  <si>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</si>
  <si>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</si>
  <si>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</si>
  <si>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</si>
  <si>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</si>
  <si>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</si>
  <si>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</si>
  <si>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</si>
  <si>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</si>
  <si>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</si>
  <si>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</si>
  <si>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</si>
  <si>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</si>
  <si>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</si>
  <si>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</si>
  <si>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</si>
  <si>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</si>
  <si>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</si>
  <si>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</si>
  <si>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</si>
  <si>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</si>
  <si>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</si>
  <si>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</si>
  <si>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</si>
  <si>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</si>
  <si>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</si>
  <si>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</si>
  <si>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</si>
  <si>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</si>
  <si>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</si>
  <si>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</si>
  <si>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</si>
  <si>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</si>
  <si>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</si>
  <si>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</si>
  <si>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</si>
  <si>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</si>
  <si>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</si>
  <si>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</si>
  <si>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</si>
  <si>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</si>
  <si>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</si>
  <si>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</si>
  <si>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</si>
  <si>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</si>
  <si>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</si>
  <si>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</si>
  <si>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</si>
  <si>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</si>
  <si>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</si>
  <si>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</si>
  <si>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</si>
  <si>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</si>
  <si>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</si>
  <si>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</si>
  <si>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</si>
  <si>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</si>
  <si>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</si>
  <si>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</si>
  <si>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</si>
  <si>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</si>
  <si>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</si>
  <si>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</si>
  <si>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</si>
  <si>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</si>
  <si>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</si>
  <si>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</si>
  <si>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</si>
  <si>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</si>
  <si>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</si>
  <si>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</si>
  <si>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</si>
  <si>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</si>
  <si>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</si>
  <si>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</si>
  <si>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</si>
  <si>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</si>
  <si>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</si>
  <si>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</si>
  <si>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</si>
  <si>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</si>
  <si>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</si>
  <si>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</si>
  <si>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</si>
  <si>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</si>
  <si>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</si>
  <si>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</si>
  <si>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</si>
  <si>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</si>
  <si>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</si>
  <si>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</si>
  <si>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</si>
  <si>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</si>
  <si>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</si>
  <si>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</si>
  <si>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</si>
  <si>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</si>
  <si>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</si>
  <si>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</si>
  <si>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</si>
  <si>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</si>
  <si>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</si>
  <si>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</si>
  <si>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</si>
  <si>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</si>
  <si>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</si>
  <si>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</si>
  <si>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</si>
  <si>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</si>
  <si>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</si>
  <si>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</si>
  <si>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</si>
  <si>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</si>
  <si>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</si>
  <si>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</si>
  <si>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</si>
  <si>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</si>
  <si>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</si>
  <si>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</si>
  <si>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</si>
  <si>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</si>
  <si>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</si>
  <si>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</si>
  <si>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</si>
  <si>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</si>
  <si>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</si>
  <si>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</si>
  <si>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</si>
  <si>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</si>
  <si>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</si>
  <si>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</si>
  <si>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</si>
  <si>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</si>
  <si>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</si>
  <si>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</si>
  <si>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</si>
  <si>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</si>
  <si>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</si>
  <si>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</si>
  <si>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</si>
  <si>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</si>
  <si>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</si>
  <si>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</si>
  <si>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</si>
  <si>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</si>
  <si>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</si>
  <si>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</si>
  <si>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</si>
  <si>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</si>
  <si>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</si>
  <si>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</si>
  <si>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</si>
  <si>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</si>
  <si>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</si>
  <si>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</si>
  <si>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</si>
  <si>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</si>
  <si>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</si>
  <si>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</si>
  <si>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</si>
  <si>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</si>
  <si>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</si>
  <si>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</si>
  <si>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</si>
  <si>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</si>
  <si>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</si>
  <si>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</si>
  <si>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</si>
  <si>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</si>
  <si>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</si>
  <si>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</si>
  <si>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</si>
  <si>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</si>
  <si>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</si>
  <si>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</si>
  <si>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</si>
  <si>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</si>
  <si>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</si>
  <si>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</si>
  <si>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</si>
  <si>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</si>
  <si>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</si>
  <si>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</si>
  <si>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</si>
  <si>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</si>
  <si>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</si>
  <si>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</si>
  <si>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</si>
  <si>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</si>
  <si>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</si>
  <si>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</si>
  <si>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</si>
  <si>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</si>
  <si>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</si>
  <si>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</si>
  <si>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</si>
  <si>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</si>
  <si>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</si>
  <si>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</si>
  <si>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</si>
  <si>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</si>
  <si>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</si>
  <si>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</si>
  <si>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</si>
  <si>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</si>
  <si>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</si>
  <si>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</si>
  <si>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</si>
  <si>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</si>
  <si>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</si>
  <si>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</si>
  <si>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</si>
  <si>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</si>
  <si>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</si>
  <si>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</si>
  <si>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</si>
  <si>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</si>
  <si>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</si>
  <si>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</si>
  <si>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</si>
  <si>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</si>
  <si>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</si>
  <si>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</si>
  <si>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</si>
  <si>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</si>
  <si>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</si>
  <si>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</si>
  <si>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</si>
  <si>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</si>
  <si>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</si>
  <si>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</si>
  <si>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</si>
  <si>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</si>
  <si>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</si>
  <si>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</si>
  <si>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</si>
  <si>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</si>
  <si>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</si>
  <si>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</si>
  <si>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</si>
  <si>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</si>
  <si>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</si>
  <si>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</si>
  <si>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</si>
  <si>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</si>
  <si>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</si>
  <si>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</si>
  <si>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</si>
  <si>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</si>
  <si>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</si>
  <si>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</si>
  <si>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</si>
  <si>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</si>
  <si>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</si>
  <si>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</si>
  <si>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</si>
  <si>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</si>
  <si>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</si>
  <si>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</si>
  <si>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</si>
  <si>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</si>
  <si>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</si>
  <si>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</si>
  <si>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</si>
  <si>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</si>
  <si>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</si>
  <si>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</si>
  <si>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</si>
  <si>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</si>
  <si>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</si>
  <si>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</si>
  <si>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</si>
  <si>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</si>
  <si>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</si>
  <si>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</si>
  <si>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</si>
  <si>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</si>
  <si>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</si>
  <si>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</si>
  <si>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</si>
  <si>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</si>
  <si>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</si>
  <si>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</si>
  <si>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</si>
  <si>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</si>
  <si>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</si>
  <si>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</si>
  <si>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</si>
  <si>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</si>
  <si>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</si>
  <si>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</si>
  <si>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</si>
  <si>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May</t>
  </si>
  <si>
    <t>ZEEL</t>
  </si>
  <si>
    <t>Indianb</t>
  </si>
  <si>
    <t>INDIANB</t>
  </si>
  <si>
    <t>IDEA</t>
  </si>
  <si>
    <t>-</t>
  </si>
  <si>
    <t>Jun</t>
  </si>
  <si>
    <t>14/05/2007</t>
  </si>
  <si>
    <t>AGM/DIV-RS.10/- PER SH</t>
  </si>
  <si>
    <t>17/05/2007</t>
  </si>
  <si>
    <t>AGM/DIVIDEND-45%</t>
  </si>
  <si>
    <t>HINDUJATMT</t>
  </si>
  <si>
    <t>23/05/2007</t>
  </si>
  <si>
    <t>AGM</t>
  </si>
  <si>
    <t>30/05/2007</t>
  </si>
  <si>
    <t>AGM/DIV-RS.3.50 PER SH</t>
  </si>
  <si>
    <t>Jul</t>
  </si>
  <si>
    <t>HDFC BANK</t>
  </si>
  <si>
    <t>AGM/DIV-RS.7 PER SH</t>
  </si>
  <si>
    <t>31/05/2007</t>
  </si>
  <si>
    <t>BONUS 1:1</t>
  </si>
  <si>
    <t>25/05/2007</t>
  </si>
  <si>
    <t>AGM/DIV-RE 0.75 PER SH</t>
  </si>
  <si>
    <t>AGM/DIVIDEND - 115%</t>
  </si>
  <si>
    <t>Derivatives Info Kit for 10 MAY,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</si>
</sst>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9">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
      <b/>
      <sz val="10"/>
      <name val="Arial"/>
      <family val="0"/>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9">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0" fontId="38" fillId="0" borderId="0" xfId="0" applyFont="1" applyAlignment="1">
      <alignment horizontal="left"/>
    </xf>
    <xf numFmtId="0" fontId="38" fillId="0" borderId="0" xfId="0" applyFont="1" applyAlignment="1">
      <alignment horizontal="center"/>
    </xf>
    <xf numFmtId="1" fontId="12" fillId="0" borderId="0" xfId="0" applyNumberFormat="1" applyFont="1" applyFill="1" applyBorder="1" applyAlignment="1">
      <alignment horizontal="right" wrapText="1"/>
    </xf>
    <xf numFmtId="1" fontId="0" fillId="0" borderId="0" xfId="0" applyNumberFormat="1" applyAlignment="1">
      <alignment/>
    </xf>
    <xf numFmtId="0" fontId="38" fillId="0" borderId="0" xfId="0" applyFont="1" applyAlignment="1">
      <alignment/>
    </xf>
    <xf numFmtId="14" fontId="38" fillId="0" borderId="0" xfId="0" applyNumberFormat="1" applyFont="1" applyAlignment="1">
      <alignment horizontal="center"/>
    </xf>
    <xf numFmtId="0" fontId="16" fillId="2" borderId="5" xfId="0" applyFont="1" applyFill="1" applyBorder="1" applyAlignment="1">
      <alignment horizontal="center"/>
    </xf>
    <xf numFmtId="9" fontId="18" fillId="2" borderId="6" xfId="22"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7"/>
  <sheetViews>
    <sheetView tabSelected="1" workbookViewId="0" topLeftCell="A1">
      <pane xSplit="1" ySplit="3" topLeftCell="B154" activePane="bottomRight" state="frozen"/>
      <selection pane="topLeft" activeCell="E255" sqref="E255"/>
      <selection pane="topRight" activeCell="E255" sqref="E255"/>
      <selection pane="bottomLeft" activeCell="E255" sqref="E255"/>
      <selection pane="bottomRight" activeCell="E218" sqref="E218"/>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418</v>
      </c>
      <c r="B1" s="393"/>
      <c r="C1" s="393"/>
      <c r="D1" s="393"/>
      <c r="E1" s="393"/>
      <c r="F1" s="393"/>
      <c r="G1" s="393"/>
      <c r="H1" s="393"/>
      <c r="I1" s="393"/>
      <c r="J1" s="393"/>
      <c r="K1" s="393"/>
    </row>
    <row r="2" spans="1:11" ht="15.75" thickBot="1">
      <c r="A2" s="27"/>
      <c r="B2" s="102"/>
      <c r="C2" s="28"/>
      <c r="D2" s="389" t="s">
        <v>100</v>
      </c>
      <c r="E2" s="391"/>
      <c r="F2" s="391"/>
      <c r="G2" s="386" t="s">
        <v>103</v>
      </c>
      <c r="H2" s="387"/>
      <c r="I2" s="388"/>
      <c r="J2" s="389" t="s">
        <v>52</v>
      </c>
      <c r="K2" s="390"/>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5644.95</v>
      </c>
      <c r="D4" s="180">
        <f>Volume!M4</f>
        <v>0.11350435839000517</v>
      </c>
      <c r="E4" s="181">
        <f>Volume!C4*100</f>
        <v>-6</v>
      </c>
      <c r="F4" s="371">
        <f>'Open Int.'!D4*100</f>
        <v>10</v>
      </c>
      <c r="G4" s="372">
        <f>'Open Int.'!R4</f>
        <v>87.80719725</v>
      </c>
      <c r="H4" s="372">
        <f>'Open Int.'!Z4</f>
        <v>8.303642249999996</v>
      </c>
      <c r="I4" s="373">
        <f>'Open Int.'!O4</f>
        <v>0.994535519125683</v>
      </c>
      <c r="J4" s="183">
        <f>IF(Volume!D4=0,0,Volume!F4/Volume!D4)</f>
        <v>0</v>
      </c>
      <c r="K4" s="186">
        <f>IF('Open Int.'!E4=0,0,'Open Int.'!H4/'Open Int.'!E4)</f>
        <v>0</v>
      </c>
    </row>
    <row r="5" spans="1:11" ht="15">
      <c r="A5" s="201" t="s">
        <v>74</v>
      </c>
      <c r="B5" s="287">
        <f>Margins!B5</f>
        <v>50</v>
      </c>
      <c r="C5" s="287">
        <f>Volume!J5</f>
        <v>5246.1</v>
      </c>
      <c r="D5" s="182">
        <f>Volume!M5</f>
        <v>-0.21778204677083088</v>
      </c>
      <c r="E5" s="175">
        <f>Volume!C5*100</f>
        <v>44</v>
      </c>
      <c r="F5" s="347">
        <f>'Open Int.'!D5*100</f>
        <v>22</v>
      </c>
      <c r="G5" s="176">
        <f>'Open Int.'!R5</f>
        <v>18.623655</v>
      </c>
      <c r="H5" s="176">
        <f>'Open Int.'!Z5</f>
        <v>3.2716089999999998</v>
      </c>
      <c r="I5" s="171">
        <f>'Open Int.'!O5</f>
        <v>0.9859154929577465</v>
      </c>
      <c r="J5" s="185">
        <f>IF(Volume!D5=0,0,Volume!F5/Volume!D5)</f>
        <v>0</v>
      </c>
      <c r="K5" s="187">
        <f>IF('Open Int.'!E5=0,0,'Open Int.'!H5/'Open Int.'!E5)</f>
        <v>0</v>
      </c>
    </row>
    <row r="6" spans="1:11" ht="15">
      <c r="A6" s="201" t="s">
        <v>9</v>
      </c>
      <c r="B6" s="287">
        <f>Margins!B6</f>
        <v>50</v>
      </c>
      <c r="C6" s="287">
        <f>Volume!J6</f>
        <v>4066.8</v>
      </c>
      <c r="D6" s="182">
        <f>Volume!M6</f>
        <v>-0.3064251219571985</v>
      </c>
      <c r="E6" s="175">
        <f>Volume!C6*100</f>
        <v>-12</v>
      </c>
      <c r="F6" s="347">
        <f>'Open Int.'!D6*100</f>
        <v>3</v>
      </c>
      <c r="G6" s="176">
        <f>'Open Int.'!R6</f>
        <v>25629.034602</v>
      </c>
      <c r="H6" s="176">
        <f>'Open Int.'!Z6</f>
        <v>648.4212269999989</v>
      </c>
      <c r="I6" s="171">
        <f>'Open Int.'!O6</f>
        <v>0.9402587902440728</v>
      </c>
      <c r="J6" s="185">
        <f>IF(Volume!D6=0,0,Volume!F6/Volume!D6)</f>
        <v>0.9670628639998344</v>
      </c>
      <c r="K6" s="187">
        <f>IF('Open Int.'!E6=0,0,'Open Int.'!H6/'Open Int.'!E6)</f>
        <v>1.1401939824747926</v>
      </c>
    </row>
    <row r="7" spans="1:11" ht="15">
      <c r="A7" s="201" t="s">
        <v>279</v>
      </c>
      <c r="B7" s="287">
        <f>Margins!B7</f>
        <v>200</v>
      </c>
      <c r="C7" s="287">
        <f>Volume!J7</f>
        <v>2355.4</v>
      </c>
      <c r="D7" s="182">
        <f>Volume!M7</f>
        <v>-2.184385382059797</v>
      </c>
      <c r="E7" s="175">
        <f>Volume!C7*100</f>
        <v>81</v>
      </c>
      <c r="F7" s="347">
        <f>'Open Int.'!D7*100</f>
        <v>14.000000000000002</v>
      </c>
      <c r="G7" s="176">
        <f>'Open Int.'!R7</f>
        <v>151.734868</v>
      </c>
      <c r="H7" s="176">
        <f>'Open Int.'!Z7</f>
        <v>15.153108000000003</v>
      </c>
      <c r="I7" s="171">
        <f>'Open Int.'!O7</f>
        <v>0.9934802856255821</v>
      </c>
      <c r="J7" s="185">
        <f>IF(Volume!D7=0,0,Volume!F7/Volume!D7)</f>
        <v>0</v>
      </c>
      <c r="K7" s="187">
        <f>IF('Open Int.'!E7=0,0,'Open Int.'!H7/'Open Int.'!E7)</f>
        <v>0</v>
      </c>
    </row>
    <row r="8" spans="1:11" ht="15">
      <c r="A8" s="201" t="s">
        <v>134</v>
      </c>
      <c r="B8" s="287">
        <f>Margins!B8</f>
        <v>100</v>
      </c>
      <c r="C8" s="287">
        <f>Volume!J8</f>
        <v>4190.6</v>
      </c>
      <c r="D8" s="182">
        <f>Volume!M8</f>
        <v>0.1972575226846151</v>
      </c>
      <c r="E8" s="175">
        <f>Volume!C8*100</f>
        <v>-1</v>
      </c>
      <c r="F8" s="347">
        <f>'Open Int.'!D8*100</f>
        <v>1</v>
      </c>
      <c r="G8" s="176">
        <f>'Open Int.'!R8</f>
        <v>101.07727200000001</v>
      </c>
      <c r="H8" s="176">
        <f>'Open Int.'!Z8</f>
        <v>0.8263424999999955</v>
      </c>
      <c r="I8" s="171">
        <f>'Open Int.'!O8</f>
        <v>0.9946102819237148</v>
      </c>
      <c r="J8" s="185">
        <f>IF(Volume!D8=0,0,Volume!F8/Volume!D8)</f>
        <v>0</v>
      </c>
      <c r="K8" s="187">
        <f>IF('Open Int.'!E8=0,0,'Open Int.'!H8/'Open Int.'!E8)</f>
        <v>0</v>
      </c>
    </row>
    <row r="9" spans="1:11" ht="15">
      <c r="A9" s="201" t="s">
        <v>0</v>
      </c>
      <c r="B9" s="287">
        <f>Margins!B9</f>
        <v>375</v>
      </c>
      <c r="C9" s="287">
        <f>Volume!J9</f>
        <v>874.9</v>
      </c>
      <c r="D9" s="182">
        <f>Volume!M9</f>
        <v>0.04574042309891107</v>
      </c>
      <c r="E9" s="175">
        <f>Volume!C9*100</f>
        <v>-30</v>
      </c>
      <c r="F9" s="347">
        <f>'Open Int.'!D9*100</f>
        <v>1</v>
      </c>
      <c r="G9" s="176">
        <f>'Open Int.'!R9</f>
        <v>188.02694625</v>
      </c>
      <c r="H9" s="176">
        <f>'Open Int.'!Z9</f>
        <v>1.8568275000000085</v>
      </c>
      <c r="I9" s="171">
        <f>'Open Int.'!O9</f>
        <v>0.9858663409527133</v>
      </c>
      <c r="J9" s="185">
        <f>IF(Volume!D9=0,0,Volume!F9/Volume!D9)</f>
        <v>0.17647058823529413</v>
      </c>
      <c r="K9" s="187">
        <f>IF('Open Int.'!E9=0,0,'Open Int.'!H9/'Open Int.'!E9)</f>
        <v>0.34824281150159747</v>
      </c>
    </row>
    <row r="10" spans="1:11" ht="15">
      <c r="A10" s="201" t="s">
        <v>135</v>
      </c>
      <c r="B10" s="287">
        <f>Margins!B10</f>
        <v>2450</v>
      </c>
      <c r="C10" s="287">
        <f>Volume!J10</f>
        <v>80.2</v>
      </c>
      <c r="D10" s="182">
        <f>Volume!M10</f>
        <v>4.905166775670373</v>
      </c>
      <c r="E10" s="175">
        <f>Volume!C10*100</f>
        <v>56.99999999999999</v>
      </c>
      <c r="F10" s="347">
        <f>'Open Int.'!D10*100</f>
        <v>-6</v>
      </c>
      <c r="G10" s="176">
        <f>'Open Int.'!R10</f>
        <v>22.321264</v>
      </c>
      <c r="H10" s="176">
        <f>'Open Int.'!Z10</f>
        <v>0.20083874999999907</v>
      </c>
      <c r="I10" s="171">
        <f>'Open Int.'!O10</f>
        <v>0.9498239436619719</v>
      </c>
      <c r="J10" s="185">
        <f>IF(Volume!D10=0,0,Volume!F10/Volume!D10)</f>
        <v>0</v>
      </c>
      <c r="K10" s="187">
        <f>IF('Open Int.'!E10=0,0,'Open Int.'!H10/'Open Int.'!E10)</f>
        <v>0</v>
      </c>
    </row>
    <row r="11" spans="1:11" ht="15">
      <c r="A11" s="201" t="s">
        <v>174</v>
      </c>
      <c r="B11" s="287">
        <f>Margins!B11</f>
        <v>3350</v>
      </c>
      <c r="C11" s="287">
        <f>Volume!J11</f>
        <v>64.65</v>
      </c>
      <c r="D11" s="182">
        <f>Volume!M11</f>
        <v>-0.30840400925210276</v>
      </c>
      <c r="E11" s="175">
        <f>Volume!C11*100</f>
        <v>-31</v>
      </c>
      <c r="F11" s="347">
        <f>'Open Int.'!D11*100</f>
        <v>-3</v>
      </c>
      <c r="G11" s="176">
        <f>'Open Int.'!R11</f>
        <v>51.00400125000001</v>
      </c>
      <c r="H11" s="176">
        <f>'Open Int.'!Z11</f>
        <v>-1.2005729999999843</v>
      </c>
      <c r="I11" s="171">
        <f>'Open Int.'!O11</f>
        <v>0.9932059447983015</v>
      </c>
      <c r="J11" s="185">
        <f>IF(Volume!D11=0,0,Volume!F11/Volume!D11)</f>
        <v>0</v>
      </c>
      <c r="K11" s="187">
        <f>IF('Open Int.'!E11=0,0,'Open Int.'!H11/'Open Int.'!E11)</f>
        <v>0.025</v>
      </c>
    </row>
    <row r="12" spans="1:11" ht="15">
      <c r="A12" s="201" t="s">
        <v>280</v>
      </c>
      <c r="B12" s="287">
        <f>Margins!B12</f>
        <v>600</v>
      </c>
      <c r="C12" s="287">
        <f>Volume!J12</f>
        <v>385.55</v>
      </c>
      <c r="D12" s="182">
        <f>Volume!M12</f>
        <v>0.14285714285714582</v>
      </c>
      <c r="E12" s="175">
        <f>Volume!C12*100</f>
        <v>1064</v>
      </c>
      <c r="F12" s="347">
        <f>'Open Int.'!D12*100</f>
        <v>9</v>
      </c>
      <c r="G12" s="176">
        <f>'Open Int.'!R12</f>
        <v>46.011537</v>
      </c>
      <c r="H12" s="176">
        <f>'Open Int.'!Z12</f>
        <v>3.8078369999999993</v>
      </c>
      <c r="I12" s="171">
        <f>'Open Int.'!O12</f>
        <v>0.9909502262443439</v>
      </c>
      <c r="J12" s="185">
        <f>IF(Volume!D12=0,0,Volume!F12/Volume!D12)</f>
        <v>0</v>
      </c>
      <c r="K12" s="187">
        <f>IF('Open Int.'!E12=0,0,'Open Int.'!H12/'Open Int.'!E12)</f>
        <v>0</v>
      </c>
    </row>
    <row r="13" spans="1:11" ht="15">
      <c r="A13" s="201" t="s">
        <v>75</v>
      </c>
      <c r="B13" s="287">
        <f>Margins!B13</f>
        <v>2300</v>
      </c>
      <c r="C13" s="287">
        <f>Volume!J13</f>
        <v>86.1</v>
      </c>
      <c r="D13" s="182">
        <f>Volume!M13</f>
        <v>4.8721071863581</v>
      </c>
      <c r="E13" s="175">
        <f>Volume!C13*100</f>
        <v>490.00000000000006</v>
      </c>
      <c r="F13" s="347">
        <f>'Open Int.'!D13*100</f>
        <v>-1</v>
      </c>
      <c r="G13" s="176">
        <f>'Open Int.'!R13</f>
        <v>24.199265999999998</v>
      </c>
      <c r="H13" s="176">
        <f>'Open Int.'!Z13</f>
        <v>1.426368</v>
      </c>
      <c r="I13" s="171">
        <f>'Open Int.'!O13</f>
        <v>0.9819967266775778</v>
      </c>
      <c r="J13" s="185">
        <f>IF(Volume!D13=0,0,Volume!F13/Volume!D13)</f>
        <v>0.05</v>
      </c>
      <c r="K13" s="187">
        <f>IF('Open Int.'!E13=0,0,'Open Int.'!H13/'Open Int.'!E13)</f>
        <v>0.058823529411764705</v>
      </c>
    </row>
    <row r="14" spans="1:11" ht="15">
      <c r="A14" s="201" t="s">
        <v>88</v>
      </c>
      <c r="B14" s="287">
        <f>Margins!B14</f>
        <v>4300</v>
      </c>
      <c r="C14" s="287">
        <f>Volume!J14</f>
        <v>44.7</v>
      </c>
      <c r="D14" s="182">
        <f>Volume!M14</f>
        <v>-0.8869179600886887</v>
      </c>
      <c r="E14" s="175">
        <f>Volume!C14*100</f>
        <v>-5</v>
      </c>
      <c r="F14" s="347">
        <f>'Open Int.'!D14*100</f>
        <v>-2</v>
      </c>
      <c r="G14" s="176">
        <f>'Open Int.'!R14</f>
        <v>108.867744</v>
      </c>
      <c r="H14" s="176">
        <f>'Open Int.'!Z14</f>
        <v>-2.6807919999999967</v>
      </c>
      <c r="I14" s="171">
        <f>'Open Int.'!O14</f>
        <v>0.9918785310734464</v>
      </c>
      <c r="J14" s="185">
        <f>IF(Volume!D14=0,0,Volume!F14/Volume!D14)</f>
        <v>0</v>
      </c>
      <c r="K14" s="187">
        <f>IF('Open Int.'!E14=0,0,'Open Int.'!H14/'Open Int.'!E14)</f>
        <v>0.10069444444444445</v>
      </c>
    </row>
    <row r="15" spans="1:11" ht="15">
      <c r="A15" s="201" t="s">
        <v>136</v>
      </c>
      <c r="B15" s="287">
        <f>Margins!B15</f>
        <v>4775</v>
      </c>
      <c r="C15" s="287">
        <f>Volume!J15</f>
        <v>37.25</v>
      </c>
      <c r="D15" s="182">
        <f>Volume!M15</f>
        <v>-0.5340453938584855</v>
      </c>
      <c r="E15" s="175">
        <f>Volume!C15*100</f>
        <v>-44</v>
      </c>
      <c r="F15" s="347">
        <f>'Open Int.'!D15*100</f>
        <v>1</v>
      </c>
      <c r="G15" s="176">
        <f>'Open Int.'!R15</f>
        <v>126.731484375</v>
      </c>
      <c r="H15" s="176">
        <f>'Open Int.'!Z15</f>
        <v>1.984036374999988</v>
      </c>
      <c r="I15" s="171">
        <f>'Open Int.'!O15</f>
        <v>0.9774035087719298</v>
      </c>
      <c r="J15" s="185">
        <f>IF(Volume!D15=0,0,Volume!F15/Volume!D15)</f>
        <v>0.1282051282051282</v>
      </c>
      <c r="K15" s="187">
        <f>IF('Open Int.'!E15=0,0,'Open Int.'!H15/'Open Int.'!E15)</f>
        <v>0.16832440703902066</v>
      </c>
    </row>
    <row r="16" spans="1:11" ht="15">
      <c r="A16" s="201" t="s">
        <v>157</v>
      </c>
      <c r="B16" s="287">
        <f>Margins!B16</f>
        <v>350</v>
      </c>
      <c r="C16" s="287">
        <f>Volume!J16</f>
        <v>688.1</v>
      </c>
      <c r="D16" s="182">
        <f>Volume!M16</f>
        <v>1.1465529913273658</v>
      </c>
      <c r="E16" s="175">
        <f>Volume!C16*100</f>
        <v>373</v>
      </c>
      <c r="F16" s="347">
        <f>'Open Int.'!D16*100</f>
        <v>8</v>
      </c>
      <c r="G16" s="176">
        <f>'Open Int.'!R16</f>
        <v>49.5879265</v>
      </c>
      <c r="H16" s="176">
        <f>'Open Int.'!Z16</f>
        <v>4.109871500000011</v>
      </c>
      <c r="I16" s="171">
        <f>'Open Int.'!O16</f>
        <v>0.9990286546867412</v>
      </c>
      <c r="J16" s="185">
        <f>IF(Volume!D16=0,0,Volume!F16/Volume!D16)</f>
        <v>0</v>
      </c>
      <c r="K16" s="187">
        <f>IF('Open Int.'!E16=0,0,'Open Int.'!H16/'Open Int.'!E16)</f>
        <v>0</v>
      </c>
    </row>
    <row r="17" spans="1:11" s="8" customFormat="1" ht="15">
      <c r="A17" s="201" t="s">
        <v>193</v>
      </c>
      <c r="B17" s="287">
        <f>Margins!B17</f>
        <v>100</v>
      </c>
      <c r="C17" s="287">
        <f>Volume!J17</f>
        <v>2609.45</v>
      </c>
      <c r="D17" s="182">
        <f>Volume!M17</f>
        <v>1.7646829420482024</v>
      </c>
      <c r="E17" s="175">
        <f>Volume!C17*100</f>
        <v>77</v>
      </c>
      <c r="F17" s="347">
        <f>'Open Int.'!D17*100</f>
        <v>2</v>
      </c>
      <c r="G17" s="176">
        <f>'Open Int.'!R17</f>
        <v>244.6881265</v>
      </c>
      <c r="H17" s="176">
        <f>'Open Int.'!Z17</f>
        <v>7.807330500000006</v>
      </c>
      <c r="I17" s="171">
        <f>'Open Int.'!O17</f>
        <v>0.9704596352778074</v>
      </c>
      <c r="J17" s="185">
        <f>IF(Volume!D17=0,0,Volume!F17/Volume!D17)</f>
        <v>0</v>
      </c>
      <c r="K17" s="187">
        <f>IF('Open Int.'!E17=0,0,'Open Int.'!H17/'Open Int.'!E17)</f>
        <v>0.012269938650306749</v>
      </c>
    </row>
    <row r="18" spans="1:11" s="8" customFormat="1" ht="15">
      <c r="A18" s="201" t="s">
        <v>281</v>
      </c>
      <c r="B18" s="287">
        <f>Margins!B18</f>
        <v>1900</v>
      </c>
      <c r="C18" s="287">
        <f>Volume!J18</f>
        <v>157.15</v>
      </c>
      <c r="D18" s="182">
        <f>Volume!M18</f>
        <v>-2.3002797637550443</v>
      </c>
      <c r="E18" s="175">
        <f>Volume!C18*100</f>
        <v>-42</v>
      </c>
      <c r="F18" s="347">
        <f>'Open Int.'!D18*100</f>
        <v>5</v>
      </c>
      <c r="G18" s="176">
        <f>'Open Int.'!R18</f>
        <v>125.6147095</v>
      </c>
      <c r="H18" s="176">
        <f>'Open Int.'!Z18</f>
        <v>3.032533000000001</v>
      </c>
      <c r="I18" s="171">
        <f>'Open Int.'!O18</f>
        <v>0.984549560256715</v>
      </c>
      <c r="J18" s="185">
        <f>IF(Volume!D18=0,0,Volume!F18/Volume!D18)</f>
        <v>0</v>
      </c>
      <c r="K18" s="187">
        <f>IF('Open Int.'!E18=0,0,'Open Int.'!H18/'Open Int.'!E18)</f>
        <v>0.09274193548387097</v>
      </c>
    </row>
    <row r="19" spans="1:11" s="8" customFormat="1" ht="15">
      <c r="A19" s="201" t="s">
        <v>282</v>
      </c>
      <c r="B19" s="287">
        <f>Margins!B19</f>
        <v>4800</v>
      </c>
      <c r="C19" s="287">
        <f>Volume!J19</f>
        <v>62.45</v>
      </c>
      <c r="D19" s="182">
        <f>Volume!M19</f>
        <v>-1.2648221343873471</v>
      </c>
      <c r="E19" s="175">
        <f>Volume!C19*100</f>
        <v>-48</v>
      </c>
      <c r="F19" s="347">
        <f>'Open Int.'!D19*100</f>
        <v>1</v>
      </c>
      <c r="G19" s="176">
        <f>'Open Int.'!R19</f>
        <v>86.570688</v>
      </c>
      <c r="H19" s="176">
        <f>'Open Int.'!Z19</f>
        <v>-0.1981919999999917</v>
      </c>
      <c r="I19" s="171">
        <f>'Open Int.'!O19</f>
        <v>0.9795706371191135</v>
      </c>
      <c r="J19" s="185">
        <f>IF(Volume!D19=0,0,Volume!F19/Volume!D19)</f>
        <v>0.03333333333333333</v>
      </c>
      <c r="K19" s="187">
        <f>IF('Open Int.'!E19=0,0,'Open Int.'!H19/'Open Int.'!E19)</f>
        <v>0.14798206278026907</v>
      </c>
    </row>
    <row r="20" spans="1:11" ht="15">
      <c r="A20" s="201" t="s">
        <v>76</v>
      </c>
      <c r="B20" s="287">
        <f>Margins!B20</f>
        <v>1400</v>
      </c>
      <c r="C20" s="287">
        <f>Volume!J20</f>
        <v>251</v>
      </c>
      <c r="D20" s="182">
        <f>Volume!M20</f>
        <v>3.037766830870282</v>
      </c>
      <c r="E20" s="175">
        <f>Volume!C20*100</f>
        <v>219</v>
      </c>
      <c r="F20" s="347">
        <f>'Open Int.'!D20*100</f>
        <v>-1</v>
      </c>
      <c r="G20" s="176">
        <f>'Open Int.'!R20</f>
        <v>142.07102</v>
      </c>
      <c r="H20" s="176">
        <f>'Open Int.'!Z20</f>
        <v>3.5405719999999974</v>
      </c>
      <c r="I20" s="171">
        <f>'Open Int.'!O20</f>
        <v>0.9967845659163987</v>
      </c>
      <c r="J20" s="185">
        <f>IF(Volume!D20=0,0,Volume!F20/Volume!D20)</f>
        <v>0.05714285714285714</v>
      </c>
      <c r="K20" s="187">
        <f>IF('Open Int.'!E20=0,0,'Open Int.'!H20/'Open Int.'!E20)</f>
        <v>0.14705882352941177</v>
      </c>
    </row>
    <row r="21" spans="1:11" ht="15">
      <c r="A21" s="201" t="s">
        <v>77</v>
      </c>
      <c r="B21" s="287">
        <f>Margins!B21</f>
        <v>1900</v>
      </c>
      <c r="C21" s="287">
        <f>Volume!J21</f>
        <v>195.4</v>
      </c>
      <c r="D21" s="182">
        <f>Volume!M21</f>
        <v>0.6956969853130607</v>
      </c>
      <c r="E21" s="175">
        <f>Volume!C21*100</f>
        <v>54</v>
      </c>
      <c r="F21" s="347">
        <f>'Open Int.'!D21*100</f>
        <v>-7.000000000000001</v>
      </c>
      <c r="G21" s="176">
        <f>'Open Int.'!R21</f>
        <v>107.182762</v>
      </c>
      <c r="H21" s="176">
        <f>'Open Int.'!Z21</f>
        <v>-5.0848655000000065</v>
      </c>
      <c r="I21" s="171">
        <f>'Open Int.'!O21</f>
        <v>0.9948042951160374</v>
      </c>
      <c r="J21" s="185">
        <f>IF(Volume!D21=0,0,Volume!F21/Volume!D21)</f>
        <v>0.22727272727272727</v>
      </c>
      <c r="K21" s="187">
        <f>IF('Open Int.'!E21=0,0,'Open Int.'!H21/'Open Int.'!E21)</f>
        <v>0.25773195876288657</v>
      </c>
    </row>
    <row r="22" spans="1:11" ht="15">
      <c r="A22" s="201" t="s">
        <v>283</v>
      </c>
      <c r="B22" s="287">
        <f>Margins!B22</f>
        <v>1050</v>
      </c>
      <c r="C22" s="287">
        <f>Volume!J22</f>
        <v>158.45</v>
      </c>
      <c r="D22" s="182">
        <f>Volume!M22</f>
        <v>-1.5838509316770257</v>
      </c>
      <c r="E22" s="175">
        <f>Volume!C22*100</f>
        <v>25</v>
      </c>
      <c r="F22" s="347">
        <f>'Open Int.'!D22*100</f>
        <v>4</v>
      </c>
      <c r="G22" s="176">
        <f>'Open Int.'!R22</f>
        <v>26.56968825</v>
      </c>
      <c r="H22" s="176">
        <f>'Open Int.'!Z22</f>
        <v>0.6543232499999974</v>
      </c>
      <c r="I22" s="171">
        <f>'Open Int.'!O22</f>
        <v>0.9912335629304947</v>
      </c>
      <c r="J22" s="185">
        <f>IF(Volume!D22=0,0,Volume!F22/Volume!D22)</f>
        <v>0</v>
      </c>
      <c r="K22" s="187">
        <f>IF('Open Int.'!E22=0,0,'Open Int.'!H22/'Open Int.'!E22)</f>
        <v>7.5</v>
      </c>
    </row>
    <row r="23" spans="1:11" s="8" customFormat="1" ht="15">
      <c r="A23" s="201" t="s">
        <v>34</v>
      </c>
      <c r="B23" s="287">
        <f>Margins!B23</f>
        <v>275</v>
      </c>
      <c r="C23" s="287">
        <f>Volume!J23</f>
        <v>1634.15</v>
      </c>
      <c r="D23" s="182">
        <f>Volume!M23</f>
        <v>-1.2240087040618954</v>
      </c>
      <c r="E23" s="175">
        <f>Volume!C23*100</f>
        <v>17</v>
      </c>
      <c r="F23" s="347">
        <f>'Open Int.'!D23*100</f>
        <v>3</v>
      </c>
      <c r="G23" s="176">
        <f>'Open Int.'!R23</f>
        <v>108.0336565</v>
      </c>
      <c r="H23" s="176">
        <f>'Open Int.'!Z23</f>
        <v>2.0279765000000083</v>
      </c>
      <c r="I23" s="171">
        <f>'Open Int.'!O23</f>
        <v>0.9991680532445923</v>
      </c>
      <c r="J23" s="185">
        <f>IF(Volume!D23=0,0,Volume!F23/Volume!D23)</f>
        <v>0</v>
      </c>
      <c r="K23" s="187">
        <f>IF('Open Int.'!E23=0,0,'Open Int.'!H23/'Open Int.'!E23)</f>
        <v>0</v>
      </c>
    </row>
    <row r="24" spans="1:11" s="8" customFormat="1" ht="15">
      <c r="A24" s="201" t="s">
        <v>284</v>
      </c>
      <c r="B24" s="287">
        <f>Margins!B24</f>
        <v>250</v>
      </c>
      <c r="C24" s="287">
        <f>Volume!J24</f>
        <v>960.65</v>
      </c>
      <c r="D24" s="182">
        <f>Volume!M24</f>
        <v>-0.28544737388416025</v>
      </c>
      <c r="E24" s="175">
        <f>Volume!C24*100</f>
        <v>-2</v>
      </c>
      <c r="F24" s="347">
        <f>'Open Int.'!D24*100</f>
        <v>0</v>
      </c>
      <c r="G24" s="176">
        <f>'Open Int.'!R24</f>
        <v>54.9011475</v>
      </c>
      <c r="H24" s="176">
        <f>'Open Int.'!Z24</f>
        <v>-0.27758750000000276</v>
      </c>
      <c r="I24" s="171">
        <f>'Open Int.'!O24</f>
        <v>0.9877515310586177</v>
      </c>
      <c r="J24" s="185">
        <f>IF(Volume!D24=0,0,Volume!F24/Volume!D24)</f>
        <v>0</v>
      </c>
      <c r="K24" s="187">
        <f>IF('Open Int.'!E24=0,0,'Open Int.'!H24/'Open Int.'!E24)</f>
        <v>0</v>
      </c>
    </row>
    <row r="25" spans="1:11" s="8" customFormat="1" ht="15">
      <c r="A25" s="201" t="s">
        <v>137</v>
      </c>
      <c r="B25" s="287">
        <f>Margins!B25</f>
        <v>1000</v>
      </c>
      <c r="C25" s="287">
        <f>Volume!J25</f>
        <v>344.1</v>
      </c>
      <c r="D25" s="182">
        <f>Volume!M25</f>
        <v>0.364590928977687</v>
      </c>
      <c r="E25" s="175">
        <f>Volume!C25*100</f>
        <v>21</v>
      </c>
      <c r="F25" s="347">
        <f>'Open Int.'!D25*100</f>
        <v>-4</v>
      </c>
      <c r="G25" s="176">
        <f>'Open Int.'!R25</f>
        <v>152.57394</v>
      </c>
      <c r="H25" s="176">
        <f>'Open Int.'!Z25</f>
        <v>-5.1370600000000195</v>
      </c>
      <c r="I25" s="171">
        <f>'Open Int.'!O25</f>
        <v>0.9975191700496165</v>
      </c>
      <c r="J25" s="185">
        <f>IF(Volume!D25=0,0,Volume!F25/Volume!D25)</f>
        <v>0</v>
      </c>
      <c r="K25" s="187">
        <f>IF('Open Int.'!E25=0,0,'Open Int.'!H25/'Open Int.'!E25)</f>
        <v>0.1111111111111111</v>
      </c>
    </row>
    <row r="26" spans="1:11" s="8" customFormat="1" ht="15">
      <c r="A26" s="201" t="s">
        <v>232</v>
      </c>
      <c r="B26" s="287">
        <f>Margins!B26</f>
        <v>500</v>
      </c>
      <c r="C26" s="287">
        <f>Volume!J26</f>
        <v>818.95</v>
      </c>
      <c r="D26" s="182">
        <f>Volume!M26</f>
        <v>-0.8054748062015477</v>
      </c>
      <c r="E26" s="175">
        <f>Volume!C26*100</f>
        <v>-22</v>
      </c>
      <c r="F26" s="347">
        <f>'Open Int.'!D26*100</f>
        <v>5</v>
      </c>
      <c r="G26" s="176">
        <f>'Open Int.'!R26</f>
        <v>751.386625</v>
      </c>
      <c r="H26" s="176">
        <f>'Open Int.'!Z26</f>
        <v>31.133185000000026</v>
      </c>
      <c r="I26" s="171">
        <f>'Open Int.'!O26</f>
        <v>0.9868119891008175</v>
      </c>
      <c r="J26" s="185">
        <f>IF(Volume!D26=0,0,Volume!F26/Volume!D26)</f>
        <v>0.09615384615384616</v>
      </c>
      <c r="K26" s="187">
        <f>IF('Open Int.'!E26=0,0,'Open Int.'!H26/'Open Int.'!E26)</f>
        <v>0.2</v>
      </c>
    </row>
    <row r="27" spans="1:11" ht="15">
      <c r="A27" s="201" t="s">
        <v>1</v>
      </c>
      <c r="B27" s="287">
        <f>Margins!B27</f>
        <v>150</v>
      </c>
      <c r="C27" s="287">
        <f>Volume!J27</f>
        <v>2429.3</v>
      </c>
      <c r="D27" s="182">
        <f>Volume!M27</f>
        <v>-0.8084602507043293</v>
      </c>
      <c r="E27" s="175">
        <f>Volume!C27*100</f>
        <v>4</v>
      </c>
      <c r="F27" s="347">
        <f>'Open Int.'!D27*100</f>
        <v>5</v>
      </c>
      <c r="G27" s="176">
        <f>'Open Int.'!R27</f>
        <v>317.7888795</v>
      </c>
      <c r="H27" s="176">
        <f>'Open Int.'!Z27</f>
        <v>13.57392299999998</v>
      </c>
      <c r="I27" s="171">
        <f>'Open Int.'!O27</f>
        <v>0.9662882696938424</v>
      </c>
      <c r="J27" s="185">
        <f>IF(Volume!D27=0,0,Volume!F27/Volume!D27)</f>
        <v>0.13043478260869565</v>
      </c>
      <c r="K27" s="187">
        <f>IF('Open Int.'!E27=0,0,'Open Int.'!H27/'Open Int.'!E27)</f>
        <v>0.09333333333333334</v>
      </c>
    </row>
    <row r="28" spans="1:11" ht="15">
      <c r="A28" s="201" t="s">
        <v>158</v>
      </c>
      <c r="B28" s="287">
        <f>Margins!B28</f>
        <v>1900</v>
      </c>
      <c r="C28" s="287">
        <f>Volume!J28</f>
        <v>114.65</v>
      </c>
      <c r="D28" s="182">
        <f>Volume!M28</f>
        <v>0</v>
      </c>
      <c r="E28" s="175">
        <f>Volume!C28*100</f>
        <v>57.99999999999999</v>
      </c>
      <c r="F28" s="347">
        <f>'Open Int.'!D28*100</f>
        <v>0</v>
      </c>
      <c r="G28" s="176">
        <f>'Open Int.'!R28</f>
        <v>20.4547065</v>
      </c>
      <c r="H28" s="176">
        <f>'Open Int.'!Z28</f>
        <v>0.02178350000000151</v>
      </c>
      <c r="I28" s="171">
        <f>'Open Int.'!O28</f>
        <v>0.9957401490947817</v>
      </c>
      <c r="J28" s="185">
        <f>IF(Volume!D28=0,0,Volume!F28/Volume!D28)</f>
        <v>0.25</v>
      </c>
      <c r="K28" s="187">
        <f>IF('Open Int.'!E28=0,0,'Open Int.'!H28/'Open Int.'!E28)</f>
        <v>0.0784313725490196</v>
      </c>
    </row>
    <row r="29" spans="1:11" ht="15">
      <c r="A29" s="201" t="s">
        <v>285</v>
      </c>
      <c r="B29" s="287">
        <f>Margins!B29</f>
        <v>300</v>
      </c>
      <c r="C29" s="287">
        <f>Volume!J29</f>
        <v>559.9</v>
      </c>
      <c r="D29" s="182">
        <f>Volume!M29</f>
        <v>-0.13377329884954964</v>
      </c>
      <c r="E29" s="175">
        <f>Volume!C29*100</f>
        <v>308</v>
      </c>
      <c r="F29" s="347">
        <f>'Open Int.'!D29*100</f>
        <v>10</v>
      </c>
      <c r="G29" s="176">
        <f>'Open Int.'!R29</f>
        <v>36.567069</v>
      </c>
      <c r="H29" s="176">
        <f>'Open Int.'!Z29</f>
        <v>3.1803614999999965</v>
      </c>
      <c r="I29" s="171">
        <f>'Open Int.'!O29</f>
        <v>0.9986219568213137</v>
      </c>
      <c r="J29" s="185">
        <f>IF(Volume!D29=0,0,Volume!F29/Volume!D29)</f>
        <v>0</v>
      </c>
      <c r="K29" s="187">
        <f>IF('Open Int.'!E29=0,0,'Open Int.'!H29/'Open Int.'!E29)</f>
        <v>0</v>
      </c>
    </row>
    <row r="30" spans="1:11" ht="15">
      <c r="A30" s="201" t="s">
        <v>159</v>
      </c>
      <c r="B30" s="287">
        <f>Margins!B30</f>
        <v>4500</v>
      </c>
      <c r="C30" s="287">
        <f>Volume!J30</f>
        <v>49.15</v>
      </c>
      <c r="D30" s="182">
        <f>Volume!M30</f>
        <v>-1.0070493454179255</v>
      </c>
      <c r="E30" s="175">
        <f>Volume!C30*100</f>
        <v>-33</v>
      </c>
      <c r="F30" s="347">
        <f>'Open Int.'!D30*100</f>
        <v>-1</v>
      </c>
      <c r="G30" s="176">
        <f>'Open Int.'!R30</f>
        <v>17.4507075</v>
      </c>
      <c r="H30" s="176">
        <f>'Open Int.'!Z30</f>
        <v>-0.2892374999999987</v>
      </c>
      <c r="I30" s="171">
        <f>'Open Int.'!O30</f>
        <v>0.9011406844106464</v>
      </c>
      <c r="J30" s="185">
        <f>IF(Volume!D30=0,0,Volume!F30/Volume!D30)</f>
        <v>0.5</v>
      </c>
      <c r="K30" s="187">
        <f>IF('Open Int.'!E30=0,0,'Open Int.'!H30/'Open Int.'!E30)</f>
        <v>0.14414414414414414</v>
      </c>
    </row>
    <row r="31" spans="1:11" ht="15">
      <c r="A31" s="201" t="s">
        <v>2</v>
      </c>
      <c r="B31" s="287">
        <f>Margins!B31</f>
        <v>1100</v>
      </c>
      <c r="C31" s="287">
        <f>Volume!J31</f>
        <v>355.05</v>
      </c>
      <c r="D31" s="182">
        <f>Volume!M31</f>
        <v>1.2836970474967906</v>
      </c>
      <c r="E31" s="175">
        <f>Volume!C31*100</f>
        <v>28.999999999999996</v>
      </c>
      <c r="F31" s="347">
        <f>'Open Int.'!D31*100</f>
        <v>5</v>
      </c>
      <c r="G31" s="176">
        <f>'Open Int.'!R31</f>
        <v>70.4170665</v>
      </c>
      <c r="H31" s="176">
        <f>'Open Int.'!Z31</f>
        <v>4.285809</v>
      </c>
      <c r="I31" s="171">
        <f>'Open Int.'!O31</f>
        <v>0.9977814753189129</v>
      </c>
      <c r="J31" s="185">
        <f>IF(Volume!D31=0,0,Volume!F31/Volume!D31)</f>
        <v>0</v>
      </c>
      <c r="K31" s="187">
        <f>IF('Open Int.'!E31=0,0,'Open Int.'!H31/'Open Int.'!E31)</f>
        <v>0</v>
      </c>
    </row>
    <row r="32" spans="1:11" ht="15">
      <c r="A32" s="201" t="s">
        <v>391</v>
      </c>
      <c r="B32" s="287">
        <f>Margins!B32</f>
        <v>2500</v>
      </c>
      <c r="C32" s="287">
        <f>Volume!J32</f>
        <v>130.6</v>
      </c>
      <c r="D32" s="182">
        <f>Volume!M32</f>
        <v>1.5947102294826783</v>
      </c>
      <c r="E32" s="175">
        <f>Volume!C32*100</f>
        <v>535</v>
      </c>
      <c r="F32" s="347">
        <f>'Open Int.'!D32*100</f>
        <v>7.000000000000001</v>
      </c>
      <c r="G32" s="176">
        <f>'Open Int.'!R32</f>
        <v>92.82395</v>
      </c>
      <c r="H32" s="176">
        <f>'Open Int.'!Z32</f>
        <v>7.723849999999985</v>
      </c>
      <c r="I32" s="171">
        <f>'Open Int.'!O32</f>
        <v>0.9947238832219486</v>
      </c>
      <c r="J32" s="185">
        <f>IF(Volume!D32=0,0,Volume!F32/Volume!D32)</f>
        <v>0.04</v>
      </c>
      <c r="K32" s="187">
        <f>IF('Open Int.'!E32=0,0,'Open Int.'!H32/'Open Int.'!E32)</f>
        <v>0.05</v>
      </c>
    </row>
    <row r="33" spans="1:11" ht="15">
      <c r="A33" s="201" t="s">
        <v>78</v>
      </c>
      <c r="B33" s="287">
        <f>Margins!B33</f>
        <v>1600</v>
      </c>
      <c r="C33" s="287">
        <f>Volume!J33</f>
        <v>220.2</v>
      </c>
      <c r="D33" s="182">
        <f>Volume!M33</f>
        <v>-0.5869074492099374</v>
      </c>
      <c r="E33" s="175">
        <f>Volume!C33*100</f>
        <v>1</v>
      </c>
      <c r="F33" s="347">
        <f>'Open Int.'!D33*100</f>
        <v>0</v>
      </c>
      <c r="G33" s="176">
        <f>'Open Int.'!R33</f>
        <v>56.230272</v>
      </c>
      <c r="H33" s="176">
        <f>'Open Int.'!Z33</f>
        <v>-0.5091680000000025</v>
      </c>
      <c r="I33" s="171">
        <f>'Open Int.'!O33</f>
        <v>0.9699248120300752</v>
      </c>
      <c r="J33" s="185">
        <f>IF(Volume!D33=0,0,Volume!F33/Volume!D33)</f>
        <v>0</v>
      </c>
      <c r="K33" s="187">
        <f>IF('Open Int.'!E33=0,0,'Open Int.'!H33/'Open Int.'!E33)</f>
        <v>0.5</v>
      </c>
    </row>
    <row r="34" spans="1:11" ht="15">
      <c r="A34" s="201" t="s">
        <v>138</v>
      </c>
      <c r="B34" s="287">
        <f>Margins!B34</f>
        <v>425</v>
      </c>
      <c r="C34" s="287">
        <f>Volume!J34</f>
        <v>569.4</v>
      </c>
      <c r="D34" s="182">
        <f>Volume!M34</f>
        <v>-2.6000684228532407</v>
      </c>
      <c r="E34" s="175">
        <f>Volume!C34*100</f>
        <v>-35</v>
      </c>
      <c r="F34" s="347">
        <f>'Open Int.'!D34*100</f>
        <v>-1</v>
      </c>
      <c r="G34" s="176">
        <f>'Open Int.'!R34</f>
        <v>370.542744</v>
      </c>
      <c r="H34" s="176">
        <f>'Open Int.'!Z34</f>
        <v>-12.922702999999956</v>
      </c>
      <c r="I34" s="171">
        <f>'Open Int.'!O34</f>
        <v>0.9962774294670846</v>
      </c>
      <c r="J34" s="185">
        <f>IF(Volume!D34=0,0,Volume!F34/Volume!D34)</f>
        <v>0.08333333333333333</v>
      </c>
      <c r="K34" s="187">
        <f>IF('Open Int.'!E34=0,0,'Open Int.'!H34/'Open Int.'!E34)</f>
        <v>0.15432098765432098</v>
      </c>
    </row>
    <row r="35" spans="1:11" ht="15">
      <c r="A35" s="201" t="s">
        <v>160</v>
      </c>
      <c r="B35" s="287">
        <f>Margins!B35</f>
        <v>550</v>
      </c>
      <c r="C35" s="287">
        <f>Volume!J35</f>
        <v>369.05</v>
      </c>
      <c r="D35" s="182">
        <f>Volume!M35</f>
        <v>2.3433166943982218</v>
      </c>
      <c r="E35" s="175">
        <f>Volume!C35*100</f>
        <v>-28.000000000000004</v>
      </c>
      <c r="F35" s="347">
        <f>'Open Int.'!D35*100</f>
        <v>-5</v>
      </c>
      <c r="G35" s="176">
        <f>'Open Int.'!R35</f>
        <v>92.720122</v>
      </c>
      <c r="H35" s="176">
        <f>'Open Int.'!Z35</f>
        <v>-2.1411170000000084</v>
      </c>
      <c r="I35" s="171">
        <f>'Open Int.'!O35</f>
        <v>0.9984676007005254</v>
      </c>
      <c r="J35" s="185">
        <f>IF(Volume!D35=0,0,Volume!F35/Volume!D35)</f>
        <v>0</v>
      </c>
      <c r="K35" s="187">
        <f>IF('Open Int.'!E35=0,0,'Open Int.'!H35/'Open Int.'!E35)</f>
        <v>0</v>
      </c>
    </row>
    <row r="36" spans="1:11" ht="15">
      <c r="A36" s="201" t="s">
        <v>161</v>
      </c>
      <c r="B36" s="287">
        <f>Margins!B36</f>
        <v>6900</v>
      </c>
      <c r="C36" s="287">
        <f>Volume!J36</f>
        <v>34.05</v>
      </c>
      <c r="D36" s="182">
        <f>Volume!M36</f>
        <v>-1.0174418604651205</v>
      </c>
      <c r="E36" s="175">
        <f>Volume!C36*100</f>
        <v>-3</v>
      </c>
      <c r="F36" s="347">
        <f>'Open Int.'!D36*100</f>
        <v>1</v>
      </c>
      <c r="G36" s="176">
        <f>'Open Int.'!R36</f>
        <v>25.585510499999998</v>
      </c>
      <c r="H36" s="176">
        <f>'Open Int.'!Z36</f>
        <v>-0.0018975000000018838</v>
      </c>
      <c r="I36" s="171">
        <f>'Open Int.'!O36</f>
        <v>0.9972451790633609</v>
      </c>
      <c r="J36" s="185">
        <f>IF(Volume!D36=0,0,Volume!F36/Volume!D36)</f>
        <v>0</v>
      </c>
      <c r="K36" s="187">
        <f>IF('Open Int.'!E36=0,0,'Open Int.'!H36/'Open Int.'!E36)</f>
        <v>0.040229885057471264</v>
      </c>
    </row>
    <row r="37" spans="1:11" ht="15">
      <c r="A37" s="201" t="s">
        <v>392</v>
      </c>
      <c r="B37" s="287">
        <f>Margins!B37</f>
        <v>1800</v>
      </c>
      <c r="C37" s="287">
        <f>Volume!J37</f>
        <v>216.4</v>
      </c>
      <c r="D37" s="182">
        <f>Volume!M37</f>
        <v>0.02311070025422296</v>
      </c>
      <c r="E37" s="175">
        <f>Volume!C37*100</f>
        <v>-71</v>
      </c>
      <c r="F37" s="347">
        <f>'Open Int.'!D37*100</f>
        <v>14.000000000000002</v>
      </c>
      <c r="G37" s="176">
        <f>'Open Int.'!R37</f>
        <v>2.492928</v>
      </c>
      <c r="H37" s="176">
        <f>'Open Int.'!Z37</f>
        <v>0.3121200000000002</v>
      </c>
      <c r="I37" s="171">
        <f>'Open Int.'!O37</f>
        <v>0.84375</v>
      </c>
      <c r="J37" s="185">
        <f>IF(Volume!D37=0,0,Volume!F37/Volume!D37)</f>
        <v>0</v>
      </c>
      <c r="K37" s="187">
        <f>IF('Open Int.'!E37=0,0,'Open Int.'!H37/'Open Int.'!E37)</f>
        <v>0</v>
      </c>
    </row>
    <row r="38" spans="1:11" ht="15">
      <c r="A38" s="201" t="s">
        <v>3</v>
      </c>
      <c r="B38" s="287">
        <f>Margins!B38</f>
        <v>1250</v>
      </c>
      <c r="C38" s="287">
        <f>Volume!J38</f>
        <v>208.1</v>
      </c>
      <c r="D38" s="182">
        <f>Volume!M38</f>
        <v>0.09620009620009073</v>
      </c>
      <c r="E38" s="175">
        <f>Volume!C38*100</f>
        <v>-45</v>
      </c>
      <c r="F38" s="347">
        <f>'Open Int.'!D38*100</f>
        <v>2</v>
      </c>
      <c r="G38" s="176">
        <f>'Open Int.'!R38</f>
        <v>187.7842375</v>
      </c>
      <c r="H38" s="176">
        <f>'Open Int.'!Z38</f>
        <v>4.6763124999999945</v>
      </c>
      <c r="I38" s="171">
        <f>'Open Int.'!O38</f>
        <v>0.9685552015514615</v>
      </c>
      <c r="J38" s="185">
        <f>IF(Volume!D38=0,0,Volume!F38/Volume!D38)</f>
        <v>0.1411764705882353</v>
      </c>
      <c r="K38" s="187">
        <f>IF('Open Int.'!E38=0,0,'Open Int.'!H38/'Open Int.'!E38)</f>
        <v>0.254746835443038</v>
      </c>
    </row>
    <row r="39" spans="1:11" ht="15">
      <c r="A39" s="201" t="s">
        <v>218</v>
      </c>
      <c r="B39" s="287">
        <f>Margins!B39</f>
        <v>1050</v>
      </c>
      <c r="C39" s="287">
        <f>Volume!J39</f>
        <v>376.55</v>
      </c>
      <c r="D39" s="182">
        <f>Volume!M39</f>
        <v>0.8435993572576418</v>
      </c>
      <c r="E39" s="175">
        <f>Volume!C39*100</f>
        <v>-19</v>
      </c>
      <c r="F39" s="347">
        <f>'Open Int.'!D39*100</f>
        <v>1</v>
      </c>
      <c r="G39" s="176">
        <f>'Open Int.'!R39</f>
        <v>26.9647455</v>
      </c>
      <c r="H39" s="176">
        <f>'Open Int.'!Z39</f>
        <v>0.5000205000000015</v>
      </c>
      <c r="I39" s="171">
        <f>'Open Int.'!O39</f>
        <v>0.967741935483871</v>
      </c>
      <c r="J39" s="185">
        <f>IF(Volume!D39=0,0,Volume!F39/Volume!D39)</f>
        <v>0</v>
      </c>
      <c r="K39" s="187">
        <f>IF('Open Int.'!E39=0,0,'Open Int.'!H39/'Open Int.'!E39)</f>
        <v>0</v>
      </c>
    </row>
    <row r="40" spans="1:11" ht="15">
      <c r="A40" s="201" t="s">
        <v>162</v>
      </c>
      <c r="B40" s="287">
        <f>Margins!B40</f>
        <v>1200</v>
      </c>
      <c r="C40" s="287">
        <f>Volume!J40</f>
        <v>313.05</v>
      </c>
      <c r="D40" s="182">
        <f>Volume!M40</f>
        <v>-1.5101462954223726</v>
      </c>
      <c r="E40" s="175">
        <f>Volume!C40*100</f>
        <v>173</v>
      </c>
      <c r="F40" s="347">
        <f>'Open Int.'!D40*100</f>
        <v>54</v>
      </c>
      <c r="G40" s="176">
        <f>'Open Int.'!R40</f>
        <v>13.636458</v>
      </c>
      <c r="H40" s="176">
        <f>'Open Int.'!Z40</f>
        <v>4.673088</v>
      </c>
      <c r="I40" s="171">
        <f>'Open Int.'!O40</f>
        <v>0.9146005509641874</v>
      </c>
      <c r="J40" s="185">
        <f>IF(Volume!D40=0,0,Volume!F40/Volume!D40)</f>
        <v>0</v>
      </c>
      <c r="K40" s="187">
        <f>IF('Open Int.'!E40=0,0,'Open Int.'!H40/'Open Int.'!E40)</f>
        <v>0</v>
      </c>
    </row>
    <row r="41" spans="1:11" ht="15">
      <c r="A41" s="201" t="s">
        <v>286</v>
      </c>
      <c r="B41" s="287">
        <f>Margins!B41</f>
        <v>1000</v>
      </c>
      <c r="C41" s="287">
        <f>Volume!J41</f>
        <v>214.8</v>
      </c>
      <c r="D41" s="182">
        <f>Volume!M41</f>
        <v>-2.252559726962452</v>
      </c>
      <c r="E41" s="175">
        <f>Volume!C41*100</f>
        <v>65</v>
      </c>
      <c r="F41" s="347">
        <f>'Open Int.'!D41*100</f>
        <v>28.999999999999996</v>
      </c>
      <c r="G41" s="176">
        <f>'Open Int.'!R41</f>
        <v>13.36056</v>
      </c>
      <c r="H41" s="176">
        <f>'Open Int.'!Z41</f>
        <v>2.8125599999999995</v>
      </c>
      <c r="I41" s="171">
        <f>'Open Int.'!O41</f>
        <v>0.9951768488745981</v>
      </c>
      <c r="J41" s="185">
        <f>IF(Volume!D41=0,0,Volume!F41/Volume!D41)</f>
        <v>0</v>
      </c>
      <c r="K41" s="187">
        <f>IF('Open Int.'!E41=0,0,'Open Int.'!H41/'Open Int.'!E41)</f>
        <v>0</v>
      </c>
    </row>
    <row r="42" spans="1:11" ht="15">
      <c r="A42" s="201" t="s">
        <v>183</v>
      </c>
      <c r="B42" s="287">
        <f>Margins!B42</f>
        <v>950</v>
      </c>
      <c r="C42" s="287">
        <f>Volume!J42</f>
        <v>304.95</v>
      </c>
      <c r="D42" s="182">
        <f>Volume!M42</f>
        <v>-0.13099721630916458</v>
      </c>
      <c r="E42" s="175">
        <f>Volume!C42*100</f>
        <v>47</v>
      </c>
      <c r="F42" s="347">
        <f>'Open Int.'!D42*100</f>
        <v>-1</v>
      </c>
      <c r="G42" s="176">
        <f>'Open Int.'!R42</f>
        <v>20.9165205</v>
      </c>
      <c r="H42" s="176">
        <f>'Open Int.'!Z42</f>
        <v>-0.28851025000000163</v>
      </c>
      <c r="I42" s="171">
        <f>'Open Int.'!O42</f>
        <v>0.9944598337950139</v>
      </c>
      <c r="J42" s="185">
        <f>IF(Volume!D42=0,0,Volume!F42/Volume!D42)</f>
        <v>0</v>
      </c>
      <c r="K42" s="187">
        <f>IF('Open Int.'!E42=0,0,'Open Int.'!H42/'Open Int.'!E42)</f>
        <v>0</v>
      </c>
    </row>
    <row r="43" spans="1:11" ht="15">
      <c r="A43" s="201" t="s">
        <v>219</v>
      </c>
      <c r="B43" s="287">
        <f>Margins!B43</f>
        <v>2700</v>
      </c>
      <c r="C43" s="287">
        <f>Volume!J43</f>
        <v>93.7</v>
      </c>
      <c r="D43" s="182">
        <f>Volume!M43</f>
        <v>-0.5835543766578218</v>
      </c>
      <c r="E43" s="175">
        <f>Volume!C43*100</f>
        <v>-5</v>
      </c>
      <c r="F43" s="347">
        <f>'Open Int.'!D43*100</f>
        <v>4</v>
      </c>
      <c r="G43" s="176">
        <f>'Open Int.'!R43</f>
        <v>55.379511</v>
      </c>
      <c r="H43" s="176">
        <f>'Open Int.'!Z43</f>
        <v>1.787075999999999</v>
      </c>
      <c r="I43" s="171">
        <f>'Open Int.'!O43</f>
        <v>0.9771585198720877</v>
      </c>
      <c r="J43" s="185">
        <f>IF(Volume!D43=0,0,Volume!F43/Volume!D43)</f>
        <v>0</v>
      </c>
      <c r="K43" s="187">
        <f>IF('Open Int.'!E43=0,0,'Open Int.'!H43/'Open Int.'!E43)</f>
        <v>0.02</v>
      </c>
    </row>
    <row r="44" spans="1:11" ht="15">
      <c r="A44" s="201" t="s">
        <v>163</v>
      </c>
      <c r="B44" s="287">
        <f>Margins!B44</f>
        <v>62</v>
      </c>
      <c r="C44" s="287">
        <f>Volume!J44</f>
        <v>3751.65</v>
      </c>
      <c r="D44" s="182">
        <f>Volume!M44</f>
        <v>-0.5052112339883769</v>
      </c>
      <c r="E44" s="175">
        <f>Volume!C44*100</f>
        <v>-63</v>
      </c>
      <c r="F44" s="347">
        <f>'Open Int.'!D44*100</f>
        <v>-4</v>
      </c>
      <c r="G44" s="176">
        <f>'Open Int.'!R44</f>
        <v>159.42561642</v>
      </c>
      <c r="H44" s="176">
        <f>'Open Int.'!Z44</f>
        <v>-7.0982993999999735</v>
      </c>
      <c r="I44" s="171">
        <f>'Open Int.'!O44</f>
        <v>0.9943098920338489</v>
      </c>
      <c r="J44" s="185">
        <f>IF(Volume!D44=0,0,Volume!F44/Volume!D44)</f>
        <v>0</v>
      </c>
      <c r="K44" s="187">
        <f>IF('Open Int.'!E44=0,0,'Open Int.'!H44/'Open Int.'!E44)</f>
        <v>0.5714285714285714</v>
      </c>
    </row>
    <row r="45" spans="1:11" ht="15">
      <c r="A45" s="201" t="s">
        <v>194</v>
      </c>
      <c r="B45" s="287">
        <f>Margins!B45</f>
        <v>400</v>
      </c>
      <c r="C45" s="287">
        <f>Volume!J45</f>
        <v>689.65</v>
      </c>
      <c r="D45" s="182">
        <f>Volume!M45</f>
        <v>-0.27474513773407233</v>
      </c>
      <c r="E45" s="175">
        <f>Volume!C45*100</f>
        <v>-46</v>
      </c>
      <c r="F45" s="347">
        <f>'Open Int.'!D45*100</f>
        <v>-2</v>
      </c>
      <c r="G45" s="176">
        <f>'Open Int.'!R45</f>
        <v>186.812392</v>
      </c>
      <c r="H45" s="176">
        <f>'Open Int.'!Z45</f>
        <v>-3.668139999999994</v>
      </c>
      <c r="I45" s="171">
        <f>'Open Int.'!O45</f>
        <v>0.9877436503248671</v>
      </c>
      <c r="J45" s="185">
        <f>IF(Volume!D45=0,0,Volume!F45/Volume!D45)</f>
        <v>0.08695652173913043</v>
      </c>
      <c r="K45" s="187">
        <f>IF('Open Int.'!E45=0,0,'Open Int.'!H45/'Open Int.'!E45)</f>
        <v>0.08108108108108109</v>
      </c>
    </row>
    <row r="46" spans="1:11" ht="15">
      <c r="A46" s="201" t="s">
        <v>220</v>
      </c>
      <c r="B46" s="287">
        <f>Margins!B46</f>
        <v>2400</v>
      </c>
      <c r="C46" s="287">
        <f>Volume!J46</f>
        <v>125.35</v>
      </c>
      <c r="D46" s="182">
        <f>Volume!M46</f>
        <v>-0.5553351844506171</v>
      </c>
      <c r="E46" s="175">
        <f>Volume!C46*100</f>
        <v>61</v>
      </c>
      <c r="F46" s="347">
        <f>'Open Int.'!D46*100</f>
        <v>0</v>
      </c>
      <c r="G46" s="176">
        <f>'Open Int.'!R46</f>
        <v>52.04532</v>
      </c>
      <c r="H46" s="176">
        <f>'Open Int.'!Z46</f>
        <v>-0.07887600000000106</v>
      </c>
      <c r="I46" s="171">
        <f>'Open Int.'!O46</f>
        <v>0.9913294797687862</v>
      </c>
      <c r="J46" s="185">
        <f>IF(Volume!D46=0,0,Volume!F46/Volume!D46)</f>
        <v>0</v>
      </c>
      <c r="K46" s="187">
        <f>IF('Open Int.'!E46=0,0,'Open Int.'!H46/'Open Int.'!E46)</f>
        <v>0.09523809523809523</v>
      </c>
    </row>
    <row r="47" spans="1:11" ht="15">
      <c r="A47" s="201" t="s">
        <v>164</v>
      </c>
      <c r="B47" s="287">
        <f>Margins!B47</f>
        <v>5650</v>
      </c>
      <c r="C47" s="287">
        <f>Volume!J47</f>
        <v>54.45</v>
      </c>
      <c r="D47" s="182">
        <f>Volume!M47</f>
        <v>-1.2692656391659036</v>
      </c>
      <c r="E47" s="175">
        <f>Volume!C47*100</f>
        <v>6</v>
      </c>
      <c r="F47" s="347">
        <f>'Open Int.'!D47*100</f>
        <v>0</v>
      </c>
      <c r="G47" s="176">
        <f>'Open Int.'!R47</f>
        <v>126.10266075</v>
      </c>
      <c r="H47" s="176">
        <f>'Open Int.'!Z47</f>
        <v>-0.6863620000000026</v>
      </c>
      <c r="I47" s="171">
        <f>'Open Int.'!O47</f>
        <v>0.9770675774579166</v>
      </c>
      <c r="J47" s="185">
        <f>IF(Volume!D47=0,0,Volume!F47/Volume!D47)</f>
        <v>0.2857142857142857</v>
      </c>
      <c r="K47" s="187">
        <f>IF('Open Int.'!E47=0,0,'Open Int.'!H47/'Open Int.'!E47)</f>
        <v>0.09929078014184398</v>
      </c>
    </row>
    <row r="48" spans="1:11" ht="15">
      <c r="A48" s="201" t="s">
        <v>165</v>
      </c>
      <c r="B48" s="287">
        <f>Margins!B48</f>
        <v>1300</v>
      </c>
      <c r="C48" s="287">
        <f>Volume!J48</f>
        <v>256.3</v>
      </c>
      <c r="D48" s="182">
        <f>Volume!M48</f>
        <v>-0.2335539120280132</v>
      </c>
      <c r="E48" s="175">
        <f>Volume!C48*100</f>
        <v>-55.00000000000001</v>
      </c>
      <c r="F48" s="347">
        <f>'Open Int.'!D48*100</f>
        <v>-24</v>
      </c>
      <c r="G48" s="176">
        <f>'Open Int.'!R48</f>
        <v>6.263972</v>
      </c>
      <c r="H48" s="176">
        <f>'Open Int.'!Z48</f>
        <v>-2.018484</v>
      </c>
      <c r="I48" s="171">
        <f>'Open Int.'!O48</f>
        <v>0.9946808510638298</v>
      </c>
      <c r="J48" s="185">
        <f>IF(Volume!D48=0,0,Volume!F48/Volume!D48)</f>
        <v>0</v>
      </c>
      <c r="K48" s="187">
        <f>IF('Open Int.'!E48=0,0,'Open Int.'!H48/'Open Int.'!E48)</f>
        <v>0</v>
      </c>
    </row>
    <row r="49" spans="1:11" ht="15">
      <c r="A49" s="201" t="s">
        <v>89</v>
      </c>
      <c r="B49" s="287">
        <f>Margins!B49</f>
        <v>750</v>
      </c>
      <c r="C49" s="287">
        <f>Volume!J49</f>
        <v>278.45</v>
      </c>
      <c r="D49" s="182">
        <f>Volume!M49</f>
        <v>-0.9779516358463728</v>
      </c>
      <c r="E49" s="175">
        <f>Volume!C49*100</f>
        <v>-12</v>
      </c>
      <c r="F49" s="347">
        <f>'Open Int.'!D49*100</f>
        <v>4</v>
      </c>
      <c r="G49" s="176">
        <f>'Open Int.'!R49</f>
        <v>115.5706725</v>
      </c>
      <c r="H49" s="176">
        <f>'Open Int.'!Z49</f>
        <v>3.941302500000006</v>
      </c>
      <c r="I49" s="171">
        <f>'Open Int.'!O49</f>
        <v>0.9667509938561619</v>
      </c>
      <c r="J49" s="185">
        <f>IF(Volume!D49=0,0,Volume!F49/Volume!D49)</f>
        <v>0.07228915662650602</v>
      </c>
      <c r="K49" s="187">
        <f>IF('Open Int.'!E49=0,0,'Open Int.'!H49/'Open Int.'!E49)</f>
        <v>0.11272727272727273</v>
      </c>
    </row>
    <row r="50" spans="1:11" ht="15">
      <c r="A50" s="201" t="s">
        <v>287</v>
      </c>
      <c r="B50" s="287">
        <f>Margins!B50</f>
        <v>2000</v>
      </c>
      <c r="C50" s="287">
        <f>Volume!J50</f>
        <v>182.4</v>
      </c>
      <c r="D50" s="182">
        <f>Volume!M50</f>
        <v>1.1927877947295453</v>
      </c>
      <c r="E50" s="175">
        <f>Volume!C50*100</f>
        <v>1065</v>
      </c>
      <c r="F50" s="347">
        <f>'Open Int.'!D50*100</f>
        <v>2</v>
      </c>
      <c r="G50" s="176">
        <f>'Open Int.'!R50</f>
        <v>29.98656</v>
      </c>
      <c r="H50" s="176">
        <f>'Open Int.'!Z50</f>
        <v>1.0023599999999995</v>
      </c>
      <c r="I50" s="171">
        <f>'Open Int.'!O50</f>
        <v>0.9890510948905109</v>
      </c>
      <c r="J50" s="185">
        <f>IF(Volume!D50=0,0,Volume!F50/Volume!D50)</f>
        <v>1</v>
      </c>
      <c r="K50" s="187">
        <f>IF('Open Int.'!E50=0,0,'Open Int.'!H50/'Open Int.'!E50)</f>
        <v>1</v>
      </c>
    </row>
    <row r="51" spans="1:11" ht="15">
      <c r="A51" s="201" t="s">
        <v>271</v>
      </c>
      <c r="B51" s="287">
        <f>Margins!B51</f>
        <v>1200</v>
      </c>
      <c r="C51" s="287">
        <f>Volume!J51</f>
        <v>261.95</v>
      </c>
      <c r="D51" s="182">
        <f>Volume!M51</f>
        <v>1.9260700389105014</v>
      </c>
      <c r="E51" s="175">
        <f>Volume!C51*100</f>
        <v>341</v>
      </c>
      <c r="F51" s="347">
        <f>'Open Int.'!D51*100</f>
        <v>-14.000000000000002</v>
      </c>
      <c r="G51" s="176">
        <f>'Open Int.'!R51</f>
        <v>16.157076</v>
      </c>
      <c r="H51" s="176">
        <f>'Open Int.'!Z51</f>
        <v>-2.2852439999999987</v>
      </c>
      <c r="I51" s="171">
        <f>'Open Int.'!O51</f>
        <v>0.9649805447470817</v>
      </c>
      <c r="J51" s="185">
        <f>IF(Volume!D51=0,0,Volume!F51/Volume!D51)</f>
        <v>0</v>
      </c>
      <c r="K51" s="187">
        <f>IF('Open Int.'!E51=0,0,'Open Int.'!H51/'Open Int.'!E51)</f>
        <v>0.18181818181818182</v>
      </c>
    </row>
    <row r="52" spans="1:11" ht="15">
      <c r="A52" s="201" t="s">
        <v>221</v>
      </c>
      <c r="B52" s="287">
        <f>Margins!B52</f>
        <v>300</v>
      </c>
      <c r="C52" s="287">
        <f>Volume!J52</f>
        <v>1202.35</v>
      </c>
      <c r="D52" s="182">
        <f>Volume!M52</f>
        <v>1.5455428402516747</v>
      </c>
      <c r="E52" s="175">
        <f>Volume!C52*100</f>
        <v>121</v>
      </c>
      <c r="F52" s="347">
        <f>'Open Int.'!D52*100</f>
        <v>6</v>
      </c>
      <c r="G52" s="176">
        <f>'Open Int.'!R52</f>
        <v>59.732748</v>
      </c>
      <c r="H52" s="176">
        <f>'Open Int.'!Z52</f>
        <v>4.0705575</v>
      </c>
      <c r="I52" s="171">
        <f>'Open Int.'!O52</f>
        <v>0.9849033816425121</v>
      </c>
      <c r="J52" s="185">
        <f>IF(Volume!D52=0,0,Volume!F52/Volume!D52)</f>
        <v>0</v>
      </c>
      <c r="K52" s="187">
        <f>IF('Open Int.'!E52=0,0,'Open Int.'!H52/'Open Int.'!E52)</f>
        <v>0</v>
      </c>
    </row>
    <row r="53" spans="1:11" ht="15">
      <c r="A53" s="201" t="s">
        <v>233</v>
      </c>
      <c r="B53" s="287">
        <f>Margins!B53</f>
        <v>1000</v>
      </c>
      <c r="C53" s="287">
        <f>Volume!J53</f>
        <v>429.3</v>
      </c>
      <c r="D53" s="182">
        <f>Volume!M53</f>
        <v>-1.6945271353331754</v>
      </c>
      <c r="E53" s="175">
        <f>Volume!C53*100</f>
        <v>0</v>
      </c>
      <c r="F53" s="347">
        <f>'Open Int.'!D53*100</f>
        <v>-7.000000000000001</v>
      </c>
      <c r="G53" s="176">
        <f>'Open Int.'!R53</f>
        <v>117.37062</v>
      </c>
      <c r="H53" s="176">
        <f>'Open Int.'!Z53</f>
        <v>-9.578069999999997</v>
      </c>
      <c r="I53" s="171">
        <f>'Open Int.'!O53</f>
        <v>0.9934162399414777</v>
      </c>
      <c r="J53" s="185">
        <f>IF(Volume!D53=0,0,Volume!F53/Volume!D53)</f>
        <v>0.2413793103448276</v>
      </c>
      <c r="K53" s="187">
        <f>IF('Open Int.'!E53=0,0,'Open Int.'!H53/'Open Int.'!E53)</f>
        <v>0.30851063829787234</v>
      </c>
    </row>
    <row r="54" spans="1:11" ht="15">
      <c r="A54" s="201" t="s">
        <v>166</v>
      </c>
      <c r="B54" s="287">
        <f>Margins!B54</f>
        <v>2950</v>
      </c>
      <c r="C54" s="287">
        <f>Volume!J54</f>
        <v>101.3</v>
      </c>
      <c r="D54" s="182">
        <f>Volume!M54</f>
        <v>-0.9290953545232301</v>
      </c>
      <c r="E54" s="175">
        <f>Volume!C54*100</f>
        <v>-38</v>
      </c>
      <c r="F54" s="347">
        <f>'Open Int.'!D54*100</f>
        <v>-1</v>
      </c>
      <c r="G54" s="176">
        <f>'Open Int.'!R54</f>
        <v>40.462259</v>
      </c>
      <c r="H54" s="176">
        <f>'Open Int.'!Z54</f>
        <v>-0.8017509999999959</v>
      </c>
      <c r="I54" s="171">
        <f>'Open Int.'!O54</f>
        <v>0.9970457902511078</v>
      </c>
      <c r="J54" s="185">
        <f>IF(Volume!D54=0,0,Volume!F54/Volume!D54)</f>
        <v>0</v>
      </c>
      <c r="K54" s="187">
        <f>IF('Open Int.'!E54=0,0,'Open Int.'!H54/'Open Int.'!E54)</f>
        <v>0.18823529411764706</v>
      </c>
    </row>
    <row r="55" spans="1:11" ht="15">
      <c r="A55" s="201" t="s">
        <v>222</v>
      </c>
      <c r="B55" s="287">
        <f>Margins!B55</f>
        <v>88</v>
      </c>
      <c r="C55" s="287">
        <f>Volume!J55</f>
        <v>2485.75</v>
      </c>
      <c r="D55" s="182">
        <f>Volume!M55</f>
        <v>-0.040213129586810094</v>
      </c>
      <c r="E55" s="175">
        <f>Volume!C55*100</f>
        <v>35</v>
      </c>
      <c r="F55" s="347">
        <f>'Open Int.'!D55*100</f>
        <v>14.000000000000002</v>
      </c>
      <c r="G55" s="176">
        <f>'Open Int.'!R55</f>
        <v>151.3503574</v>
      </c>
      <c r="H55" s="176">
        <f>'Open Int.'!Z55</f>
        <v>18.299285400000002</v>
      </c>
      <c r="I55" s="171">
        <f>'Open Int.'!O55</f>
        <v>0.9968203497615262</v>
      </c>
      <c r="J55" s="185">
        <f>IF(Volume!D55=0,0,Volume!F55/Volume!D55)</f>
        <v>0</v>
      </c>
      <c r="K55" s="187">
        <f>IF('Open Int.'!E55=0,0,'Open Int.'!H55/'Open Int.'!E55)</f>
        <v>0</v>
      </c>
    </row>
    <row r="56" spans="1:11" ht="15">
      <c r="A56" s="201" t="s">
        <v>288</v>
      </c>
      <c r="B56" s="287">
        <f>Margins!B56</f>
        <v>1500</v>
      </c>
      <c r="C56" s="287">
        <f>Volume!J56</f>
        <v>174.55</v>
      </c>
      <c r="D56" s="182">
        <f>Volume!M56</f>
        <v>-2.048260381593702</v>
      </c>
      <c r="E56" s="175">
        <f>Volume!C56*100</f>
        <v>-55.00000000000001</v>
      </c>
      <c r="F56" s="347">
        <f>'Open Int.'!D56*100</f>
        <v>0</v>
      </c>
      <c r="G56" s="176">
        <f>'Open Int.'!R56</f>
        <v>136.4370075</v>
      </c>
      <c r="H56" s="176">
        <f>'Open Int.'!Z56</f>
        <v>-2.71937250000002</v>
      </c>
      <c r="I56" s="171">
        <f>'Open Int.'!O56</f>
        <v>0.9950105545960468</v>
      </c>
      <c r="J56" s="185">
        <f>IF(Volume!D56=0,0,Volume!F56/Volume!D56)</f>
        <v>0.06557377049180328</v>
      </c>
      <c r="K56" s="187">
        <f>IF('Open Int.'!E56=0,0,'Open Int.'!H56/'Open Int.'!E56)</f>
        <v>0.0547945205479452</v>
      </c>
    </row>
    <row r="57" spans="1:11" ht="15">
      <c r="A57" s="201" t="s">
        <v>289</v>
      </c>
      <c r="B57" s="287">
        <f>Margins!B57</f>
        <v>1400</v>
      </c>
      <c r="C57" s="287">
        <f>Volume!J57</f>
        <v>137.4</v>
      </c>
      <c r="D57" s="182">
        <f>Volume!M57</f>
        <v>-1.4700609537468505</v>
      </c>
      <c r="E57" s="175">
        <f>Volume!C57*100</f>
        <v>-53</v>
      </c>
      <c r="F57" s="347">
        <f>'Open Int.'!D57*100</f>
        <v>1</v>
      </c>
      <c r="G57" s="176">
        <f>'Open Int.'!R57</f>
        <v>35.086464</v>
      </c>
      <c r="H57" s="176">
        <f>'Open Int.'!Z57</f>
        <v>-0.30873499999999865</v>
      </c>
      <c r="I57" s="171">
        <f>'Open Int.'!O57</f>
        <v>0.9978070175438597</v>
      </c>
      <c r="J57" s="185">
        <f>IF(Volume!D57=0,0,Volume!F57/Volume!D57)</f>
        <v>0.5</v>
      </c>
      <c r="K57" s="187">
        <f>IF('Open Int.'!E57=0,0,'Open Int.'!H57/'Open Int.'!E57)</f>
        <v>0.34210526315789475</v>
      </c>
    </row>
    <row r="58" spans="1:11" ht="15">
      <c r="A58" s="201" t="s">
        <v>195</v>
      </c>
      <c r="B58" s="287">
        <f>Margins!B58</f>
        <v>2062</v>
      </c>
      <c r="C58" s="287">
        <f>Volume!J58</f>
        <v>120.8</v>
      </c>
      <c r="D58" s="182">
        <f>Volume!M58</f>
        <v>-0.28889806025588816</v>
      </c>
      <c r="E58" s="175">
        <f>Volume!C58*100</f>
        <v>39</v>
      </c>
      <c r="F58" s="347">
        <f>'Open Int.'!D58*100</f>
        <v>-8</v>
      </c>
      <c r="G58" s="176">
        <f>'Open Int.'!R58</f>
        <v>215.61195776</v>
      </c>
      <c r="H58" s="176">
        <f>'Open Int.'!Z58</f>
        <v>-18.53617373</v>
      </c>
      <c r="I58" s="171">
        <f>'Open Int.'!O58</f>
        <v>0.9978049907578558</v>
      </c>
      <c r="J58" s="185">
        <f>IF(Volume!D58=0,0,Volume!F58/Volume!D58)</f>
        <v>0.046511627906976744</v>
      </c>
      <c r="K58" s="187">
        <f>IF('Open Int.'!E58=0,0,'Open Int.'!H58/'Open Int.'!E58)</f>
        <v>0.19239904988123516</v>
      </c>
    </row>
    <row r="59" spans="1:11" ht="15">
      <c r="A59" s="201" t="s">
        <v>290</v>
      </c>
      <c r="B59" s="287">
        <f>Margins!B59</f>
        <v>1400</v>
      </c>
      <c r="C59" s="287">
        <f>Volume!J59</f>
        <v>94.55</v>
      </c>
      <c r="D59" s="182">
        <f>Volume!M59</f>
        <v>-0.6827731092437035</v>
      </c>
      <c r="E59" s="175">
        <f>Volume!C59*100</f>
        <v>35</v>
      </c>
      <c r="F59" s="347">
        <f>'Open Int.'!D59*100</f>
        <v>5</v>
      </c>
      <c r="G59" s="176">
        <f>'Open Int.'!R59</f>
        <v>80.653041</v>
      </c>
      <c r="H59" s="176">
        <f>'Open Int.'!Z59</f>
        <v>3.6571849999999984</v>
      </c>
      <c r="I59" s="171">
        <f>'Open Int.'!O59</f>
        <v>0.988019038240604</v>
      </c>
      <c r="J59" s="185">
        <f>IF(Volume!D59=0,0,Volume!F59/Volume!D59)</f>
        <v>0.08860759493670886</v>
      </c>
      <c r="K59" s="187">
        <f>IF('Open Int.'!E59=0,0,'Open Int.'!H59/'Open Int.'!E59)</f>
        <v>0.11428571428571428</v>
      </c>
    </row>
    <row r="60" spans="1:11" ht="15">
      <c r="A60" s="201" t="s">
        <v>197</v>
      </c>
      <c r="B60" s="287">
        <f>Margins!B60</f>
        <v>650</v>
      </c>
      <c r="C60" s="287">
        <f>Volume!J60</f>
        <v>325.15</v>
      </c>
      <c r="D60" s="182">
        <f>Volume!M60</f>
        <v>-0.45920710240318385</v>
      </c>
      <c r="E60" s="175">
        <f>Volume!C60*100</f>
        <v>51</v>
      </c>
      <c r="F60" s="347">
        <f>'Open Int.'!D60*100</f>
        <v>7.000000000000001</v>
      </c>
      <c r="G60" s="176">
        <f>'Open Int.'!R60</f>
        <v>97.51573649999999</v>
      </c>
      <c r="H60" s="176">
        <f>'Open Int.'!Z60</f>
        <v>5.7499520000000075</v>
      </c>
      <c r="I60" s="171">
        <f>'Open Int.'!O60</f>
        <v>0.9980494148244473</v>
      </c>
      <c r="J60" s="185">
        <f>IF(Volume!D60=0,0,Volume!F60/Volume!D60)</f>
        <v>0</v>
      </c>
      <c r="K60" s="187">
        <f>IF('Open Int.'!E60=0,0,'Open Int.'!H60/'Open Int.'!E60)</f>
        <v>0.7142857142857143</v>
      </c>
    </row>
    <row r="61" spans="1:11" ht="15">
      <c r="A61" s="201" t="s">
        <v>4</v>
      </c>
      <c r="B61" s="287">
        <f>Margins!B61</f>
        <v>150</v>
      </c>
      <c r="C61" s="287">
        <f>Volume!J61</f>
        <v>1683.45</v>
      </c>
      <c r="D61" s="182">
        <f>Volume!M61</f>
        <v>5.76095492382598</v>
      </c>
      <c r="E61" s="175">
        <f>Volume!C61*100</f>
        <v>176</v>
      </c>
      <c r="F61" s="347">
        <f>'Open Int.'!D61*100</f>
        <v>-4</v>
      </c>
      <c r="G61" s="176">
        <f>'Open Int.'!R61</f>
        <v>154.641717</v>
      </c>
      <c r="H61" s="176">
        <f>'Open Int.'!Z61</f>
        <v>2.1202319999999872</v>
      </c>
      <c r="I61" s="171">
        <f>'Open Int.'!O61</f>
        <v>0.988569562377531</v>
      </c>
      <c r="J61" s="185">
        <f>IF(Volume!D61=0,0,Volume!F61/Volume!D61)</f>
        <v>0</v>
      </c>
      <c r="K61" s="187">
        <f>IF('Open Int.'!E61=0,0,'Open Int.'!H61/'Open Int.'!E61)</f>
        <v>0</v>
      </c>
    </row>
    <row r="62" spans="1:11" ht="15">
      <c r="A62" s="201" t="s">
        <v>79</v>
      </c>
      <c r="B62" s="287">
        <f>Margins!B62</f>
        <v>200</v>
      </c>
      <c r="C62" s="287">
        <f>Volume!J62</f>
        <v>1011.8</v>
      </c>
      <c r="D62" s="182">
        <f>Volume!M62</f>
        <v>1.7191112898361223</v>
      </c>
      <c r="E62" s="175">
        <f>Volume!C62*100</f>
        <v>52</v>
      </c>
      <c r="F62" s="347">
        <f>'Open Int.'!D62*100</f>
        <v>1</v>
      </c>
      <c r="G62" s="176">
        <f>'Open Int.'!R62</f>
        <v>188.842352</v>
      </c>
      <c r="H62" s="176">
        <f>'Open Int.'!Z62</f>
        <v>4.982004000000018</v>
      </c>
      <c r="I62" s="171">
        <f>'Open Int.'!O62</f>
        <v>0.9562794684954994</v>
      </c>
      <c r="J62" s="185">
        <f>IF(Volume!D62=0,0,Volume!F62/Volume!D62)</f>
        <v>0</v>
      </c>
      <c r="K62" s="187">
        <f>IF('Open Int.'!E62=0,0,'Open Int.'!H62/'Open Int.'!E62)</f>
        <v>0</v>
      </c>
    </row>
    <row r="63" spans="1:11" ht="15">
      <c r="A63" s="201" t="s">
        <v>196</v>
      </c>
      <c r="B63" s="287">
        <f>Margins!B63</f>
        <v>400</v>
      </c>
      <c r="C63" s="287">
        <f>Volume!J63</f>
        <v>706.95</v>
      </c>
      <c r="D63" s="182">
        <f>Volume!M63</f>
        <v>0.9712204527601326</v>
      </c>
      <c r="E63" s="175">
        <f>Volume!C63*100</f>
        <v>-7.000000000000001</v>
      </c>
      <c r="F63" s="347">
        <f>'Open Int.'!D63*100</f>
        <v>3</v>
      </c>
      <c r="G63" s="176">
        <f>'Open Int.'!R63</f>
        <v>145.659978</v>
      </c>
      <c r="H63" s="176">
        <f>'Open Int.'!Z63</f>
        <v>5.545960000000008</v>
      </c>
      <c r="I63" s="171">
        <f>'Open Int.'!O63</f>
        <v>0.9900990099009901</v>
      </c>
      <c r="J63" s="185">
        <f>IF(Volume!D63=0,0,Volume!F63/Volume!D63)</f>
        <v>0</v>
      </c>
      <c r="K63" s="187">
        <f>IF('Open Int.'!E63=0,0,'Open Int.'!H63/'Open Int.'!E63)</f>
        <v>0</v>
      </c>
    </row>
    <row r="64" spans="1:11" ht="15">
      <c r="A64" s="201" t="s">
        <v>5</v>
      </c>
      <c r="B64" s="287">
        <f>Margins!B64</f>
        <v>1595</v>
      </c>
      <c r="C64" s="287">
        <f>Volume!J64</f>
        <v>146.5</v>
      </c>
      <c r="D64" s="182">
        <f>Volume!M64</f>
        <v>1.2089810017271159</v>
      </c>
      <c r="E64" s="175">
        <f>Volume!C64*100</f>
        <v>84</v>
      </c>
      <c r="F64" s="347">
        <f>'Open Int.'!D64*100</f>
        <v>-2</v>
      </c>
      <c r="G64" s="176">
        <f>'Open Int.'!R64</f>
        <v>436.49089</v>
      </c>
      <c r="H64" s="176">
        <f>'Open Int.'!Z64</f>
        <v>-0.9272532500000352</v>
      </c>
      <c r="I64" s="171">
        <f>'Open Int.'!O64</f>
        <v>0.9775160599571735</v>
      </c>
      <c r="J64" s="185">
        <f>IF(Volume!D64=0,0,Volume!F64/Volume!D64)</f>
        <v>0.3132295719844358</v>
      </c>
      <c r="K64" s="187">
        <f>IF('Open Int.'!E64=0,0,'Open Int.'!H64/'Open Int.'!E64)</f>
        <v>0.15026833631484796</v>
      </c>
    </row>
    <row r="65" spans="1:11" ht="15">
      <c r="A65" s="201" t="s">
        <v>198</v>
      </c>
      <c r="B65" s="287">
        <f>Margins!B65</f>
        <v>1000</v>
      </c>
      <c r="C65" s="287">
        <f>Volume!J65</f>
        <v>190</v>
      </c>
      <c r="D65" s="182">
        <f>Volume!M65</f>
        <v>-0.5756148613291441</v>
      </c>
      <c r="E65" s="175">
        <f>Volume!C65*100</f>
        <v>-21</v>
      </c>
      <c r="F65" s="347">
        <f>'Open Int.'!D65*100</f>
        <v>3</v>
      </c>
      <c r="G65" s="176">
        <f>'Open Int.'!R65</f>
        <v>231.572</v>
      </c>
      <c r="H65" s="176">
        <f>'Open Int.'!Z65</f>
        <v>7.755680000000012</v>
      </c>
      <c r="I65" s="171">
        <f>'Open Int.'!O65</f>
        <v>0.9919593042336725</v>
      </c>
      <c r="J65" s="185">
        <f>IF(Volume!D65=0,0,Volume!F65/Volume!D65)</f>
        <v>0.19435736677115986</v>
      </c>
      <c r="K65" s="187">
        <f>IF('Open Int.'!E65=0,0,'Open Int.'!H65/'Open Int.'!E65)</f>
        <v>0.1433901918976546</v>
      </c>
    </row>
    <row r="66" spans="1:11" ht="15">
      <c r="A66" s="201" t="s">
        <v>199</v>
      </c>
      <c r="B66" s="287">
        <f>Margins!B66</f>
        <v>1300</v>
      </c>
      <c r="C66" s="287">
        <f>Volume!J66</f>
        <v>287.25</v>
      </c>
      <c r="D66" s="182">
        <f>Volume!M66</f>
        <v>0.40195735756727613</v>
      </c>
      <c r="E66" s="175">
        <f>Volume!C66*100</f>
        <v>1</v>
      </c>
      <c r="F66" s="347">
        <f>'Open Int.'!D66*100</f>
        <v>-8</v>
      </c>
      <c r="G66" s="176">
        <f>'Open Int.'!R66</f>
        <v>94.7379225</v>
      </c>
      <c r="H66" s="176">
        <f>'Open Int.'!Z66</f>
        <v>-6.31545850000002</v>
      </c>
      <c r="I66" s="171">
        <f>'Open Int.'!O66</f>
        <v>0.9988175009854159</v>
      </c>
      <c r="J66" s="185">
        <f>IF(Volume!D66=0,0,Volume!F66/Volume!D66)</f>
        <v>0</v>
      </c>
      <c r="K66" s="187">
        <f>IF('Open Int.'!E66=0,0,'Open Int.'!H66/'Open Int.'!E66)</f>
        <v>0.32947976878612717</v>
      </c>
    </row>
    <row r="67" spans="1:11" ht="15">
      <c r="A67" s="201" t="s">
        <v>405</v>
      </c>
      <c r="B67" s="287">
        <f>Margins!B67</f>
        <v>250</v>
      </c>
      <c r="C67" s="287">
        <f>Volume!J67</f>
        <v>588.05</v>
      </c>
      <c r="D67" s="182">
        <f>Volume!M67</f>
        <v>-1.8198514066282812</v>
      </c>
      <c r="E67" s="175">
        <f>Volume!C67*100</f>
        <v>-56.00000000000001</v>
      </c>
      <c r="F67" s="347">
        <f>'Open Int.'!D67*100</f>
        <v>1</v>
      </c>
      <c r="G67" s="176">
        <f>'Open Int.'!R67</f>
        <v>8.15919375</v>
      </c>
      <c r="H67" s="176">
        <f>'Open Int.'!Z67</f>
        <v>-0.04642124999999986</v>
      </c>
      <c r="I67" s="171">
        <f>'Open Int.'!O67</f>
        <v>1</v>
      </c>
      <c r="J67" s="185">
        <f>IF(Volume!D67=0,0,Volume!F67/Volume!D67)</f>
        <v>0</v>
      </c>
      <c r="K67" s="187">
        <f>IF('Open Int.'!E67=0,0,'Open Int.'!H67/'Open Int.'!E67)</f>
        <v>0</v>
      </c>
    </row>
    <row r="68" spans="1:11" ht="15">
      <c r="A68" s="201" t="s">
        <v>43</v>
      </c>
      <c r="B68" s="287">
        <f>Margins!B68</f>
        <v>150</v>
      </c>
      <c r="C68" s="287">
        <f>Volume!J68</f>
        <v>2326.25</v>
      </c>
      <c r="D68" s="182">
        <f>Volume!M68</f>
        <v>-0.3192355486994823</v>
      </c>
      <c r="E68" s="175">
        <f>Volume!C68*100</f>
        <v>-14.000000000000002</v>
      </c>
      <c r="F68" s="347">
        <f>'Open Int.'!D68*100</f>
        <v>-2</v>
      </c>
      <c r="G68" s="176">
        <f>'Open Int.'!R68</f>
        <v>94.38759375</v>
      </c>
      <c r="H68" s="176">
        <f>'Open Int.'!Z68</f>
        <v>-2.68265774999999</v>
      </c>
      <c r="I68" s="171">
        <f>'Open Int.'!O68</f>
        <v>0.9907578558225508</v>
      </c>
      <c r="J68" s="185">
        <f>IF(Volume!D68=0,0,Volume!F68/Volume!D68)</f>
        <v>0</v>
      </c>
      <c r="K68" s="187">
        <f>IF('Open Int.'!E68=0,0,'Open Int.'!H68/'Open Int.'!E68)</f>
        <v>0</v>
      </c>
    </row>
    <row r="69" spans="1:11" ht="15">
      <c r="A69" s="201" t="s">
        <v>200</v>
      </c>
      <c r="B69" s="287">
        <f>Margins!B69</f>
        <v>350</v>
      </c>
      <c r="C69" s="287">
        <f>Volume!J69</f>
        <v>842.95</v>
      </c>
      <c r="D69" s="182">
        <f>Volume!M69</f>
        <v>-0.7535173956554986</v>
      </c>
      <c r="E69" s="175">
        <f>Volume!C69*100</f>
        <v>-35</v>
      </c>
      <c r="F69" s="347">
        <f>'Open Int.'!D69*100</f>
        <v>3</v>
      </c>
      <c r="G69" s="176">
        <f>'Open Int.'!R69</f>
        <v>747.494342</v>
      </c>
      <c r="H69" s="176">
        <f>'Open Int.'!Z69</f>
        <v>18.81998999999996</v>
      </c>
      <c r="I69" s="171">
        <f>'Open Int.'!O69</f>
        <v>0.961675086832965</v>
      </c>
      <c r="J69" s="185">
        <f>IF(Volume!D69=0,0,Volume!F69/Volume!D69)</f>
        <v>0.021791767554479417</v>
      </c>
      <c r="K69" s="187">
        <f>IF('Open Int.'!E69=0,0,'Open Int.'!H69/'Open Int.'!E69)</f>
        <v>0.09074410163339383</v>
      </c>
    </row>
    <row r="70" spans="1:11" ht="15">
      <c r="A70" s="201" t="s">
        <v>141</v>
      </c>
      <c r="B70" s="287">
        <f>Margins!B70</f>
        <v>2400</v>
      </c>
      <c r="C70" s="287">
        <f>Volume!J70</f>
        <v>92</v>
      </c>
      <c r="D70" s="182">
        <f>Volume!M70</f>
        <v>-0.16277807921867138</v>
      </c>
      <c r="E70" s="175">
        <f>Volume!C70*100</f>
        <v>11</v>
      </c>
      <c r="F70" s="347">
        <f>'Open Int.'!D70*100</f>
        <v>-2</v>
      </c>
      <c r="G70" s="176">
        <f>'Open Int.'!R70</f>
        <v>440.65056</v>
      </c>
      <c r="H70" s="176">
        <f>'Open Int.'!Z70</f>
        <v>-6.026292000000012</v>
      </c>
      <c r="I70" s="171">
        <f>'Open Int.'!O70</f>
        <v>0.9921330861351907</v>
      </c>
      <c r="J70" s="185">
        <f>IF(Volume!D70=0,0,Volume!F70/Volume!D70)</f>
        <v>0.23039215686274508</v>
      </c>
      <c r="K70" s="187">
        <f>IF('Open Int.'!E70=0,0,'Open Int.'!H70/'Open Int.'!E70)</f>
        <v>0.2523809523809524</v>
      </c>
    </row>
    <row r="71" spans="1:11" ht="15">
      <c r="A71" s="201" t="s">
        <v>398</v>
      </c>
      <c r="B71" s="287">
        <f>Margins!B71</f>
        <v>2700</v>
      </c>
      <c r="C71" s="287">
        <f>Volume!J71</f>
        <v>114.65</v>
      </c>
      <c r="D71" s="182">
        <f>Volume!M71</f>
        <v>0.9687362395420596</v>
      </c>
      <c r="E71" s="175">
        <f>Volume!C71*100</f>
        <v>92</v>
      </c>
      <c r="F71" s="347">
        <f>'Open Int.'!D71*100</f>
        <v>-3</v>
      </c>
      <c r="G71" s="176">
        <f>'Open Int.'!R71</f>
        <v>231.3923625</v>
      </c>
      <c r="H71" s="176">
        <f>'Open Int.'!Z71</f>
        <v>0.44188199999999256</v>
      </c>
      <c r="I71" s="171">
        <f>'Open Int.'!O71</f>
        <v>0.9820735785953177</v>
      </c>
      <c r="J71" s="185">
        <f>IF(Volume!D71=0,0,Volume!F71/Volume!D71)</f>
        <v>0.04397705544933078</v>
      </c>
      <c r="K71" s="187">
        <f>IF('Open Int.'!E71=0,0,'Open Int.'!H71/'Open Int.'!E71)</f>
        <v>0.0725163161711385</v>
      </c>
    </row>
    <row r="72" spans="1:11" ht="15">
      <c r="A72" s="201" t="s">
        <v>184</v>
      </c>
      <c r="B72" s="287">
        <f>Margins!B72</f>
        <v>2950</v>
      </c>
      <c r="C72" s="287">
        <f>Volume!J72</f>
        <v>104.25</v>
      </c>
      <c r="D72" s="182">
        <f>Volume!M72</f>
        <v>2.9629629629629632</v>
      </c>
      <c r="E72" s="175">
        <f>Volume!C72*100</f>
        <v>196</v>
      </c>
      <c r="F72" s="347">
        <f>'Open Int.'!D72*100</f>
        <v>-6</v>
      </c>
      <c r="G72" s="176">
        <f>'Open Int.'!R72</f>
        <v>195.962895</v>
      </c>
      <c r="H72" s="176">
        <f>'Open Int.'!Z72</f>
        <v>0.8303512500000068</v>
      </c>
      <c r="I72" s="171">
        <f>'Open Int.'!O72</f>
        <v>0.985247959824231</v>
      </c>
      <c r="J72" s="185">
        <f>IF(Volume!D72=0,0,Volume!F72/Volume!D72)</f>
        <v>0.10920245398773006</v>
      </c>
      <c r="K72" s="187">
        <f>IF('Open Int.'!E72=0,0,'Open Int.'!H72/'Open Int.'!E72)</f>
        <v>0.14827890556045895</v>
      </c>
    </row>
    <row r="73" spans="1:11" ht="15">
      <c r="A73" s="201" t="s">
        <v>175</v>
      </c>
      <c r="B73" s="287">
        <f>Margins!B73</f>
        <v>7875</v>
      </c>
      <c r="C73" s="287">
        <f>Volume!J73</f>
        <v>47.2</v>
      </c>
      <c r="D73" s="182">
        <f>Volume!M73</f>
        <v>-1.871101871101868</v>
      </c>
      <c r="E73" s="175">
        <f>Volume!C73*100</f>
        <v>-34</v>
      </c>
      <c r="F73" s="347">
        <f>'Open Int.'!D73*100</f>
        <v>0</v>
      </c>
      <c r="G73" s="176">
        <f>'Open Int.'!R73</f>
        <v>523.76247</v>
      </c>
      <c r="H73" s="176">
        <f>'Open Int.'!Z73</f>
        <v>-1.9945800000000418</v>
      </c>
      <c r="I73" s="171">
        <f>'Open Int.'!O73</f>
        <v>0.9877936271378894</v>
      </c>
      <c r="J73" s="185">
        <f>IF(Volume!D73=0,0,Volume!F73/Volume!D73)</f>
        <v>0.24511082138200782</v>
      </c>
      <c r="K73" s="187">
        <f>IF('Open Int.'!E73=0,0,'Open Int.'!H73/'Open Int.'!E73)</f>
        <v>0.49138966760112135</v>
      </c>
    </row>
    <row r="74" spans="1:11" ht="15">
      <c r="A74" s="201" t="s">
        <v>142</v>
      </c>
      <c r="B74" s="287">
        <f>Margins!B74</f>
        <v>1750</v>
      </c>
      <c r="C74" s="287">
        <f>Volume!J74</f>
        <v>135.85</v>
      </c>
      <c r="D74" s="182">
        <f>Volume!M74</f>
        <v>-0.2203452074917454</v>
      </c>
      <c r="E74" s="175">
        <f>Volume!C74*100</f>
        <v>145</v>
      </c>
      <c r="F74" s="347">
        <f>'Open Int.'!D74*100</f>
        <v>0</v>
      </c>
      <c r="G74" s="176">
        <f>'Open Int.'!R74</f>
        <v>72.48616375</v>
      </c>
      <c r="H74" s="176">
        <f>'Open Int.'!Z74</f>
        <v>-0.23155124999999543</v>
      </c>
      <c r="I74" s="171">
        <f>'Open Int.'!O74</f>
        <v>0.9934404722859954</v>
      </c>
      <c r="J74" s="185">
        <f>IF(Volume!D74=0,0,Volume!F74/Volume!D74)</f>
        <v>0</v>
      </c>
      <c r="K74" s="187">
        <f>IF('Open Int.'!E74=0,0,'Open Int.'!H74/'Open Int.'!E74)</f>
        <v>0</v>
      </c>
    </row>
    <row r="75" spans="1:11" ht="15">
      <c r="A75" s="201" t="s">
        <v>176</v>
      </c>
      <c r="B75" s="287">
        <f>Margins!B75</f>
        <v>1450</v>
      </c>
      <c r="C75" s="287">
        <f>Volume!J75</f>
        <v>184.4</v>
      </c>
      <c r="D75" s="182">
        <f>Volume!M75</f>
        <v>-0.2704164413196322</v>
      </c>
      <c r="E75" s="175">
        <f>Volume!C75*100</f>
        <v>-30</v>
      </c>
      <c r="F75" s="347">
        <f>'Open Int.'!D75*100</f>
        <v>-5</v>
      </c>
      <c r="G75" s="176">
        <f>'Open Int.'!R75</f>
        <v>255.08052</v>
      </c>
      <c r="H75" s="176">
        <f>'Open Int.'!Z75</f>
        <v>-11.791196999999983</v>
      </c>
      <c r="I75" s="171">
        <f>'Open Int.'!O75</f>
        <v>0.9946540880503144</v>
      </c>
      <c r="J75" s="185">
        <f>IF(Volume!D75=0,0,Volume!F75/Volume!D75)</f>
        <v>0.11029411764705882</v>
      </c>
      <c r="K75" s="187">
        <f>IF('Open Int.'!E75=0,0,'Open Int.'!H75/'Open Int.'!E75)</f>
        <v>0.1835985312117503</v>
      </c>
    </row>
    <row r="76" spans="1:11" ht="15">
      <c r="A76" s="201" t="s">
        <v>397</v>
      </c>
      <c r="B76" s="287">
        <f>Margins!B76</f>
        <v>2200</v>
      </c>
      <c r="C76" s="287">
        <f>Volume!J76</f>
        <v>122.55</v>
      </c>
      <c r="D76" s="182">
        <f>Volume!M76</f>
        <v>-2.8152260111022978</v>
      </c>
      <c r="E76" s="175">
        <f>Volume!C76*100</f>
        <v>0</v>
      </c>
      <c r="F76" s="347">
        <f>'Open Int.'!D76*100</f>
        <v>-7.000000000000001</v>
      </c>
      <c r="G76" s="176">
        <f>'Open Int.'!R76</f>
        <v>20.166828</v>
      </c>
      <c r="H76" s="176">
        <f>'Open Int.'!Z76</f>
        <v>-2.109998000000001</v>
      </c>
      <c r="I76" s="171">
        <f>'Open Int.'!O76</f>
        <v>0.9919786096256684</v>
      </c>
      <c r="J76" s="185">
        <f>IF(Volume!D76=0,0,Volume!F76/Volume!D76)</f>
        <v>0</v>
      </c>
      <c r="K76" s="187">
        <f>IF('Open Int.'!E76=0,0,'Open Int.'!H76/'Open Int.'!E76)</f>
        <v>0</v>
      </c>
    </row>
    <row r="77" spans="1:11" ht="15">
      <c r="A77" s="201" t="s">
        <v>167</v>
      </c>
      <c r="B77" s="287">
        <f>Margins!B77</f>
        <v>3850</v>
      </c>
      <c r="C77" s="287">
        <f>Volume!J77</f>
        <v>45.35</v>
      </c>
      <c r="D77" s="182">
        <f>Volume!M77</f>
        <v>-1.1982570806100157</v>
      </c>
      <c r="E77" s="175">
        <f>Volume!C77*100</f>
        <v>-28.000000000000004</v>
      </c>
      <c r="F77" s="347">
        <f>'Open Int.'!D77*100</f>
        <v>-3</v>
      </c>
      <c r="G77" s="176">
        <f>'Open Int.'!R77</f>
        <v>67.2200375</v>
      </c>
      <c r="H77" s="176">
        <f>'Open Int.'!Z77</f>
        <v>-2.1229285000000004</v>
      </c>
      <c r="I77" s="171">
        <f>'Open Int.'!O77</f>
        <v>0.9955844155844156</v>
      </c>
      <c r="J77" s="185">
        <f>IF(Volume!D77=0,0,Volume!F77/Volume!D77)</f>
        <v>0.014084507042253521</v>
      </c>
      <c r="K77" s="187">
        <f>IF('Open Int.'!E77=0,0,'Open Int.'!H77/'Open Int.'!E77)</f>
        <v>0.03115264797507788</v>
      </c>
    </row>
    <row r="78" spans="1:11" ht="15">
      <c r="A78" s="201" t="s">
        <v>201</v>
      </c>
      <c r="B78" s="287">
        <f>Margins!B78</f>
        <v>100</v>
      </c>
      <c r="C78" s="287">
        <f>Volume!J78</f>
        <v>1974.2</v>
      </c>
      <c r="D78" s="182">
        <f>Volume!M78</f>
        <v>-0.3231344037160388</v>
      </c>
      <c r="E78" s="175">
        <f>Volume!C78*100</f>
        <v>0</v>
      </c>
      <c r="F78" s="347">
        <f>'Open Int.'!D78*100</f>
        <v>8</v>
      </c>
      <c r="G78" s="176">
        <f>'Open Int.'!R78</f>
        <v>1012.705374</v>
      </c>
      <c r="H78" s="176">
        <f>'Open Int.'!Z78</f>
        <v>85.626126</v>
      </c>
      <c r="I78" s="171">
        <f>'Open Int.'!O78</f>
        <v>0.9737216601360703</v>
      </c>
      <c r="J78" s="185">
        <f>IF(Volume!D78=0,0,Volume!F78/Volume!D78)</f>
        <v>0.11786148238153099</v>
      </c>
      <c r="K78" s="187">
        <f>IF('Open Int.'!E78=0,0,'Open Int.'!H78/'Open Int.'!E78)</f>
        <v>0.34534138061109015</v>
      </c>
    </row>
    <row r="79" spans="1:11" ht="15">
      <c r="A79" s="201" t="s">
        <v>143</v>
      </c>
      <c r="B79" s="287">
        <f>Margins!B79</f>
        <v>2950</v>
      </c>
      <c r="C79" s="287">
        <f>Volume!J79</f>
        <v>114</v>
      </c>
      <c r="D79" s="182">
        <f>Volume!M79</f>
        <v>2.9345372460496613</v>
      </c>
      <c r="E79" s="175">
        <f>Volume!C79*100</f>
        <v>-40</v>
      </c>
      <c r="F79" s="347">
        <f>'Open Int.'!D79*100</f>
        <v>-16</v>
      </c>
      <c r="G79" s="176">
        <f>'Open Int.'!R79</f>
        <v>16.815</v>
      </c>
      <c r="H79" s="176">
        <f>'Open Int.'!Z79</f>
        <v>-2.5917224999999995</v>
      </c>
      <c r="I79" s="171">
        <f>'Open Int.'!O79</f>
        <v>0.998</v>
      </c>
      <c r="J79" s="185">
        <f>IF(Volume!D79=0,0,Volume!F79/Volume!D79)</f>
        <v>0</v>
      </c>
      <c r="K79" s="187">
        <f>IF('Open Int.'!E79=0,0,'Open Int.'!H79/'Open Int.'!E79)</f>
        <v>0</v>
      </c>
    </row>
    <row r="80" spans="1:11" ht="15">
      <c r="A80" s="201" t="s">
        <v>90</v>
      </c>
      <c r="B80" s="287">
        <f>Margins!B80</f>
        <v>600</v>
      </c>
      <c r="C80" s="287">
        <f>Volume!J80</f>
        <v>459.7</v>
      </c>
      <c r="D80" s="182">
        <f>Volume!M80</f>
        <v>-1.2989801395598521</v>
      </c>
      <c r="E80" s="175">
        <f>Volume!C80*100</f>
        <v>-39</v>
      </c>
      <c r="F80" s="347">
        <f>'Open Int.'!D80*100</f>
        <v>0</v>
      </c>
      <c r="G80" s="176">
        <f>'Open Int.'!R80</f>
        <v>48.461574</v>
      </c>
      <c r="H80" s="176">
        <f>'Open Int.'!Z80</f>
        <v>-0.7216260000000005</v>
      </c>
      <c r="I80" s="171">
        <f>'Open Int.'!O80</f>
        <v>0.8918611269208879</v>
      </c>
      <c r="J80" s="185">
        <f>IF(Volume!D80=0,0,Volume!F80/Volume!D80)</f>
        <v>0</v>
      </c>
      <c r="K80" s="187">
        <f>IF('Open Int.'!E80=0,0,'Open Int.'!H80/'Open Int.'!E80)</f>
        <v>0</v>
      </c>
    </row>
    <row r="81" spans="1:11" ht="15">
      <c r="A81" s="201" t="s">
        <v>35</v>
      </c>
      <c r="B81" s="287">
        <f>Margins!B81</f>
        <v>1100</v>
      </c>
      <c r="C81" s="287">
        <f>Volume!J81</f>
        <v>312.6</v>
      </c>
      <c r="D81" s="182">
        <f>Volume!M81</f>
        <v>-1.5122873345935586</v>
      </c>
      <c r="E81" s="175">
        <f>Volume!C81*100</f>
        <v>-28.999999999999996</v>
      </c>
      <c r="F81" s="347">
        <f>'Open Int.'!D81*100</f>
        <v>-1</v>
      </c>
      <c r="G81" s="176">
        <f>'Open Int.'!R81</f>
        <v>76.061832</v>
      </c>
      <c r="H81" s="176">
        <f>'Open Int.'!Z81</f>
        <v>-1.9709580000000102</v>
      </c>
      <c r="I81" s="171">
        <f>'Open Int.'!O81</f>
        <v>0.9990958408679927</v>
      </c>
      <c r="J81" s="185">
        <f>IF(Volume!D81=0,0,Volume!F81/Volume!D81)</f>
        <v>0</v>
      </c>
      <c r="K81" s="187">
        <f>IF('Open Int.'!E81=0,0,'Open Int.'!H81/'Open Int.'!E81)</f>
        <v>0.04878048780487805</v>
      </c>
    </row>
    <row r="82" spans="1:11" ht="15">
      <c r="A82" s="201" t="s">
        <v>6</v>
      </c>
      <c r="B82" s="287">
        <f>Margins!B82</f>
        <v>2250</v>
      </c>
      <c r="C82" s="287">
        <f>Volume!J82</f>
        <v>163.7</v>
      </c>
      <c r="D82" s="182">
        <f>Volume!M82</f>
        <v>1.8668326073428751</v>
      </c>
      <c r="E82" s="175">
        <f>Volume!C82*100</f>
        <v>185</v>
      </c>
      <c r="F82" s="347">
        <f>'Open Int.'!D82*100</f>
        <v>7.000000000000001</v>
      </c>
      <c r="G82" s="176">
        <f>'Open Int.'!R82</f>
        <v>202.72607999999997</v>
      </c>
      <c r="H82" s="176">
        <f>'Open Int.'!Z82</f>
        <v>19.624499999999983</v>
      </c>
      <c r="I82" s="171">
        <f>'Open Int.'!O82</f>
        <v>0.9921875</v>
      </c>
      <c r="J82" s="185">
        <f>IF(Volume!D82=0,0,Volume!F82/Volume!D82)</f>
        <v>0.09936908517350158</v>
      </c>
      <c r="K82" s="187">
        <f>IF('Open Int.'!E82=0,0,'Open Int.'!H82/'Open Int.'!E82)</f>
        <v>0.11467116357504216</v>
      </c>
    </row>
    <row r="83" spans="1:11" ht="15">
      <c r="A83" s="201" t="s">
        <v>177</v>
      </c>
      <c r="B83" s="287">
        <f>Margins!B83</f>
        <v>500</v>
      </c>
      <c r="C83" s="287">
        <f>Volume!J83</f>
        <v>305.15</v>
      </c>
      <c r="D83" s="182">
        <f>Volume!M83</f>
        <v>3.8101717979248133</v>
      </c>
      <c r="E83" s="175">
        <f>Volume!C83*100</f>
        <v>16</v>
      </c>
      <c r="F83" s="347">
        <f>'Open Int.'!D83*100</f>
        <v>-16</v>
      </c>
      <c r="G83" s="176">
        <f>'Open Int.'!R83</f>
        <v>190.261025</v>
      </c>
      <c r="H83" s="176">
        <f>'Open Int.'!Z83</f>
        <v>-26.306637500000022</v>
      </c>
      <c r="I83" s="171">
        <f>'Open Int.'!O83</f>
        <v>0.9905372894947875</v>
      </c>
      <c r="J83" s="185">
        <f>IF(Volume!D83=0,0,Volume!F83/Volume!D83)</f>
        <v>0.03793103448275862</v>
      </c>
      <c r="K83" s="187">
        <f>IF('Open Int.'!E83=0,0,'Open Int.'!H83/'Open Int.'!E83)</f>
        <v>0.06743421052631579</v>
      </c>
    </row>
    <row r="84" spans="1:11" ht="15">
      <c r="A84" s="201" t="s">
        <v>168</v>
      </c>
      <c r="B84" s="287">
        <f>Margins!B84</f>
        <v>300</v>
      </c>
      <c r="C84" s="287">
        <f>Volume!J84</f>
        <v>675.3</v>
      </c>
      <c r="D84" s="182">
        <f>Volume!M84</f>
        <v>1.5030813166992336</v>
      </c>
      <c r="E84" s="175">
        <f>Volume!C84*100</f>
        <v>-36</v>
      </c>
      <c r="F84" s="347">
        <f>'Open Int.'!D84*100</f>
        <v>1</v>
      </c>
      <c r="G84" s="176">
        <f>'Open Int.'!R84</f>
        <v>18.395172</v>
      </c>
      <c r="H84" s="176">
        <f>'Open Int.'!Z84</f>
        <v>0.432071999999998</v>
      </c>
      <c r="I84" s="171">
        <f>'Open Int.'!O84</f>
        <v>0.8953744493392071</v>
      </c>
      <c r="J84" s="185">
        <f>IF(Volume!D84=0,0,Volume!F84/Volume!D84)</f>
        <v>0</v>
      </c>
      <c r="K84" s="187">
        <f>IF('Open Int.'!E84=0,0,'Open Int.'!H84/'Open Int.'!E84)</f>
        <v>0</v>
      </c>
    </row>
    <row r="85" spans="1:11" ht="15">
      <c r="A85" s="201" t="s">
        <v>132</v>
      </c>
      <c r="B85" s="287">
        <f>Margins!B85</f>
        <v>400</v>
      </c>
      <c r="C85" s="287">
        <f>Volume!J85</f>
        <v>715.55</v>
      </c>
      <c r="D85" s="182">
        <f>Volume!M85</f>
        <v>0.4562684262249052</v>
      </c>
      <c r="E85" s="175">
        <f>Volume!C85*100</f>
        <v>14.000000000000002</v>
      </c>
      <c r="F85" s="347">
        <f>'Open Int.'!D85*100</f>
        <v>-2</v>
      </c>
      <c r="G85" s="176">
        <f>'Open Int.'!R85</f>
        <v>118.266104</v>
      </c>
      <c r="H85" s="176">
        <f>'Open Int.'!Z85</f>
        <v>-2.226563999999996</v>
      </c>
      <c r="I85" s="171">
        <f>'Open Int.'!O85</f>
        <v>0.9963697967086157</v>
      </c>
      <c r="J85" s="185">
        <f>IF(Volume!D85=0,0,Volume!F85/Volume!D85)</f>
        <v>0</v>
      </c>
      <c r="K85" s="187">
        <f>IF('Open Int.'!E85=0,0,'Open Int.'!H85/'Open Int.'!E85)</f>
        <v>0.03571428571428571</v>
      </c>
    </row>
    <row r="86" spans="1:11" ht="15">
      <c r="A86" s="201" t="s">
        <v>144</v>
      </c>
      <c r="B86" s="287">
        <f>Margins!B86</f>
        <v>125</v>
      </c>
      <c r="C86" s="287">
        <f>Volume!J86</f>
        <v>2929.7</v>
      </c>
      <c r="D86" s="182">
        <f>Volume!M86</f>
        <v>0.9127858914301462</v>
      </c>
      <c r="E86" s="175">
        <f>Volume!C86*100</f>
        <v>43</v>
      </c>
      <c r="F86" s="347">
        <f>'Open Int.'!D86*100</f>
        <v>-6</v>
      </c>
      <c r="G86" s="176">
        <f>'Open Int.'!R86</f>
        <v>50.72043125</v>
      </c>
      <c r="H86" s="176">
        <f>'Open Int.'!Z86</f>
        <v>-2.662158749999996</v>
      </c>
      <c r="I86" s="171">
        <f>'Open Int.'!O86</f>
        <v>0.9963898916967509</v>
      </c>
      <c r="J86" s="185">
        <f>IF(Volume!D86=0,0,Volume!F86/Volume!D86)</f>
        <v>0</v>
      </c>
      <c r="K86" s="187">
        <f>IF('Open Int.'!E86=0,0,'Open Int.'!H86/'Open Int.'!E86)</f>
        <v>0</v>
      </c>
    </row>
    <row r="87" spans="1:11" ht="15">
      <c r="A87" s="201" t="s">
        <v>291</v>
      </c>
      <c r="B87" s="287">
        <f>Margins!B87</f>
        <v>300</v>
      </c>
      <c r="C87" s="287">
        <f>Volume!J87</f>
        <v>575.9</v>
      </c>
      <c r="D87" s="182">
        <f>Volume!M87</f>
        <v>-2.620899560365235</v>
      </c>
      <c r="E87" s="175">
        <f>Volume!C87*100</f>
        <v>18</v>
      </c>
      <c r="F87" s="347">
        <f>'Open Int.'!D87*100</f>
        <v>4</v>
      </c>
      <c r="G87" s="176">
        <f>'Open Int.'!R87</f>
        <v>68.520582</v>
      </c>
      <c r="H87" s="176">
        <f>'Open Int.'!Z87</f>
        <v>0.5509800000000098</v>
      </c>
      <c r="I87" s="171">
        <f>'Open Int.'!O87</f>
        <v>0.9823499747856783</v>
      </c>
      <c r="J87" s="185">
        <f>IF(Volume!D87=0,0,Volume!F87/Volume!D87)</f>
        <v>0</v>
      </c>
      <c r="K87" s="187">
        <f>IF('Open Int.'!E87=0,0,'Open Int.'!H87/'Open Int.'!E87)</f>
        <v>0</v>
      </c>
    </row>
    <row r="88" spans="1:11" ht="15">
      <c r="A88" s="201" t="s">
        <v>133</v>
      </c>
      <c r="B88" s="287">
        <f>Margins!B88</f>
        <v>6250</v>
      </c>
      <c r="C88" s="287">
        <f>Volume!J88</f>
        <v>32.35</v>
      </c>
      <c r="D88" s="182">
        <f>Volume!M88</f>
        <v>-0.7668711656441718</v>
      </c>
      <c r="E88" s="175">
        <f>Volume!C88*100</f>
        <v>9</v>
      </c>
      <c r="F88" s="347">
        <f>'Open Int.'!D88*100</f>
        <v>0</v>
      </c>
      <c r="G88" s="176">
        <f>'Open Int.'!R88</f>
        <v>94.19915625</v>
      </c>
      <c r="H88" s="176">
        <f>'Open Int.'!Z88</f>
        <v>0.08703124999999545</v>
      </c>
      <c r="I88" s="171">
        <f>'Open Int.'!O88</f>
        <v>0.9939901266366173</v>
      </c>
      <c r="J88" s="185">
        <f>IF(Volume!D88=0,0,Volume!F88/Volume!D88)</f>
        <v>0.04310344827586207</v>
      </c>
      <c r="K88" s="187">
        <f>IF('Open Int.'!E88=0,0,'Open Int.'!H88/'Open Int.'!E88)</f>
        <v>0.06066176470588235</v>
      </c>
    </row>
    <row r="89" spans="1:11" ht="15">
      <c r="A89" s="201" t="s">
        <v>169</v>
      </c>
      <c r="B89" s="287">
        <f>Margins!B89</f>
        <v>2000</v>
      </c>
      <c r="C89" s="287">
        <f>Volume!J89</f>
        <v>148.8</v>
      </c>
      <c r="D89" s="182">
        <f>Volume!M89</f>
        <v>-2.6178010471204183</v>
      </c>
      <c r="E89" s="175">
        <f>Volume!C89*100</f>
        <v>46</v>
      </c>
      <c r="F89" s="347">
        <f>'Open Int.'!D89*100</f>
        <v>0</v>
      </c>
      <c r="G89" s="176">
        <f>'Open Int.'!R89</f>
        <v>135.52704</v>
      </c>
      <c r="H89" s="176">
        <f>'Open Int.'!Z89</f>
        <v>-3.2764799999999923</v>
      </c>
      <c r="I89" s="171">
        <f>'Open Int.'!O89</f>
        <v>0.9958278436539306</v>
      </c>
      <c r="J89" s="185">
        <f>IF(Volume!D89=0,0,Volume!F89/Volume!D89)</f>
        <v>0</v>
      </c>
      <c r="K89" s="187">
        <f>IF('Open Int.'!E89=0,0,'Open Int.'!H89/'Open Int.'!E89)</f>
        <v>0.0625</v>
      </c>
    </row>
    <row r="90" spans="1:11" ht="15">
      <c r="A90" s="201" t="s">
        <v>292</v>
      </c>
      <c r="B90" s="287">
        <f>Margins!B90</f>
        <v>550</v>
      </c>
      <c r="C90" s="287">
        <f>Volume!J90</f>
        <v>597.1</v>
      </c>
      <c r="D90" s="182">
        <f>Volume!M90</f>
        <v>-0.041851510839541306</v>
      </c>
      <c r="E90" s="175">
        <f>Volume!C90*100</f>
        <v>31</v>
      </c>
      <c r="F90" s="347">
        <f>'Open Int.'!D90*100</f>
        <v>1</v>
      </c>
      <c r="G90" s="176">
        <f>'Open Int.'!R90</f>
        <v>199.210473</v>
      </c>
      <c r="H90" s="176">
        <f>'Open Int.'!Z90</f>
        <v>1.0993454999999983</v>
      </c>
      <c r="I90" s="171">
        <f>'Open Int.'!O90</f>
        <v>0.9849983514671942</v>
      </c>
      <c r="J90" s="185">
        <f>IF(Volume!D90=0,0,Volume!F90/Volume!D90)</f>
        <v>0</v>
      </c>
      <c r="K90" s="187">
        <f>IF('Open Int.'!E90=0,0,'Open Int.'!H90/'Open Int.'!E90)</f>
        <v>0</v>
      </c>
    </row>
    <row r="91" spans="1:11" ht="15">
      <c r="A91" s="201" t="s">
        <v>293</v>
      </c>
      <c r="B91" s="287">
        <f>Margins!B91</f>
        <v>550</v>
      </c>
      <c r="C91" s="287">
        <f>Volume!J91</f>
        <v>530.15</v>
      </c>
      <c r="D91" s="182">
        <f>Volume!M91</f>
        <v>-1.109867562022019</v>
      </c>
      <c r="E91" s="175">
        <f>Volume!C91*100</f>
        <v>-21</v>
      </c>
      <c r="F91" s="347">
        <f>'Open Int.'!D91*100</f>
        <v>-4</v>
      </c>
      <c r="G91" s="176">
        <f>'Open Int.'!R91</f>
        <v>149.523506</v>
      </c>
      <c r="H91" s="176">
        <f>'Open Int.'!Z91</f>
        <v>-7.752150999999998</v>
      </c>
      <c r="I91" s="171">
        <f>'Open Int.'!O91</f>
        <v>0.9945397815912637</v>
      </c>
      <c r="J91" s="185">
        <f>IF(Volume!D91=0,0,Volume!F91/Volume!D91)</f>
        <v>0</v>
      </c>
      <c r="K91" s="187">
        <f>IF('Open Int.'!E91=0,0,'Open Int.'!H91/'Open Int.'!E91)</f>
        <v>0</v>
      </c>
    </row>
    <row r="92" spans="1:11" ht="15">
      <c r="A92" s="201" t="s">
        <v>178</v>
      </c>
      <c r="B92" s="287">
        <f>Margins!B92</f>
        <v>1250</v>
      </c>
      <c r="C92" s="287">
        <f>Volume!J92</f>
        <v>171.05</v>
      </c>
      <c r="D92" s="182">
        <f>Volume!M92</f>
        <v>-2.784882068769524</v>
      </c>
      <c r="E92" s="175">
        <f>Volume!C92*100</f>
        <v>-40</v>
      </c>
      <c r="F92" s="347">
        <f>'Open Int.'!D92*100</f>
        <v>-3</v>
      </c>
      <c r="G92" s="176">
        <f>'Open Int.'!R92</f>
        <v>47.33808750000001</v>
      </c>
      <c r="H92" s="176">
        <f>'Open Int.'!Z92</f>
        <v>-2.6097187499999848</v>
      </c>
      <c r="I92" s="171">
        <f>'Open Int.'!O92</f>
        <v>0.980126467931346</v>
      </c>
      <c r="J92" s="185">
        <f>IF(Volume!D92=0,0,Volume!F92/Volume!D92)</f>
        <v>0</v>
      </c>
      <c r="K92" s="187">
        <f>IF('Open Int.'!E92=0,0,'Open Int.'!H92/'Open Int.'!E92)</f>
        <v>0</v>
      </c>
    </row>
    <row r="93" spans="1:11" ht="15">
      <c r="A93" s="201" t="s">
        <v>145</v>
      </c>
      <c r="B93" s="287">
        <f>Margins!B93</f>
        <v>1700</v>
      </c>
      <c r="C93" s="287">
        <f>Volume!J93</f>
        <v>153</v>
      </c>
      <c r="D93" s="182">
        <f>Volume!M93</f>
        <v>0.19646365422397602</v>
      </c>
      <c r="E93" s="175">
        <f>Volume!C93*100</f>
        <v>119</v>
      </c>
      <c r="F93" s="347">
        <f>'Open Int.'!D93*100</f>
        <v>-1</v>
      </c>
      <c r="G93" s="176">
        <f>'Open Int.'!R93</f>
        <v>38.96298</v>
      </c>
      <c r="H93" s="176">
        <f>'Open Int.'!Z93</f>
        <v>-0.13127399999999767</v>
      </c>
      <c r="I93" s="171">
        <f>'Open Int.'!O93</f>
        <v>0.9946595460614153</v>
      </c>
      <c r="J93" s="185">
        <f>IF(Volume!D93=0,0,Volume!F93/Volume!D93)</f>
        <v>0</v>
      </c>
      <c r="K93" s="187">
        <f>IF('Open Int.'!E93=0,0,'Open Int.'!H93/'Open Int.'!E93)</f>
        <v>0</v>
      </c>
    </row>
    <row r="94" spans="1:11" ht="15">
      <c r="A94" s="201" t="s">
        <v>272</v>
      </c>
      <c r="B94" s="287">
        <f>Margins!B94</f>
        <v>850</v>
      </c>
      <c r="C94" s="287">
        <f>Volume!J94</f>
        <v>157.95</v>
      </c>
      <c r="D94" s="182">
        <f>Volume!M94</f>
        <v>-1.404494382022472</v>
      </c>
      <c r="E94" s="175">
        <f>Volume!C94*100</f>
        <v>-5</v>
      </c>
      <c r="F94" s="347">
        <f>'Open Int.'!D94*100</f>
        <v>5</v>
      </c>
      <c r="G94" s="176">
        <f>'Open Int.'!R94</f>
        <v>58.8853395</v>
      </c>
      <c r="H94" s="176">
        <f>'Open Int.'!Z94</f>
        <v>1.8709605000000025</v>
      </c>
      <c r="I94" s="171">
        <f>'Open Int.'!O94</f>
        <v>0.9915640674874601</v>
      </c>
      <c r="J94" s="185">
        <f>IF(Volume!D94=0,0,Volume!F94/Volume!D94)</f>
        <v>0</v>
      </c>
      <c r="K94" s="187">
        <f>IF('Open Int.'!E94=0,0,'Open Int.'!H94/'Open Int.'!E94)</f>
        <v>0.10144927536231885</v>
      </c>
    </row>
    <row r="95" spans="1:11" ht="15">
      <c r="A95" s="201" t="s">
        <v>210</v>
      </c>
      <c r="B95" s="287">
        <f>Margins!B95</f>
        <v>200</v>
      </c>
      <c r="C95" s="287">
        <f>Volume!J95</f>
        <v>1690.45</v>
      </c>
      <c r="D95" s="182">
        <f>Volume!M95</f>
        <v>-1.3250445086536522</v>
      </c>
      <c r="E95" s="175">
        <f>Volume!C95*100</f>
        <v>23</v>
      </c>
      <c r="F95" s="347">
        <f>'Open Int.'!D95*100</f>
        <v>7.000000000000001</v>
      </c>
      <c r="G95" s="176">
        <f>'Open Int.'!R95</f>
        <v>248.49615</v>
      </c>
      <c r="H95" s="176">
        <f>'Open Int.'!Z95</f>
        <v>12.86949899999999</v>
      </c>
      <c r="I95" s="171">
        <f>'Open Int.'!O95</f>
        <v>0.9952380952380953</v>
      </c>
      <c r="J95" s="185">
        <f>IF(Volume!D95=0,0,Volume!F95/Volume!D95)</f>
        <v>0</v>
      </c>
      <c r="K95" s="187">
        <f>IF('Open Int.'!E95=0,0,'Open Int.'!H95/'Open Int.'!E95)</f>
        <v>0.037383177570093455</v>
      </c>
    </row>
    <row r="96" spans="1:11" ht="15">
      <c r="A96" s="201" t="s">
        <v>294</v>
      </c>
      <c r="B96" s="287">
        <f>Margins!B96</f>
        <v>350</v>
      </c>
      <c r="C96" s="287">
        <f>Volume!J96</f>
        <v>713.5</v>
      </c>
      <c r="D96" s="182">
        <f>Volume!M96</f>
        <v>0.44344337298514497</v>
      </c>
      <c r="E96" s="175">
        <f>Volume!C96*100</f>
        <v>36</v>
      </c>
      <c r="F96" s="347">
        <f>'Open Int.'!D96*100</f>
        <v>-2</v>
      </c>
      <c r="G96" s="176">
        <f>'Open Int.'!R96</f>
        <v>191.5141025</v>
      </c>
      <c r="H96" s="176">
        <f>'Open Int.'!Z96</f>
        <v>-2.933554749999985</v>
      </c>
      <c r="I96" s="171">
        <f>'Open Int.'!O96</f>
        <v>0.9942626157256487</v>
      </c>
      <c r="J96" s="185">
        <f>IF(Volume!D96=0,0,Volume!F96/Volume!D96)</f>
        <v>0</v>
      </c>
      <c r="K96" s="187">
        <f>IF('Open Int.'!E96=0,0,'Open Int.'!H96/'Open Int.'!E96)</f>
        <v>0</v>
      </c>
    </row>
    <row r="97" spans="1:11" ht="15">
      <c r="A97" s="201" t="s">
        <v>7</v>
      </c>
      <c r="B97" s="287">
        <f>Margins!B97</f>
        <v>312</v>
      </c>
      <c r="C97" s="287">
        <f>Volume!J97</f>
        <v>743.25</v>
      </c>
      <c r="D97" s="182">
        <f>Volume!M97</f>
        <v>-1.848794981842192</v>
      </c>
      <c r="E97" s="175">
        <f>Volume!C97*100</f>
        <v>35</v>
      </c>
      <c r="F97" s="347">
        <f>'Open Int.'!D97*100</f>
        <v>11</v>
      </c>
      <c r="G97" s="176">
        <f>'Open Int.'!R97</f>
        <v>146.325114</v>
      </c>
      <c r="H97" s="176">
        <f>'Open Int.'!Z97</f>
        <v>12.388186200000007</v>
      </c>
      <c r="I97" s="171">
        <f>'Open Int.'!O97</f>
        <v>0.9955625990491284</v>
      </c>
      <c r="J97" s="185">
        <f>IF(Volume!D97=0,0,Volume!F97/Volume!D97)</f>
        <v>0.08333333333333333</v>
      </c>
      <c r="K97" s="187">
        <f>IF('Open Int.'!E97=0,0,'Open Int.'!H97/'Open Int.'!E97)</f>
        <v>0.11764705882352941</v>
      </c>
    </row>
    <row r="98" spans="1:11" ht="15">
      <c r="A98" s="201" t="s">
        <v>170</v>
      </c>
      <c r="B98" s="287">
        <f>Margins!B98</f>
        <v>600</v>
      </c>
      <c r="C98" s="287">
        <f>Volume!J98</f>
        <v>567.55</v>
      </c>
      <c r="D98" s="182">
        <f>Volume!M98</f>
        <v>-1.1667392250761943</v>
      </c>
      <c r="E98" s="175">
        <f>Volume!C98*100</f>
        <v>-43</v>
      </c>
      <c r="F98" s="347">
        <f>'Open Int.'!D98*100</f>
        <v>3</v>
      </c>
      <c r="G98" s="176">
        <f>'Open Int.'!R98</f>
        <v>97.05104999999999</v>
      </c>
      <c r="H98" s="176">
        <f>'Open Int.'!Z98</f>
        <v>2.196434999999994</v>
      </c>
      <c r="I98" s="171">
        <f>'Open Int.'!O98</f>
        <v>0.9894736842105263</v>
      </c>
      <c r="J98" s="185">
        <f>IF(Volume!D98=0,0,Volume!F98/Volume!D98)</f>
        <v>0</v>
      </c>
      <c r="K98" s="187">
        <f>IF('Open Int.'!E98=0,0,'Open Int.'!H98/'Open Int.'!E98)</f>
        <v>0</v>
      </c>
    </row>
    <row r="99" spans="1:11" ht="15">
      <c r="A99" s="201" t="s">
        <v>223</v>
      </c>
      <c r="B99" s="287">
        <f>Margins!B99</f>
        <v>400</v>
      </c>
      <c r="C99" s="287">
        <f>Volume!J99</f>
        <v>794.9</v>
      </c>
      <c r="D99" s="182">
        <f>Volume!M99</f>
        <v>-0.9223482487847412</v>
      </c>
      <c r="E99" s="175">
        <f>Volume!C99*100</f>
        <v>-43</v>
      </c>
      <c r="F99" s="347">
        <f>'Open Int.'!D99*100</f>
        <v>2</v>
      </c>
      <c r="G99" s="176">
        <f>'Open Int.'!R99</f>
        <v>203.844156</v>
      </c>
      <c r="H99" s="176">
        <f>'Open Int.'!Z99</f>
        <v>2.8198679999999854</v>
      </c>
      <c r="I99" s="171">
        <f>'Open Int.'!O99</f>
        <v>0.991420995164561</v>
      </c>
      <c r="J99" s="185">
        <f>IF(Volume!D99=0,0,Volume!F99/Volume!D99)</f>
        <v>0.125</v>
      </c>
      <c r="K99" s="187">
        <f>IF('Open Int.'!E99=0,0,'Open Int.'!H99/'Open Int.'!E99)</f>
        <v>0.1839080459770115</v>
      </c>
    </row>
    <row r="100" spans="1:11" ht="15">
      <c r="A100" s="201" t="s">
        <v>207</v>
      </c>
      <c r="B100" s="287">
        <f>Margins!B100</f>
        <v>1250</v>
      </c>
      <c r="C100" s="287">
        <f>Volume!J100</f>
        <v>196.2</v>
      </c>
      <c r="D100" s="182">
        <f>Volume!M100</f>
        <v>2.2407503908285475</v>
      </c>
      <c r="E100" s="175">
        <f>Volume!C100*100</f>
        <v>467</v>
      </c>
      <c r="F100" s="347">
        <f>'Open Int.'!D100*100</f>
        <v>-4</v>
      </c>
      <c r="G100" s="176">
        <f>'Open Int.'!R100</f>
        <v>66.95325</v>
      </c>
      <c r="H100" s="176">
        <f>'Open Int.'!Z100</f>
        <v>0.14806249999999466</v>
      </c>
      <c r="I100" s="171">
        <f>'Open Int.'!O100</f>
        <v>0.9978021978021978</v>
      </c>
      <c r="J100" s="185">
        <f>IF(Volume!D100=0,0,Volume!F100/Volume!D100)</f>
        <v>0</v>
      </c>
      <c r="K100" s="187">
        <f>IF('Open Int.'!E100=0,0,'Open Int.'!H100/'Open Int.'!E100)</f>
        <v>0.00909090909090909</v>
      </c>
    </row>
    <row r="101" spans="1:11" ht="15">
      <c r="A101" s="201" t="s">
        <v>295</v>
      </c>
      <c r="B101" s="287">
        <f>Margins!B101</f>
        <v>250</v>
      </c>
      <c r="C101" s="287">
        <f>Volume!J101</f>
        <v>874</v>
      </c>
      <c r="D101" s="182">
        <f>Volume!M101</f>
        <v>0.08015573113478135</v>
      </c>
      <c r="E101" s="175">
        <f>Volume!C101*100</f>
        <v>258</v>
      </c>
      <c r="F101" s="347">
        <f>'Open Int.'!D101*100</f>
        <v>13</v>
      </c>
      <c r="G101" s="176">
        <f>'Open Int.'!R101</f>
        <v>41.4713</v>
      </c>
      <c r="H101" s="176">
        <f>'Open Int.'!Z101</f>
        <v>4.792699999999996</v>
      </c>
      <c r="I101" s="171">
        <f>'Open Int.'!O101</f>
        <v>0.9989462592202318</v>
      </c>
      <c r="J101" s="185">
        <f>IF(Volume!D101=0,0,Volume!F101/Volume!D101)</f>
        <v>0</v>
      </c>
      <c r="K101" s="187">
        <f>IF('Open Int.'!E101=0,0,'Open Int.'!H101/'Open Int.'!E101)</f>
        <v>0</v>
      </c>
    </row>
    <row r="102" spans="1:11" ht="15">
      <c r="A102" s="201" t="s">
        <v>277</v>
      </c>
      <c r="B102" s="287">
        <f>Margins!B102</f>
        <v>800</v>
      </c>
      <c r="C102" s="287">
        <f>Volume!J102</f>
        <v>312.55</v>
      </c>
      <c r="D102" s="182">
        <f>Volume!M102</f>
        <v>-2.144646211646827</v>
      </c>
      <c r="E102" s="175">
        <f>Volume!C102*100</f>
        <v>-10</v>
      </c>
      <c r="F102" s="347">
        <f>'Open Int.'!D102*100</f>
        <v>0</v>
      </c>
      <c r="G102" s="176">
        <f>'Open Int.'!R102</f>
        <v>137.246956</v>
      </c>
      <c r="H102" s="176">
        <f>'Open Int.'!Z102</f>
        <v>-2.343619999999987</v>
      </c>
      <c r="I102" s="171">
        <f>'Open Int.'!O102</f>
        <v>0.9928948806704317</v>
      </c>
      <c r="J102" s="185">
        <f>IF(Volume!D102=0,0,Volume!F102/Volume!D102)</f>
        <v>0</v>
      </c>
      <c r="K102" s="187">
        <f>IF('Open Int.'!E102=0,0,'Open Int.'!H102/'Open Int.'!E102)</f>
        <v>0.06818181818181818</v>
      </c>
    </row>
    <row r="103" spans="1:11" ht="15">
      <c r="A103" s="201" t="s">
        <v>146</v>
      </c>
      <c r="B103" s="287">
        <f>Margins!B103</f>
        <v>8900</v>
      </c>
      <c r="C103" s="287">
        <f>Volume!J103</f>
        <v>41.15</v>
      </c>
      <c r="D103" s="182">
        <f>Volume!M103</f>
        <v>-0.9626955475330892</v>
      </c>
      <c r="E103" s="175">
        <f>Volume!C103*100</f>
        <v>-47</v>
      </c>
      <c r="F103" s="347">
        <f>'Open Int.'!D103*100</f>
        <v>2</v>
      </c>
      <c r="G103" s="176">
        <f>'Open Int.'!R103</f>
        <v>45.1567755</v>
      </c>
      <c r="H103" s="176">
        <f>'Open Int.'!Z103</f>
        <v>0.004806000000009192</v>
      </c>
      <c r="I103" s="171">
        <f>'Open Int.'!O103</f>
        <v>0.9772911597729116</v>
      </c>
      <c r="J103" s="185">
        <f>IF(Volume!D103=0,0,Volume!F103/Volume!D103)</f>
        <v>0.05555555555555555</v>
      </c>
      <c r="K103" s="187">
        <f>IF('Open Int.'!E103=0,0,'Open Int.'!H103/'Open Int.'!E103)</f>
        <v>0.06293706293706294</v>
      </c>
    </row>
    <row r="104" spans="1:11" ht="15">
      <c r="A104" s="201" t="s">
        <v>8</v>
      </c>
      <c r="B104" s="287">
        <f>Margins!B104</f>
        <v>1600</v>
      </c>
      <c r="C104" s="287">
        <f>Volume!J104</f>
        <v>149.9</v>
      </c>
      <c r="D104" s="182">
        <f>Volume!M104</f>
        <v>-0.13324450366421628</v>
      </c>
      <c r="E104" s="175">
        <f>Volume!C104*100</f>
        <v>-19</v>
      </c>
      <c r="F104" s="347">
        <f>'Open Int.'!D104*100</f>
        <v>-2</v>
      </c>
      <c r="G104" s="176">
        <f>'Open Int.'!R104</f>
        <v>353.476192</v>
      </c>
      <c r="H104" s="176">
        <f>'Open Int.'!Z104</f>
        <v>-5.202767999999992</v>
      </c>
      <c r="I104" s="171">
        <f>'Open Int.'!O104</f>
        <v>0.9781517166508346</v>
      </c>
      <c r="J104" s="185">
        <f>IF(Volume!D104=0,0,Volume!F104/Volume!D104)</f>
        <v>0.3137254901960784</v>
      </c>
      <c r="K104" s="187">
        <f>IF('Open Int.'!E104=0,0,'Open Int.'!H104/'Open Int.'!E104)</f>
        <v>0.15528350515463918</v>
      </c>
    </row>
    <row r="105" spans="1:11" ht="15">
      <c r="A105" s="201" t="s">
        <v>296</v>
      </c>
      <c r="B105" s="287">
        <f>Margins!B105</f>
        <v>1000</v>
      </c>
      <c r="C105" s="287">
        <f>Volume!J105</f>
        <v>163.15</v>
      </c>
      <c r="D105" s="182">
        <f>Volume!M105</f>
        <v>-1.24092009685229</v>
      </c>
      <c r="E105" s="175">
        <f>Volume!C105*100</f>
        <v>-24</v>
      </c>
      <c r="F105" s="347">
        <f>'Open Int.'!D105*100</f>
        <v>1</v>
      </c>
      <c r="G105" s="176">
        <f>'Open Int.'!R105</f>
        <v>32.85841</v>
      </c>
      <c r="H105" s="176">
        <f>'Open Int.'!Z105</f>
        <v>-0.16507000000000005</v>
      </c>
      <c r="I105" s="171">
        <f>'Open Int.'!O105</f>
        <v>0.9985104270109235</v>
      </c>
      <c r="J105" s="185">
        <f>IF(Volume!D105=0,0,Volume!F105/Volume!D105)</f>
        <v>0</v>
      </c>
      <c r="K105" s="187">
        <f>IF('Open Int.'!E105=0,0,'Open Int.'!H105/'Open Int.'!E105)</f>
        <v>0</v>
      </c>
    </row>
    <row r="106" spans="1:11" ht="15">
      <c r="A106" s="201" t="s">
        <v>179</v>
      </c>
      <c r="B106" s="287">
        <f>Margins!B106</f>
        <v>14000</v>
      </c>
      <c r="C106" s="287">
        <f>Volume!J106</f>
        <v>20.2</v>
      </c>
      <c r="D106" s="182">
        <f>Volume!M106</f>
        <v>2.7989821882951693</v>
      </c>
      <c r="E106" s="175">
        <f>Volume!C106*100</f>
        <v>7.000000000000001</v>
      </c>
      <c r="F106" s="347">
        <f>'Open Int.'!D106*100</f>
        <v>-7.000000000000001</v>
      </c>
      <c r="G106" s="176">
        <f>'Open Int.'!R106</f>
        <v>89.9304</v>
      </c>
      <c r="H106" s="176">
        <f>'Open Int.'!Z106</f>
        <v>-3.383519999999976</v>
      </c>
      <c r="I106" s="171">
        <f>'Open Int.'!O106</f>
        <v>0.9855345911949686</v>
      </c>
      <c r="J106" s="185">
        <f>IF(Volume!D106=0,0,Volume!F106/Volume!D106)</f>
        <v>0.19117647058823528</v>
      </c>
      <c r="K106" s="187">
        <f>IF('Open Int.'!E106=0,0,'Open Int.'!H106/'Open Int.'!E106)</f>
        <v>0.32798833819241985</v>
      </c>
    </row>
    <row r="107" spans="1:11" ht="15">
      <c r="A107" s="201" t="s">
        <v>202</v>
      </c>
      <c r="B107" s="287">
        <f>Margins!B107</f>
        <v>1150</v>
      </c>
      <c r="C107" s="287">
        <f>Volume!J107</f>
        <v>256.8</v>
      </c>
      <c r="D107" s="182">
        <f>Volume!M107</f>
        <v>-0.17492711370261949</v>
      </c>
      <c r="E107" s="175">
        <f>Volume!C107*100</f>
        <v>-10</v>
      </c>
      <c r="F107" s="347">
        <f>'Open Int.'!D107*100</f>
        <v>5</v>
      </c>
      <c r="G107" s="176">
        <f>'Open Int.'!R107</f>
        <v>74.391108</v>
      </c>
      <c r="H107" s="176">
        <f>'Open Int.'!Z107</f>
        <v>3.6267780000000016</v>
      </c>
      <c r="I107" s="171">
        <f>'Open Int.'!O107</f>
        <v>0.9483922191345772</v>
      </c>
      <c r="J107" s="185">
        <f>IF(Volume!D107=0,0,Volume!F107/Volume!D107)</f>
        <v>0</v>
      </c>
      <c r="K107" s="187">
        <f>IF('Open Int.'!E107=0,0,'Open Int.'!H107/'Open Int.'!E107)</f>
        <v>0</v>
      </c>
    </row>
    <row r="108" spans="1:11" ht="15">
      <c r="A108" s="201" t="s">
        <v>171</v>
      </c>
      <c r="B108" s="287">
        <f>Margins!B108</f>
        <v>1100</v>
      </c>
      <c r="C108" s="287">
        <f>Volume!J108</f>
        <v>356.15</v>
      </c>
      <c r="D108" s="182">
        <f>Volume!M108</f>
        <v>-0.028070175438602876</v>
      </c>
      <c r="E108" s="175">
        <f>Volume!C108*100</f>
        <v>28.999999999999996</v>
      </c>
      <c r="F108" s="347">
        <f>'Open Int.'!D108*100</f>
        <v>-17</v>
      </c>
      <c r="G108" s="176">
        <f>'Open Int.'!R108</f>
        <v>118.783148</v>
      </c>
      <c r="H108" s="176">
        <f>'Open Int.'!Z108</f>
        <v>-24.486351999999997</v>
      </c>
      <c r="I108" s="171">
        <f>'Open Int.'!O108</f>
        <v>0.9934036939313984</v>
      </c>
      <c r="J108" s="185">
        <f>IF(Volume!D108=0,0,Volume!F108/Volume!D108)</f>
        <v>0.75</v>
      </c>
      <c r="K108" s="187">
        <f>IF('Open Int.'!E108=0,0,'Open Int.'!H108/'Open Int.'!E108)</f>
        <v>0.23529411764705882</v>
      </c>
    </row>
    <row r="109" spans="1:11" ht="15">
      <c r="A109" s="201" t="s">
        <v>147</v>
      </c>
      <c r="B109" s="287">
        <f>Margins!B109</f>
        <v>5900</v>
      </c>
      <c r="C109" s="287">
        <f>Volume!J109</f>
        <v>63.25</v>
      </c>
      <c r="D109" s="182">
        <f>Volume!M109</f>
        <v>-1.556420233463035</v>
      </c>
      <c r="E109" s="175">
        <f>Volume!C109*100</f>
        <v>89</v>
      </c>
      <c r="F109" s="347">
        <f>'Open Int.'!D109*100</f>
        <v>2</v>
      </c>
      <c r="G109" s="176">
        <f>'Open Int.'!R109</f>
        <v>31.8318275</v>
      </c>
      <c r="H109" s="176">
        <f>'Open Int.'!Z109</f>
        <v>0.10324999999999918</v>
      </c>
      <c r="I109" s="171">
        <f>'Open Int.'!O109</f>
        <v>0.9859320046893317</v>
      </c>
      <c r="J109" s="185">
        <f>IF(Volume!D109=0,0,Volume!F109/Volume!D109)</f>
        <v>0</v>
      </c>
      <c r="K109" s="187">
        <f>IF('Open Int.'!E109=0,0,'Open Int.'!H109/'Open Int.'!E109)</f>
        <v>0.03125</v>
      </c>
    </row>
    <row r="110" spans="1:11" ht="15">
      <c r="A110" s="201" t="s">
        <v>148</v>
      </c>
      <c r="B110" s="287">
        <f>Margins!B110</f>
        <v>1045</v>
      </c>
      <c r="C110" s="287">
        <f>Volume!J110</f>
        <v>283.75</v>
      </c>
      <c r="D110" s="182">
        <f>Volume!M110</f>
        <v>4.55047899778925</v>
      </c>
      <c r="E110" s="175">
        <f>Volume!C110*100</f>
        <v>260</v>
      </c>
      <c r="F110" s="347">
        <f>'Open Int.'!D110*100</f>
        <v>5</v>
      </c>
      <c r="G110" s="176">
        <f>'Open Int.'!R110</f>
        <v>24.166278125</v>
      </c>
      <c r="H110" s="176">
        <f>'Open Int.'!Z110</f>
        <v>2.1579093250000057</v>
      </c>
      <c r="I110" s="171">
        <f>'Open Int.'!O110</f>
        <v>0.9938650306748467</v>
      </c>
      <c r="J110" s="185">
        <f>IF(Volume!D110=0,0,Volume!F110/Volume!D110)</f>
        <v>0</v>
      </c>
      <c r="K110" s="187">
        <f>IF('Open Int.'!E110=0,0,'Open Int.'!H110/'Open Int.'!E110)</f>
        <v>0</v>
      </c>
    </row>
    <row r="111" spans="1:11" ht="15">
      <c r="A111" s="201" t="s">
        <v>122</v>
      </c>
      <c r="B111" s="287">
        <f>Margins!B111</f>
        <v>1625</v>
      </c>
      <c r="C111" s="287">
        <f>Volume!J111</f>
        <v>151.1</v>
      </c>
      <c r="D111" s="182">
        <f>Volume!M111</f>
        <v>-2.01037613488975</v>
      </c>
      <c r="E111" s="175">
        <f>Volume!C111*100</f>
        <v>137</v>
      </c>
      <c r="F111" s="347">
        <f>'Open Int.'!D111*100</f>
        <v>12</v>
      </c>
      <c r="G111" s="176">
        <f>'Open Int.'!R111</f>
        <v>146.46311875</v>
      </c>
      <c r="H111" s="176">
        <f>'Open Int.'!Z111</f>
        <v>14.309863750000005</v>
      </c>
      <c r="I111" s="171">
        <f>'Open Int.'!O111</f>
        <v>0.9892707460184409</v>
      </c>
      <c r="J111" s="185">
        <f>IF(Volume!D111=0,0,Volume!F111/Volume!D111)</f>
        <v>0.09057971014492754</v>
      </c>
      <c r="K111" s="187">
        <f>IF('Open Int.'!E111=0,0,'Open Int.'!H111/'Open Int.'!E111)</f>
        <v>0.09617486338797815</v>
      </c>
    </row>
    <row r="112" spans="1:11" ht="15">
      <c r="A112" s="201" t="s">
        <v>36</v>
      </c>
      <c r="B112" s="287">
        <f>Margins!B112</f>
        <v>225</v>
      </c>
      <c r="C112" s="287">
        <f>Volume!J112</f>
        <v>888.5</v>
      </c>
      <c r="D112" s="182">
        <f>Volume!M112</f>
        <v>-2.2928465387364625</v>
      </c>
      <c r="E112" s="175">
        <f>Volume!C112*100</f>
        <v>9</v>
      </c>
      <c r="F112" s="347">
        <f>'Open Int.'!D112*100</f>
        <v>10</v>
      </c>
      <c r="G112" s="176">
        <f>'Open Int.'!R112</f>
        <v>625.0464225</v>
      </c>
      <c r="H112" s="176">
        <f>'Open Int.'!Z112</f>
        <v>44.21729699999992</v>
      </c>
      <c r="I112" s="171">
        <f>'Open Int.'!O112</f>
        <v>0.9928036845135291</v>
      </c>
      <c r="J112" s="185">
        <f>IF(Volume!D112=0,0,Volume!F112/Volume!D112)</f>
        <v>0.1417910447761194</v>
      </c>
      <c r="K112" s="187">
        <f>IF('Open Int.'!E112=0,0,'Open Int.'!H112/'Open Int.'!E112)</f>
        <v>0.09366391184573003</v>
      </c>
    </row>
    <row r="113" spans="1:11" ht="15">
      <c r="A113" s="201" t="s">
        <v>172</v>
      </c>
      <c r="B113" s="287">
        <f>Margins!B113</f>
        <v>1050</v>
      </c>
      <c r="C113" s="287">
        <f>Volume!J113</f>
        <v>257.95</v>
      </c>
      <c r="D113" s="182">
        <f>Volume!M113</f>
        <v>-0.309178743961357</v>
      </c>
      <c r="E113" s="175">
        <f>Volume!C113*100</f>
        <v>22</v>
      </c>
      <c r="F113" s="347">
        <f>'Open Int.'!D113*100</f>
        <v>0</v>
      </c>
      <c r="G113" s="176">
        <f>'Open Int.'!R113</f>
        <v>202.94603175</v>
      </c>
      <c r="H113" s="176">
        <f>'Open Int.'!Z113</f>
        <v>-0.7652557499999944</v>
      </c>
      <c r="I113" s="171">
        <f>'Open Int.'!O113</f>
        <v>0.9962631789670359</v>
      </c>
      <c r="J113" s="185">
        <f>IF(Volume!D113=0,0,Volume!F113/Volume!D113)</f>
        <v>0.05555555555555555</v>
      </c>
      <c r="K113" s="187">
        <f>IF('Open Int.'!E113=0,0,'Open Int.'!H113/'Open Int.'!E113)</f>
        <v>0.03669724770642202</v>
      </c>
    </row>
    <row r="114" spans="1:11" ht="15">
      <c r="A114" s="201" t="s">
        <v>80</v>
      </c>
      <c r="B114" s="287">
        <f>Margins!B114</f>
        <v>1200</v>
      </c>
      <c r="C114" s="287">
        <f>Volume!J114</f>
        <v>195.25</v>
      </c>
      <c r="D114" s="182">
        <f>Volume!M114</f>
        <v>-0.10232796111536897</v>
      </c>
      <c r="E114" s="175">
        <f>Volume!C114*100</f>
        <v>-22</v>
      </c>
      <c r="F114" s="347">
        <f>'Open Int.'!D114*100</f>
        <v>-1</v>
      </c>
      <c r="G114" s="176">
        <f>'Open Int.'!R114</f>
        <v>35.26215</v>
      </c>
      <c r="H114" s="176">
        <f>'Open Int.'!Z114</f>
        <v>-0.5052000000000021</v>
      </c>
      <c r="I114" s="171">
        <f>'Open Int.'!O114</f>
        <v>0.9960132890365448</v>
      </c>
      <c r="J114" s="185">
        <f>IF(Volume!D114=0,0,Volume!F114/Volume!D114)</f>
        <v>0</v>
      </c>
      <c r="K114" s="187">
        <f>IF('Open Int.'!E114=0,0,'Open Int.'!H114/'Open Int.'!E114)</f>
        <v>0</v>
      </c>
    </row>
    <row r="115" spans="1:11" ht="15">
      <c r="A115" s="201" t="s">
        <v>274</v>
      </c>
      <c r="B115" s="287">
        <f>Margins!B115</f>
        <v>700</v>
      </c>
      <c r="C115" s="287">
        <f>Volume!J115</f>
        <v>311.65</v>
      </c>
      <c r="D115" s="182">
        <f>Volume!M115</f>
        <v>-1.7496847414880237</v>
      </c>
      <c r="E115" s="175">
        <f>Volume!C115*100</f>
        <v>-55.00000000000001</v>
      </c>
      <c r="F115" s="347">
        <f>'Open Int.'!D115*100</f>
        <v>-10</v>
      </c>
      <c r="G115" s="176">
        <f>'Open Int.'!R115</f>
        <v>194.89967699999997</v>
      </c>
      <c r="H115" s="176">
        <f>'Open Int.'!Z115</f>
        <v>-25.09755500000003</v>
      </c>
      <c r="I115" s="171">
        <f>'Open Int.'!O115</f>
        <v>0.9956346541302887</v>
      </c>
      <c r="J115" s="185">
        <f>IF(Volume!D115=0,0,Volume!F115/Volume!D115)</f>
        <v>0</v>
      </c>
      <c r="K115" s="187">
        <f>IF('Open Int.'!E115=0,0,'Open Int.'!H115/'Open Int.'!E115)</f>
        <v>0.05907172995780591</v>
      </c>
    </row>
    <row r="116" spans="1:11" ht="15">
      <c r="A116" s="201" t="s">
        <v>224</v>
      </c>
      <c r="B116" s="287">
        <f>Margins!B116</f>
        <v>650</v>
      </c>
      <c r="C116" s="287">
        <f>Volume!J116</f>
        <v>463.55</v>
      </c>
      <c r="D116" s="182">
        <f>Volume!M116</f>
        <v>-2.931630195791017</v>
      </c>
      <c r="E116" s="175">
        <f>Volume!C116*100</f>
        <v>11</v>
      </c>
      <c r="F116" s="347">
        <f>'Open Int.'!D116*100</f>
        <v>13</v>
      </c>
      <c r="G116" s="176">
        <f>'Open Int.'!R116</f>
        <v>38.77827525</v>
      </c>
      <c r="H116" s="176">
        <f>'Open Int.'!Z116</f>
        <v>3.515983249999998</v>
      </c>
      <c r="I116" s="171">
        <f>'Open Int.'!O116</f>
        <v>0.9968919968919969</v>
      </c>
      <c r="J116" s="185">
        <f>IF(Volume!D116=0,0,Volume!F116/Volume!D116)</f>
        <v>0</v>
      </c>
      <c r="K116" s="187">
        <f>IF('Open Int.'!E116=0,0,'Open Int.'!H116/'Open Int.'!E116)</f>
        <v>0</v>
      </c>
    </row>
    <row r="117" spans="1:11" ht="15">
      <c r="A117" s="201" t="s">
        <v>393</v>
      </c>
      <c r="B117" s="287">
        <f>Margins!B117</f>
        <v>2400</v>
      </c>
      <c r="C117" s="287">
        <f>Volume!J117</f>
        <v>132.6</v>
      </c>
      <c r="D117" s="182">
        <f>Volume!M117</f>
        <v>8.911704312114985</v>
      </c>
      <c r="E117" s="175">
        <f>Volume!C117*100</f>
        <v>2206</v>
      </c>
      <c r="F117" s="347">
        <f>'Open Int.'!D117*100</f>
        <v>7.000000000000001</v>
      </c>
      <c r="G117" s="176">
        <f>'Open Int.'!R117</f>
        <v>104.573664</v>
      </c>
      <c r="H117" s="176">
        <f>'Open Int.'!Z117</f>
        <v>18.345444</v>
      </c>
      <c r="I117" s="171">
        <f>'Open Int.'!O117</f>
        <v>0.9930006086427268</v>
      </c>
      <c r="J117" s="185">
        <f>IF(Volume!D117=0,0,Volume!F117/Volume!D117)</f>
        <v>0.1162528216704289</v>
      </c>
      <c r="K117" s="187">
        <f>IF('Open Int.'!E117=0,0,'Open Int.'!H117/'Open Int.'!E117)</f>
        <v>0.22357723577235772</v>
      </c>
    </row>
    <row r="118" spans="1:11" ht="15">
      <c r="A118" s="201" t="s">
        <v>81</v>
      </c>
      <c r="B118" s="287">
        <f>Margins!B118</f>
        <v>600</v>
      </c>
      <c r="C118" s="287">
        <f>Volume!J118</f>
        <v>506.8</v>
      </c>
      <c r="D118" s="182">
        <f>Volume!M118</f>
        <v>-0.5006380681260452</v>
      </c>
      <c r="E118" s="175">
        <f>Volume!C118*100</f>
        <v>-24</v>
      </c>
      <c r="F118" s="347">
        <f>'Open Int.'!D118*100</f>
        <v>1</v>
      </c>
      <c r="G118" s="176">
        <f>'Open Int.'!R118</f>
        <v>255.12312</v>
      </c>
      <c r="H118" s="176">
        <f>'Open Int.'!Z118</f>
        <v>0.3666240000000016</v>
      </c>
      <c r="I118" s="171">
        <f>'Open Int.'!O118</f>
        <v>0.9946364719904648</v>
      </c>
      <c r="J118" s="185">
        <f>IF(Volume!D118=0,0,Volume!F118/Volume!D118)</f>
        <v>0</v>
      </c>
      <c r="K118" s="187">
        <f>IF('Open Int.'!E118=0,0,'Open Int.'!H118/'Open Int.'!E118)</f>
        <v>0</v>
      </c>
    </row>
    <row r="119" spans="1:11" ht="15">
      <c r="A119" s="201" t="s">
        <v>225</v>
      </c>
      <c r="B119" s="287">
        <f>Margins!B119</f>
        <v>1400</v>
      </c>
      <c r="C119" s="287">
        <f>Volume!J119</f>
        <v>164.1</v>
      </c>
      <c r="D119" s="182">
        <f>Volume!M119</f>
        <v>-1.1743450767841115</v>
      </c>
      <c r="E119" s="175">
        <f>Volume!C119*100</f>
        <v>3</v>
      </c>
      <c r="F119" s="347">
        <f>'Open Int.'!D119*100</f>
        <v>-1</v>
      </c>
      <c r="G119" s="176">
        <f>'Open Int.'!R119</f>
        <v>94.07853</v>
      </c>
      <c r="H119" s="176">
        <f>'Open Int.'!Z119</f>
        <v>-1.6293690000000112</v>
      </c>
      <c r="I119" s="171">
        <f>'Open Int.'!O119</f>
        <v>0.9916971916971917</v>
      </c>
      <c r="J119" s="185">
        <f>IF(Volume!D119=0,0,Volume!F119/Volume!D119)</f>
        <v>0.3157894736842105</v>
      </c>
      <c r="K119" s="187">
        <f>IF('Open Int.'!E119=0,0,'Open Int.'!H119/'Open Int.'!E119)</f>
        <v>0.07003891050583658</v>
      </c>
    </row>
    <row r="120" spans="1:11" ht="15">
      <c r="A120" s="201" t="s">
        <v>297</v>
      </c>
      <c r="B120" s="287">
        <f>Margins!B120</f>
        <v>1100</v>
      </c>
      <c r="C120" s="287">
        <f>Volume!J120</f>
        <v>464.45</v>
      </c>
      <c r="D120" s="182">
        <f>Volume!M120</f>
        <v>-2.395712934748352</v>
      </c>
      <c r="E120" s="175">
        <f>Volume!C120*100</f>
        <v>-37</v>
      </c>
      <c r="F120" s="347">
        <f>'Open Int.'!D120*100</f>
        <v>-2</v>
      </c>
      <c r="G120" s="176">
        <f>'Open Int.'!R120</f>
        <v>249.827655</v>
      </c>
      <c r="H120" s="176">
        <f>'Open Int.'!Z120</f>
        <v>-9.639074499999992</v>
      </c>
      <c r="I120" s="171">
        <f>'Open Int.'!O120</f>
        <v>0.9938650306748467</v>
      </c>
      <c r="J120" s="185">
        <f>IF(Volume!D120=0,0,Volume!F120/Volume!D120)</f>
        <v>0</v>
      </c>
      <c r="K120" s="187">
        <f>IF('Open Int.'!E120=0,0,'Open Int.'!H120/'Open Int.'!E120)</f>
        <v>0.07142857142857142</v>
      </c>
    </row>
    <row r="121" spans="1:11" ht="15">
      <c r="A121" s="201" t="s">
        <v>226</v>
      </c>
      <c r="B121" s="287">
        <f>Margins!B121</f>
        <v>1500</v>
      </c>
      <c r="C121" s="287">
        <f>Volume!J121</f>
        <v>179.15</v>
      </c>
      <c r="D121" s="182">
        <f>Volume!M121</f>
        <v>-1.592968964570176</v>
      </c>
      <c r="E121" s="175">
        <f>Volume!C121*100</f>
        <v>-15</v>
      </c>
      <c r="F121" s="347">
        <f>'Open Int.'!D121*100</f>
        <v>2</v>
      </c>
      <c r="G121" s="176">
        <f>'Open Int.'!R121</f>
        <v>153.549465</v>
      </c>
      <c r="H121" s="176">
        <f>'Open Int.'!Z121</f>
        <v>0.2451599999999985</v>
      </c>
      <c r="I121" s="171">
        <f>'Open Int.'!O121</f>
        <v>0.9968498424921246</v>
      </c>
      <c r="J121" s="185">
        <f>IF(Volume!D121=0,0,Volume!F121/Volume!D121)</f>
        <v>0</v>
      </c>
      <c r="K121" s="187">
        <f>IF('Open Int.'!E121=0,0,'Open Int.'!H121/'Open Int.'!E121)</f>
        <v>0</v>
      </c>
    </row>
    <row r="122" spans="1:11" ht="15">
      <c r="A122" s="201" t="s">
        <v>227</v>
      </c>
      <c r="B122" s="287">
        <f>Margins!B122</f>
        <v>800</v>
      </c>
      <c r="C122" s="287">
        <f>Volume!J122</f>
        <v>386.45</v>
      </c>
      <c r="D122" s="182">
        <f>Volume!M122</f>
        <v>-1.7916137229987323</v>
      </c>
      <c r="E122" s="175">
        <f>Volume!C122*100</f>
        <v>-17</v>
      </c>
      <c r="F122" s="347">
        <f>'Open Int.'!D122*100</f>
        <v>3</v>
      </c>
      <c r="G122" s="176">
        <f>'Open Int.'!R122</f>
        <v>158.197172</v>
      </c>
      <c r="H122" s="176">
        <f>'Open Int.'!Z122</f>
        <v>1.4582519999999874</v>
      </c>
      <c r="I122" s="171">
        <f>'Open Int.'!O122</f>
        <v>0.988078952511237</v>
      </c>
      <c r="J122" s="185">
        <f>IF(Volume!D122=0,0,Volume!F122/Volume!D122)</f>
        <v>0.03278688524590164</v>
      </c>
      <c r="K122" s="187">
        <f>IF('Open Int.'!E122=0,0,'Open Int.'!H122/'Open Int.'!E122)</f>
        <v>0.0735632183908046</v>
      </c>
    </row>
    <row r="123" spans="1:11" ht="15">
      <c r="A123" s="201" t="s">
        <v>234</v>
      </c>
      <c r="B123" s="287">
        <f>Margins!B123</f>
        <v>700</v>
      </c>
      <c r="C123" s="287">
        <f>Volume!J123</f>
        <v>464.2</v>
      </c>
      <c r="D123" s="182">
        <f>Volume!M123</f>
        <v>0.23752969121139406</v>
      </c>
      <c r="E123" s="175">
        <f>Volume!C123*100</f>
        <v>-10</v>
      </c>
      <c r="F123" s="347">
        <f>'Open Int.'!D123*100</f>
        <v>0</v>
      </c>
      <c r="G123" s="176">
        <f>'Open Int.'!R123</f>
        <v>707.491862</v>
      </c>
      <c r="H123" s="176">
        <f>'Open Int.'!Z123</f>
        <v>2.616613999999913</v>
      </c>
      <c r="I123" s="171">
        <f>'Open Int.'!O123</f>
        <v>0.9878289624764617</v>
      </c>
      <c r="J123" s="185">
        <f>IF(Volume!D123=0,0,Volume!F123/Volume!D123)</f>
        <v>0.1433389544688027</v>
      </c>
      <c r="K123" s="187">
        <f>IF('Open Int.'!E123=0,0,'Open Int.'!H123/'Open Int.'!E123)</f>
        <v>0.13671539122957868</v>
      </c>
    </row>
    <row r="124" spans="1:11" ht="15">
      <c r="A124" s="201" t="s">
        <v>98</v>
      </c>
      <c r="B124" s="287">
        <f>Margins!B124</f>
        <v>550</v>
      </c>
      <c r="C124" s="287">
        <f>Volume!J124</f>
        <v>515.15</v>
      </c>
      <c r="D124" s="182">
        <f>Volume!M124</f>
        <v>-0.9898135690947487</v>
      </c>
      <c r="E124" s="175">
        <f>Volume!C124*100</f>
        <v>24</v>
      </c>
      <c r="F124" s="347">
        <f>'Open Int.'!D124*100</f>
        <v>3</v>
      </c>
      <c r="G124" s="176">
        <f>'Open Int.'!R124</f>
        <v>221.906014</v>
      </c>
      <c r="H124" s="176">
        <f>'Open Int.'!Z124</f>
        <v>4.9070944999999995</v>
      </c>
      <c r="I124" s="171">
        <f>'Open Int.'!O124</f>
        <v>0.9948927477017364</v>
      </c>
      <c r="J124" s="185">
        <f>IF(Volume!D124=0,0,Volume!F124/Volume!D124)</f>
        <v>0.011764705882352941</v>
      </c>
      <c r="K124" s="187">
        <f>IF('Open Int.'!E124=0,0,'Open Int.'!H124/'Open Int.'!E124)</f>
        <v>0.07653061224489796</v>
      </c>
    </row>
    <row r="125" spans="1:11" ht="15">
      <c r="A125" s="201" t="s">
        <v>149</v>
      </c>
      <c r="B125" s="287">
        <f>Margins!B125</f>
        <v>550</v>
      </c>
      <c r="C125" s="287">
        <f>Volume!J125</f>
        <v>780</v>
      </c>
      <c r="D125" s="182">
        <f>Volume!M125</f>
        <v>-1.9731054417494085</v>
      </c>
      <c r="E125" s="175">
        <f>Volume!C125*100</f>
        <v>1</v>
      </c>
      <c r="F125" s="347">
        <f>'Open Int.'!D125*100</f>
        <v>-11</v>
      </c>
      <c r="G125" s="176">
        <f>'Open Int.'!R125</f>
        <v>435.435</v>
      </c>
      <c r="H125" s="176">
        <f>'Open Int.'!Z125</f>
        <v>-55.06630799999999</v>
      </c>
      <c r="I125" s="171">
        <f>'Open Int.'!O125</f>
        <v>0.9918226600985222</v>
      </c>
      <c r="J125" s="185">
        <f>IF(Volume!D125=0,0,Volume!F125/Volume!D125)</f>
        <v>0.3081967213114754</v>
      </c>
      <c r="K125" s="187">
        <f>IF('Open Int.'!E125=0,0,'Open Int.'!H125/'Open Int.'!E125)</f>
        <v>0.5363881401617251</v>
      </c>
    </row>
    <row r="126" spans="1:11" ht="15">
      <c r="A126" s="201" t="s">
        <v>203</v>
      </c>
      <c r="B126" s="287">
        <f>Margins!B126</f>
        <v>150</v>
      </c>
      <c r="C126" s="287">
        <f>Volume!J126</f>
        <v>1581.4</v>
      </c>
      <c r="D126" s="182">
        <f>Volume!M126</f>
        <v>-1.0542781166901243</v>
      </c>
      <c r="E126" s="175">
        <f>Volume!C126*100</f>
        <v>0</v>
      </c>
      <c r="F126" s="347">
        <f>'Open Int.'!D126*100</f>
        <v>1</v>
      </c>
      <c r="G126" s="176">
        <f>'Open Int.'!R126</f>
        <v>1591.465611</v>
      </c>
      <c r="H126" s="176">
        <f>'Open Int.'!Z126</f>
        <v>9.437848499999973</v>
      </c>
      <c r="I126" s="171">
        <f>'Open Int.'!O126</f>
        <v>0.9955731767301128</v>
      </c>
      <c r="J126" s="185">
        <f>IF(Volume!D126=0,0,Volume!F126/Volume!D126)</f>
        <v>0.3690432212781677</v>
      </c>
      <c r="K126" s="187">
        <f>IF('Open Int.'!E126=0,0,'Open Int.'!H126/'Open Int.'!E126)</f>
        <v>0.272565559189763</v>
      </c>
    </row>
    <row r="127" spans="1:11" ht="15">
      <c r="A127" s="201" t="s">
        <v>298</v>
      </c>
      <c r="B127" s="287">
        <f>Margins!B127</f>
        <v>1000</v>
      </c>
      <c r="C127" s="287">
        <f>Volume!J127</f>
        <v>475.3</v>
      </c>
      <c r="D127" s="182">
        <f>Volume!M127</f>
        <v>-0.7827992902619768</v>
      </c>
      <c r="E127" s="175">
        <f>Volume!C127*100</f>
        <v>-52</v>
      </c>
      <c r="F127" s="347">
        <f>'Open Int.'!D127*100</f>
        <v>-3</v>
      </c>
      <c r="G127" s="176">
        <f>'Open Int.'!R127</f>
        <v>32.41546</v>
      </c>
      <c r="H127" s="176">
        <f>'Open Int.'!Z127</f>
        <v>-1.2138499999999937</v>
      </c>
      <c r="I127" s="171">
        <f>'Open Int.'!O127</f>
        <v>0.9706744868035191</v>
      </c>
      <c r="J127" s="185">
        <f>IF(Volume!D127=0,0,Volume!F127/Volume!D127)</f>
        <v>0</v>
      </c>
      <c r="K127" s="187">
        <f>IF('Open Int.'!E127=0,0,'Open Int.'!H127/'Open Int.'!E127)</f>
        <v>1</v>
      </c>
    </row>
    <row r="128" spans="1:11" ht="15">
      <c r="A128" s="201" t="s">
        <v>216</v>
      </c>
      <c r="B128" s="287">
        <f>Margins!B128</f>
        <v>3350</v>
      </c>
      <c r="C128" s="287">
        <f>Volume!J128</f>
        <v>80.15</v>
      </c>
      <c r="D128" s="182">
        <f>Volume!M128</f>
        <v>0.8176100628930889</v>
      </c>
      <c r="E128" s="175">
        <f>Volume!C128*100</f>
        <v>147</v>
      </c>
      <c r="F128" s="347">
        <f>'Open Int.'!D128*100</f>
        <v>-1</v>
      </c>
      <c r="G128" s="176">
        <f>'Open Int.'!R128</f>
        <v>556.6056825</v>
      </c>
      <c r="H128" s="176">
        <f>'Open Int.'!Z128</f>
        <v>1.6909124999999676</v>
      </c>
      <c r="I128" s="171">
        <f>'Open Int.'!O128</f>
        <v>0.9336227689339122</v>
      </c>
      <c r="J128" s="185">
        <f>IF(Volume!D128=0,0,Volume!F128/Volume!D128)</f>
        <v>0.16822429906542055</v>
      </c>
      <c r="K128" s="187">
        <f>IF('Open Int.'!E128=0,0,'Open Int.'!H128/'Open Int.'!E128)</f>
        <v>0.20603015075376885</v>
      </c>
    </row>
    <row r="129" spans="1:11" ht="15">
      <c r="A129" s="201" t="s">
        <v>235</v>
      </c>
      <c r="B129" s="287">
        <f>Margins!B129</f>
        <v>2700</v>
      </c>
      <c r="C129" s="287">
        <f>Volume!J129</f>
        <v>134.45</v>
      </c>
      <c r="D129" s="182">
        <f>Volume!M129</f>
        <v>0.7116104868913773</v>
      </c>
      <c r="E129" s="175">
        <f>Volume!C129*100</f>
        <v>1</v>
      </c>
      <c r="F129" s="347">
        <f>'Open Int.'!D129*100</f>
        <v>-1</v>
      </c>
      <c r="G129" s="176">
        <f>'Open Int.'!R129</f>
        <v>411.36859799999996</v>
      </c>
      <c r="H129" s="176">
        <f>'Open Int.'!Z129</f>
        <v>18.65832299999994</v>
      </c>
      <c r="I129" s="171">
        <f>'Open Int.'!O129</f>
        <v>0.9917049064595835</v>
      </c>
      <c r="J129" s="185">
        <f>IF(Volume!D129=0,0,Volume!F129/Volume!D129)</f>
        <v>0.22654462242562928</v>
      </c>
      <c r="K129" s="187">
        <f>IF('Open Int.'!E129=0,0,'Open Int.'!H129/'Open Int.'!E129)</f>
        <v>0.4977973568281938</v>
      </c>
    </row>
    <row r="130" spans="1:11" ht="15">
      <c r="A130" s="201" t="s">
        <v>204</v>
      </c>
      <c r="B130" s="287">
        <f>Margins!B130</f>
        <v>600</v>
      </c>
      <c r="C130" s="287">
        <f>Volume!J130</f>
        <v>456.35</v>
      </c>
      <c r="D130" s="182">
        <f>Volume!M130</f>
        <v>0.8285461776403005</v>
      </c>
      <c r="E130" s="175">
        <f>Volume!C130*100</f>
        <v>-17</v>
      </c>
      <c r="F130" s="347">
        <f>'Open Int.'!D130*100</f>
        <v>-1</v>
      </c>
      <c r="G130" s="176">
        <f>'Open Int.'!R130</f>
        <v>569.79861</v>
      </c>
      <c r="H130" s="176">
        <f>'Open Int.'!Z130</f>
        <v>4.492158000000018</v>
      </c>
      <c r="I130" s="171">
        <f>'Open Int.'!O130</f>
        <v>0.9931283037001442</v>
      </c>
      <c r="J130" s="185">
        <f>IF(Volume!D130=0,0,Volume!F130/Volume!D130)</f>
        <v>0.12987012987012986</v>
      </c>
      <c r="K130" s="187">
        <f>IF('Open Int.'!E130=0,0,'Open Int.'!H130/'Open Int.'!E130)</f>
        <v>0.19532554257095158</v>
      </c>
    </row>
    <row r="131" spans="1:11" ht="15">
      <c r="A131" s="201" t="s">
        <v>205</v>
      </c>
      <c r="B131" s="287">
        <f>Margins!B131</f>
        <v>250</v>
      </c>
      <c r="C131" s="287">
        <f>Volume!J131</f>
        <v>1123.3</v>
      </c>
      <c r="D131" s="182">
        <f>Volume!M131</f>
        <v>0.035622050048968165</v>
      </c>
      <c r="E131" s="175">
        <f>Volume!C131*100</f>
        <v>-9</v>
      </c>
      <c r="F131" s="347">
        <f>'Open Int.'!D131*100</f>
        <v>4</v>
      </c>
      <c r="G131" s="176">
        <f>'Open Int.'!R131</f>
        <v>796.4197</v>
      </c>
      <c r="H131" s="176">
        <f>'Open Int.'!Z131</f>
        <v>31.247567499999946</v>
      </c>
      <c r="I131" s="171">
        <f>'Open Int.'!O131</f>
        <v>0.985966149506347</v>
      </c>
      <c r="J131" s="185">
        <f>IF(Volume!D131=0,0,Volume!F131/Volume!D131)</f>
        <v>0.3398148148148148</v>
      </c>
      <c r="K131" s="187">
        <f>IF('Open Int.'!E131=0,0,'Open Int.'!H131/'Open Int.'!E131)</f>
        <v>0.2209915611814346</v>
      </c>
    </row>
    <row r="132" spans="1:11" ht="15">
      <c r="A132" s="201" t="s">
        <v>37</v>
      </c>
      <c r="B132" s="287">
        <f>Margins!B132</f>
        <v>1600</v>
      </c>
      <c r="C132" s="287">
        <f>Volume!J132</f>
        <v>225.7</v>
      </c>
      <c r="D132" s="182">
        <f>Volume!M132</f>
        <v>-2.505399568034562</v>
      </c>
      <c r="E132" s="175">
        <f>Volume!C132*100</f>
        <v>-23</v>
      </c>
      <c r="F132" s="347">
        <f>'Open Int.'!D132*100</f>
        <v>1</v>
      </c>
      <c r="G132" s="176">
        <f>'Open Int.'!R132</f>
        <v>47.30672</v>
      </c>
      <c r="H132" s="176">
        <f>'Open Int.'!Z132</f>
        <v>-0.5119200000000035</v>
      </c>
      <c r="I132" s="171">
        <f>'Open Int.'!O132</f>
        <v>0.9954198473282443</v>
      </c>
      <c r="J132" s="185">
        <f>IF(Volume!D132=0,0,Volume!F132/Volume!D132)</f>
        <v>0.0196078431372549</v>
      </c>
      <c r="K132" s="187">
        <f>IF('Open Int.'!E132=0,0,'Open Int.'!H132/'Open Int.'!E132)</f>
        <v>0.10309278350515463</v>
      </c>
    </row>
    <row r="133" spans="1:11" ht="15">
      <c r="A133" s="201" t="s">
        <v>299</v>
      </c>
      <c r="B133" s="287">
        <f>Margins!B133</f>
        <v>150</v>
      </c>
      <c r="C133" s="287">
        <f>Volume!J133</f>
        <v>1696</v>
      </c>
      <c r="D133" s="182">
        <f>Volume!M133</f>
        <v>-0.2206206795116929</v>
      </c>
      <c r="E133" s="175">
        <f>Volume!C133*100</f>
        <v>23</v>
      </c>
      <c r="F133" s="347">
        <f>'Open Int.'!D133*100</f>
        <v>2</v>
      </c>
      <c r="G133" s="176">
        <f>'Open Int.'!R133</f>
        <v>293.11968</v>
      </c>
      <c r="H133" s="176">
        <f>'Open Int.'!Z133</f>
        <v>5.853431250000028</v>
      </c>
      <c r="I133" s="171">
        <f>'Open Int.'!O133</f>
        <v>0.9106057976045825</v>
      </c>
      <c r="J133" s="185">
        <f>IF(Volume!D133=0,0,Volume!F133/Volume!D133)</f>
        <v>0</v>
      </c>
      <c r="K133" s="187">
        <f>IF('Open Int.'!E133=0,0,'Open Int.'!H133/'Open Int.'!E133)</f>
        <v>0.03354632587859425</v>
      </c>
    </row>
    <row r="134" spans="1:11" ht="15">
      <c r="A134" s="201" t="s">
        <v>228</v>
      </c>
      <c r="B134" s="287">
        <f>Margins!B134</f>
        <v>188</v>
      </c>
      <c r="C134" s="287">
        <f>Volume!J134</f>
        <v>1209.75</v>
      </c>
      <c r="D134" s="182">
        <f>Volume!M134</f>
        <v>-2.9988373491560827</v>
      </c>
      <c r="E134" s="175">
        <f>Volume!C134*100</f>
        <v>-30</v>
      </c>
      <c r="F134" s="347">
        <f>'Open Int.'!D134*100</f>
        <v>0</v>
      </c>
      <c r="G134" s="176">
        <f>'Open Int.'!R134</f>
        <v>168.4141365</v>
      </c>
      <c r="H134" s="176">
        <f>'Open Int.'!Z134</f>
        <v>-4.3156396400000006</v>
      </c>
      <c r="I134" s="171">
        <f>'Open Int.'!O134</f>
        <v>0.9936529372045915</v>
      </c>
      <c r="J134" s="185">
        <f>IF(Volume!D134=0,0,Volume!F134/Volume!D134)</f>
        <v>0.22857142857142856</v>
      </c>
      <c r="K134" s="187">
        <f>IF('Open Int.'!E134=0,0,'Open Int.'!H134/'Open Int.'!E134)</f>
        <v>0.1565217391304348</v>
      </c>
    </row>
    <row r="135" spans="1:11" ht="15">
      <c r="A135" s="201" t="s">
        <v>276</v>
      </c>
      <c r="B135" s="287">
        <f>Margins!B135</f>
        <v>350</v>
      </c>
      <c r="C135" s="287">
        <f>Volume!J135</f>
        <v>863.05</v>
      </c>
      <c r="D135" s="182">
        <f>Volume!M135</f>
        <v>-0.5588201405691926</v>
      </c>
      <c r="E135" s="175">
        <f>Volume!C135*100</f>
        <v>5</v>
      </c>
      <c r="F135" s="347">
        <f>'Open Int.'!D135*100</f>
        <v>-3</v>
      </c>
      <c r="G135" s="176">
        <f>'Open Int.'!R135</f>
        <v>57.513652</v>
      </c>
      <c r="H135" s="176">
        <f>'Open Int.'!Z135</f>
        <v>-2.176170499999998</v>
      </c>
      <c r="I135" s="171">
        <f>'Open Int.'!O135</f>
        <v>0.9894957983193278</v>
      </c>
      <c r="J135" s="185">
        <f>IF(Volume!D135=0,0,Volume!F135/Volume!D135)</f>
        <v>0</v>
      </c>
      <c r="K135" s="187">
        <f>IF('Open Int.'!E135=0,0,'Open Int.'!H135/'Open Int.'!E135)</f>
        <v>0.2222222222222222</v>
      </c>
    </row>
    <row r="136" spans="1:11" ht="15">
      <c r="A136" s="201" t="s">
        <v>180</v>
      </c>
      <c r="B136" s="287">
        <f>Margins!B136</f>
        <v>1500</v>
      </c>
      <c r="C136" s="287">
        <f>Volume!J136</f>
        <v>156.1</v>
      </c>
      <c r="D136" s="182">
        <f>Volume!M136</f>
        <v>-0.4781638508128786</v>
      </c>
      <c r="E136" s="175">
        <f>Volume!C136*100</f>
        <v>65</v>
      </c>
      <c r="F136" s="347">
        <f>'Open Int.'!D136*100</f>
        <v>0</v>
      </c>
      <c r="G136" s="176">
        <f>'Open Int.'!R136</f>
        <v>101.80842</v>
      </c>
      <c r="H136" s="176">
        <f>'Open Int.'!Z136</f>
        <v>0.6166424999999975</v>
      </c>
      <c r="I136" s="171">
        <f>'Open Int.'!O136</f>
        <v>0.9905703771849126</v>
      </c>
      <c r="J136" s="185">
        <f>IF(Volume!D136=0,0,Volume!F136/Volume!D136)</f>
        <v>0.011494252873563218</v>
      </c>
      <c r="K136" s="187">
        <f>IF('Open Int.'!E136=0,0,'Open Int.'!H136/'Open Int.'!E136)</f>
        <v>0.16600790513833993</v>
      </c>
    </row>
    <row r="137" spans="1:11" ht="15">
      <c r="A137" s="201" t="s">
        <v>181</v>
      </c>
      <c r="B137" s="287">
        <f>Margins!B137</f>
        <v>850</v>
      </c>
      <c r="C137" s="287">
        <f>Volume!J137</f>
        <v>316.2</v>
      </c>
      <c r="D137" s="182">
        <f>Volume!M137</f>
        <v>-2.196102690999079</v>
      </c>
      <c r="E137" s="175">
        <f>Volume!C137*100</f>
        <v>-56.00000000000001</v>
      </c>
      <c r="F137" s="347">
        <f>'Open Int.'!D137*100</f>
        <v>-1</v>
      </c>
      <c r="G137" s="176">
        <f>'Open Int.'!R137</f>
        <v>12.040896</v>
      </c>
      <c r="H137" s="176">
        <f>'Open Int.'!Z137</f>
        <v>-0.43525099999999917</v>
      </c>
      <c r="I137" s="171">
        <f>'Open Int.'!O137</f>
        <v>1</v>
      </c>
      <c r="J137" s="185">
        <f>IF(Volume!D137=0,0,Volume!F137/Volume!D137)</f>
        <v>0</v>
      </c>
      <c r="K137" s="187">
        <f>IF('Open Int.'!E137=0,0,'Open Int.'!H137/'Open Int.'!E137)</f>
        <v>0</v>
      </c>
    </row>
    <row r="138" spans="1:11" ht="15">
      <c r="A138" s="201" t="s">
        <v>150</v>
      </c>
      <c r="B138" s="287">
        <f>Margins!B138</f>
        <v>438</v>
      </c>
      <c r="C138" s="287">
        <f>Volume!J138</f>
        <v>554</v>
      </c>
      <c r="D138" s="182">
        <f>Volume!M138</f>
        <v>2.2045936721704726</v>
      </c>
      <c r="E138" s="175">
        <f>Volume!C138*100</f>
        <v>291</v>
      </c>
      <c r="F138" s="347">
        <f>'Open Int.'!D138*100</f>
        <v>2</v>
      </c>
      <c r="G138" s="176">
        <f>'Open Int.'!R138</f>
        <v>197.4216672</v>
      </c>
      <c r="H138" s="176">
        <f>'Open Int.'!Z138</f>
        <v>8.864371019999993</v>
      </c>
      <c r="I138" s="171">
        <f>'Open Int.'!O138</f>
        <v>0.9979105211406096</v>
      </c>
      <c r="J138" s="185">
        <f>IF(Volume!D138=0,0,Volume!F138/Volume!D138)</f>
        <v>0.024539877300613498</v>
      </c>
      <c r="K138" s="187">
        <f>IF('Open Int.'!E138=0,0,'Open Int.'!H138/'Open Int.'!E138)</f>
        <v>0.06936416184971098</v>
      </c>
    </row>
    <row r="139" spans="1:11" ht="15">
      <c r="A139" s="201" t="s">
        <v>151</v>
      </c>
      <c r="B139" s="287">
        <f>Margins!B139</f>
        <v>225</v>
      </c>
      <c r="C139" s="287">
        <f>Volume!J139</f>
        <v>994.45</v>
      </c>
      <c r="D139" s="182">
        <f>Volume!M139</f>
        <v>-1.5005942947702038</v>
      </c>
      <c r="E139" s="175">
        <f>Volume!C139*100</f>
        <v>103</v>
      </c>
      <c r="F139" s="347">
        <f>'Open Int.'!D139*100</f>
        <v>11</v>
      </c>
      <c r="G139" s="176">
        <f>'Open Int.'!R139</f>
        <v>105.453964125</v>
      </c>
      <c r="H139" s="176">
        <f>'Open Int.'!Z139</f>
        <v>9.024544125000006</v>
      </c>
      <c r="I139" s="171">
        <f>'Open Int.'!O139</f>
        <v>0.9978782092085721</v>
      </c>
      <c r="J139" s="185">
        <f>IF(Volume!D139=0,0,Volume!F139/Volume!D139)</f>
        <v>0</v>
      </c>
      <c r="K139" s="187">
        <f>IF('Open Int.'!E139=0,0,'Open Int.'!H139/'Open Int.'!E139)</f>
        <v>0</v>
      </c>
    </row>
    <row r="140" spans="1:11" ht="15">
      <c r="A140" s="201" t="s">
        <v>214</v>
      </c>
      <c r="B140" s="287">
        <f>Margins!B140</f>
        <v>125</v>
      </c>
      <c r="C140" s="287">
        <f>Volume!J140</f>
        <v>1617.15</v>
      </c>
      <c r="D140" s="182">
        <f>Volume!M140</f>
        <v>0.027834477639639105</v>
      </c>
      <c r="E140" s="175">
        <f>Volume!C140*100</f>
        <v>108</v>
      </c>
      <c r="F140" s="347">
        <f>'Open Int.'!D140*100</f>
        <v>0</v>
      </c>
      <c r="G140" s="176">
        <f>'Open Int.'!R140</f>
        <v>55.42781625</v>
      </c>
      <c r="H140" s="176">
        <f>'Open Int.'!Z140</f>
        <v>0.23771999999999593</v>
      </c>
      <c r="I140" s="171">
        <f>'Open Int.'!O140</f>
        <v>0.9981765134938001</v>
      </c>
      <c r="J140" s="185">
        <f>IF(Volume!D140=0,0,Volume!F140/Volume!D140)</f>
        <v>0</v>
      </c>
      <c r="K140" s="187">
        <f>IF('Open Int.'!E140=0,0,'Open Int.'!H140/'Open Int.'!E140)</f>
        <v>0</v>
      </c>
    </row>
    <row r="141" spans="1:11" ht="15">
      <c r="A141" s="201" t="s">
        <v>229</v>
      </c>
      <c r="B141" s="287">
        <f>Margins!B141</f>
        <v>200</v>
      </c>
      <c r="C141" s="287">
        <f>Volume!J141</f>
        <v>1255.9</v>
      </c>
      <c r="D141" s="182">
        <f>Volume!M141</f>
        <v>0.5403674498659088</v>
      </c>
      <c r="E141" s="175">
        <f>Volume!C141*100</f>
        <v>-47</v>
      </c>
      <c r="F141" s="347">
        <f>'Open Int.'!D141*100</f>
        <v>0</v>
      </c>
      <c r="G141" s="176">
        <f>'Open Int.'!R141</f>
        <v>188.78688800000003</v>
      </c>
      <c r="H141" s="176">
        <f>'Open Int.'!Z141</f>
        <v>1.2145240000000115</v>
      </c>
      <c r="I141" s="171">
        <f>'Open Int.'!O141</f>
        <v>0.9956093666844066</v>
      </c>
      <c r="J141" s="185">
        <f>IF(Volume!D141=0,0,Volume!F141/Volume!D141)</f>
        <v>0.5</v>
      </c>
      <c r="K141" s="187">
        <f>IF('Open Int.'!E141=0,0,'Open Int.'!H141/'Open Int.'!E141)</f>
        <v>0.09090909090909091</v>
      </c>
    </row>
    <row r="142" spans="1:11" ht="15">
      <c r="A142" s="201" t="s">
        <v>91</v>
      </c>
      <c r="B142" s="287">
        <f>Margins!B142</f>
        <v>3800</v>
      </c>
      <c r="C142" s="287">
        <f>Volume!J142</f>
        <v>78.5</v>
      </c>
      <c r="D142" s="182">
        <f>Volume!M142</f>
        <v>-1.5056461731493134</v>
      </c>
      <c r="E142" s="175">
        <f>Volume!C142*100</f>
        <v>-22</v>
      </c>
      <c r="F142" s="347">
        <f>'Open Int.'!D142*100</f>
        <v>-5</v>
      </c>
      <c r="G142" s="176">
        <f>'Open Int.'!R142</f>
        <v>55.36448</v>
      </c>
      <c r="H142" s="176">
        <f>'Open Int.'!Z142</f>
        <v>-1.1189099999999996</v>
      </c>
      <c r="I142" s="171">
        <f>'Open Int.'!O142</f>
        <v>0.9741379310344828</v>
      </c>
      <c r="J142" s="185">
        <f>IF(Volume!D142=0,0,Volume!F142/Volume!D142)</f>
        <v>0.1776061776061776</v>
      </c>
      <c r="K142" s="187">
        <f>IF('Open Int.'!E142=0,0,'Open Int.'!H142/'Open Int.'!E142)</f>
        <v>0.17897727272727273</v>
      </c>
    </row>
    <row r="143" spans="1:14" ht="15">
      <c r="A143" s="201" t="s">
        <v>152</v>
      </c>
      <c r="B143" s="287">
        <f>Margins!B143</f>
        <v>1350</v>
      </c>
      <c r="C143" s="287">
        <f>Volume!J143</f>
        <v>234.95</v>
      </c>
      <c r="D143" s="182">
        <f>Volume!M143</f>
        <v>3.184014053579271</v>
      </c>
      <c r="E143" s="175">
        <f>Volume!C143*100</f>
        <v>359</v>
      </c>
      <c r="F143" s="347">
        <f>'Open Int.'!D143*100</f>
        <v>-2</v>
      </c>
      <c r="G143" s="176">
        <f>'Open Int.'!R143</f>
        <v>36.920043</v>
      </c>
      <c r="H143" s="176">
        <f>'Open Int.'!Z143</f>
        <v>0.6474329999999995</v>
      </c>
      <c r="I143" s="171">
        <f>'Open Int.'!O143</f>
        <v>0.9785223367697594</v>
      </c>
      <c r="J143" s="185">
        <f>IF(Volume!D143=0,0,Volume!F143/Volume!D143)</f>
        <v>0.5098039215686274</v>
      </c>
      <c r="K143" s="187">
        <f>IF('Open Int.'!E143=0,0,'Open Int.'!H143/'Open Int.'!E143)</f>
        <v>0.23931623931623933</v>
      </c>
      <c r="N143" s="96"/>
    </row>
    <row r="144" spans="1:14" ht="15">
      <c r="A144" s="201" t="s">
        <v>208</v>
      </c>
      <c r="B144" s="287">
        <f>Margins!B144</f>
        <v>412</v>
      </c>
      <c r="C144" s="287">
        <f>Volume!J144</f>
        <v>714.85</v>
      </c>
      <c r="D144" s="182">
        <f>Volume!M144</f>
        <v>-1.1614241272035917</v>
      </c>
      <c r="E144" s="175">
        <f>Volume!C144*100</f>
        <v>-11</v>
      </c>
      <c r="F144" s="347">
        <f>'Open Int.'!D144*100</f>
        <v>7.000000000000001</v>
      </c>
      <c r="G144" s="176">
        <f>'Open Int.'!R144</f>
        <v>378.19082062</v>
      </c>
      <c r="H144" s="176">
        <f>'Open Int.'!Z144</f>
        <v>20.079658419999987</v>
      </c>
      <c r="I144" s="171">
        <f>'Open Int.'!O144</f>
        <v>0.9696285336033019</v>
      </c>
      <c r="J144" s="185">
        <f>IF(Volume!D144=0,0,Volume!F144/Volume!D144)</f>
        <v>0.14084507042253522</v>
      </c>
      <c r="K144" s="187">
        <f>IF('Open Int.'!E144=0,0,'Open Int.'!H144/'Open Int.'!E144)</f>
        <v>0.18518518518518517</v>
      </c>
      <c r="N144" s="96"/>
    </row>
    <row r="145" spans="1:14" ht="15">
      <c r="A145" s="177" t="s">
        <v>230</v>
      </c>
      <c r="B145" s="287">
        <f>Margins!B145</f>
        <v>400</v>
      </c>
      <c r="C145" s="287">
        <f>Volume!J145</f>
        <v>574.45</v>
      </c>
      <c r="D145" s="182">
        <f>Volume!M145</f>
        <v>-2.312728509480471</v>
      </c>
      <c r="E145" s="175">
        <f>Volume!C145*100</f>
        <v>159</v>
      </c>
      <c r="F145" s="347">
        <f>'Open Int.'!D145*100</f>
        <v>4</v>
      </c>
      <c r="G145" s="176">
        <f>'Open Int.'!R145</f>
        <v>67.624254</v>
      </c>
      <c r="H145" s="176">
        <f>'Open Int.'!Z145</f>
        <v>0.9629059999999896</v>
      </c>
      <c r="I145" s="171">
        <f>'Open Int.'!O145</f>
        <v>0.9745158002038736</v>
      </c>
      <c r="J145" s="185">
        <f>IF(Volume!D145=0,0,Volume!F145/Volume!D145)</f>
        <v>0</v>
      </c>
      <c r="K145" s="187">
        <f>IF('Open Int.'!E145=0,0,'Open Int.'!H145/'Open Int.'!E145)</f>
        <v>0</v>
      </c>
      <c r="N145" s="96"/>
    </row>
    <row r="146" spans="1:14" ht="15">
      <c r="A146" s="177" t="s">
        <v>185</v>
      </c>
      <c r="B146" s="287">
        <f>Margins!B146</f>
        <v>675</v>
      </c>
      <c r="C146" s="287">
        <f>Volume!J146</f>
        <v>576.4</v>
      </c>
      <c r="D146" s="182">
        <f>Volume!M146</f>
        <v>2.498444029518975</v>
      </c>
      <c r="E146" s="175">
        <f>Volume!C146*100</f>
        <v>62</v>
      </c>
      <c r="F146" s="347">
        <f>'Open Int.'!D146*100</f>
        <v>-7.000000000000001</v>
      </c>
      <c r="G146" s="176">
        <f>'Open Int.'!R146</f>
        <v>729.311715</v>
      </c>
      <c r="H146" s="176">
        <f>'Open Int.'!Z146</f>
        <v>-2.530574999999999</v>
      </c>
      <c r="I146" s="171">
        <f>'Open Int.'!O146</f>
        <v>0.980634835956255</v>
      </c>
      <c r="J146" s="185">
        <f>IF(Volume!D146=0,0,Volume!F146/Volume!D146)</f>
        <v>0.3170731707317073</v>
      </c>
      <c r="K146" s="187">
        <f>IF('Open Int.'!E146=0,0,'Open Int.'!H146/'Open Int.'!E146)</f>
        <v>0.366696455168305</v>
      </c>
      <c r="N146" s="96"/>
    </row>
    <row r="147" spans="1:14" ht="15">
      <c r="A147" s="177" t="s">
        <v>206</v>
      </c>
      <c r="B147" s="287">
        <f>Margins!B147</f>
        <v>550</v>
      </c>
      <c r="C147" s="287">
        <f>Volume!J147</f>
        <v>776.7</v>
      </c>
      <c r="D147" s="182">
        <f>Volume!M147</f>
        <v>0.2905287623474724</v>
      </c>
      <c r="E147" s="175">
        <f>Volume!C147*100</f>
        <v>-11</v>
      </c>
      <c r="F147" s="347">
        <f>'Open Int.'!D147*100</f>
        <v>3</v>
      </c>
      <c r="G147" s="176">
        <f>'Open Int.'!R147</f>
        <v>116.108883</v>
      </c>
      <c r="H147" s="176">
        <f>'Open Int.'!Z147</f>
        <v>3.4883640000000042</v>
      </c>
      <c r="I147" s="171">
        <f>'Open Int.'!O147</f>
        <v>0.9988962472406181</v>
      </c>
      <c r="J147" s="185">
        <f>IF(Volume!D147=0,0,Volume!F147/Volume!D147)</f>
        <v>0</v>
      </c>
      <c r="K147" s="187">
        <f>IF('Open Int.'!E147=0,0,'Open Int.'!H147/'Open Int.'!E147)</f>
        <v>0</v>
      </c>
      <c r="N147" s="96"/>
    </row>
    <row r="148" spans="1:14" ht="15">
      <c r="A148" s="177" t="s">
        <v>118</v>
      </c>
      <c r="B148" s="287">
        <f>Margins!B148</f>
        <v>250</v>
      </c>
      <c r="C148" s="287">
        <f>Volume!J148</f>
        <v>1229.7</v>
      </c>
      <c r="D148" s="182">
        <f>Volume!M148</f>
        <v>-0.7906413876563094</v>
      </c>
      <c r="E148" s="175">
        <f>Volume!C148*100</f>
        <v>-25</v>
      </c>
      <c r="F148" s="347">
        <f>'Open Int.'!D148*100</f>
        <v>10</v>
      </c>
      <c r="G148" s="176">
        <f>'Open Int.'!R148</f>
        <v>451.730295</v>
      </c>
      <c r="H148" s="176">
        <f>'Open Int.'!Z148</f>
        <v>38.35704500000003</v>
      </c>
      <c r="I148" s="171">
        <f>'Open Int.'!O148</f>
        <v>0.9879542670477746</v>
      </c>
      <c r="J148" s="185">
        <f>IF(Volume!D148=0,0,Volume!F148/Volume!D148)</f>
        <v>0.13095238095238096</v>
      </c>
      <c r="K148" s="187">
        <f>IF('Open Int.'!E148=0,0,'Open Int.'!H148/'Open Int.'!E148)</f>
        <v>0.2756232686980609</v>
      </c>
      <c r="N148" s="96"/>
    </row>
    <row r="149" spans="1:14" ht="15">
      <c r="A149" s="177" t="s">
        <v>231</v>
      </c>
      <c r="B149" s="287">
        <f>Margins!B149</f>
        <v>206</v>
      </c>
      <c r="C149" s="287">
        <f>Volume!J149</f>
        <v>998</v>
      </c>
      <c r="D149" s="182">
        <f>Volume!M149</f>
        <v>2.622107969151671</v>
      </c>
      <c r="E149" s="175">
        <f>Volume!C149*100</f>
        <v>572</v>
      </c>
      <c r="F149" s="347">
        <f>'Open Int.'!D149*100</f>
        <v>-2</v>
      </c>
      <c r="G149" s="176">
        <f>'Open Int.'!R149</f>
        <v>102.1155596</v>
      </c>
      <c r="H149" s="176">
        <f>'Open Int.'!Z149</f>
        <v>0.42551360000000216</v>
      </c>
      <c r="I149" s="171">
        <f>'Open Int.'!O149</f>
        <v>0.9951681095228508</v>
      </c>
      <c r="J149" s="185">
        <f>IF(Volume!D149=0,0,Volume!F149/Volume!D149)</f>
        <v>0</v>
      </c>
      <c r="K149" s="187">
        <f>IF('Open Int.'!E149=0,0,'Open Int.'!H149/'Open Int.'!E149)</f>
        <v>0</v>
      </c>
      <c r="N149" s="96"/>
    </row>
    <row r="150" spans="1:14" ht="15">
      <c r="A150" s="177" t="s">
        <v>300</v>
      </c>
      <c r="B150" s="287">
        <f>Margins!B150</f>
        <v>7700</v>
      </c>
      <c r="C150" s="287">
        <f>Volume!J150</f>
        <v>48.85</v>
      </c>
      <c r="D150" s="182">
        <f>Volume!M150</f>
        <v>-2.882703777335976</v>
      </c>
      <c r="E150" s="175">
        <f>Volume!C150*100</f>
        <v>-54</v>
      </c>
      <c r="F150" s="347">
        <f>'Open Int.'!D150*100</f>
        <v>-1</v>
      </c>
      <c r="G150" s="176">
        <f>'Open Int.'!R150</f>
        <v>14.5568115</v>
      </c>
      <c r="H150" s="176">
        <f>'Open Int.'!Z150</f>
        <v>-0.5870095000000006</v>
      </c>
      <c r="I150" s="171">
        <f>'Open Int.'!O150</f>
        <v>0.9974160206718347</v>
      </c>
      <c r="J150" s="185">
        <f>IF(Volume!D150=0,0,Volume!F150/Volume!D150)</f>
        <v>0</v>
      </c>
      <c r="K150" s="187">
        <f>IF('Open Int.'!E150=0,0,'Open Int.'!H150/'Open Int.'!E150)</f>
        <v>0</v>
      </c>
      <c r="N150" s="96"/>
    </row>
    <row r="151" spans="1:14" ht="15">
      <c r="A151" s="177" t="s">
        <v>301</v>
      </c>
      <c r="B151" s="287">
        <f>Margins!B151</f>
        <v>10450</v>
      </c>
      <c r="C151" s="287">
        <f>Volume!J151</f>
        <v>28.35</v>
      </c>
      <c r="D151" s="182">
        <f>Volume!M151</f>
        <v>-0.8741258741258741</v>
      </c>
      <c r="E151" s="175">
        <f>Volume!C151*100</f>
        <v>-27</v>
      </c>
      <c r="F151" s="347">
        <f>'Open Int.'!D151*100</f>
        <v>-1</v>
      </c>
      <c r="G151" s="176">
        <f>'Open Int.'!R151</f>
        <v>293.26529925</v>
      </c>
      <c r="H151" s="176">
        <f>'Open Int.'!Z151</f>
        <v>-1.2710857499999975</v>
      </c>
      <c r="I151" s="171">
        <f>'Open Int.'!O151</f>
        <v>0.9855540963733711</v>
      </c>
      <c r="J151" s="185">
        <f>IF(Volume!D151=0,0,Volume!F151/Volume!D151)</f>
        <v>0.15559157212317667</v>
      </c>
      <c r="K151" s="187">
        <f>IF('Open Int.'!E151=0,0,'Open Int.'!H151/'Open Int.'!E151)</f>
        <v>0.21873657069187796</v>
      </c>
      <c r="N151" s="96"/>
    </row>
    <row r="152" spans="1:14" ht="15">
      <c r="A152" s="177" t="s">
        <v>173</v>
      </c>
      <c r="B152" s="287">
        <f>Margins!B152</f>
        <v>2950</v>
      </c>
      <c r="C152" s="287">
        <f>Volume!J152</f>
        <v>61.55</v>
      </c>
      <c r="D152" s="182">
        <f>Volume!M152</f>
        <v>-1.4411529223378794</v>
      </c>
      <c r="E152" s="175">
        <f>Volume!C152*100</f>
        <v>-28.999999999999996</v>
      </c>
      <c r="F152" s="347">
        <f>'Open Int.'!D152*100</f>
        <v>0</v>
      </c>
      <c r="G152" s="176">
        <f>'Open Int.'!R152</f>
        <v>51.5302755</v>
      </c>
      <c r="H152" s="176">
        <f>'Open Int.'!Z152</f>
        <v>-0.6061070000000015</v>
      </c>
      <c r="I152" s="171">
        <f>'Open Int.'!O152</f>
        <v>0.9834390415785764</v>
      </c>
      <c r="J152" s="185">
        <f>IF(Volume!D152=0,0,Volume!F152/Volume!D152)</f>
        <v>0.04</v>
      </c>
      <c r="K152" s="187">
        <f>IF('Open Int.'!E152=0,0,'Open Int.'!H152/'Open Int.'!E152)</f>
        <v>0.06550218340611354</v>
      </c>
      <c r="N152" s="96"/>
    </row>
    <row r="153" spans="1:14" ht="15">
      <c r="A153" s="177" t="s">
        <v>302</v>
      </c>
      <c r="B153" s="287">
        <f>Margins!B153</f>
        <v>200</v>
      </c>
      <c r="C153" s="287">
        <f>Volume!J153</f>
        <v>802.2</v>
      </c>
      <c r="D153" s="182">
        <f>Volume!M153</f>
        <v>-2.134927412467976</v>
      </c>
      <c r="E153" s="175">
        <f>Volume!C153*100</f>
        <v>-50</v>
      </c>
      <c r="F153" s="347">
        <f>'Open Int.'!D153*100</f>
        <v>3</v>
      </c>
      <c r="G153" s="176">
        <f>'Open Int.'!R153</f>
        <v>59.988516</v>
      </c>
      <c r="H153" s="176">
        <f>'Open Int.'!Z153</f>
        <v>0.5438720000000004</v>
      </c>
      <c r="I153" s="171">
        <f>'Open Int.'!O153</f>
        <v>1</v>
      </c>
      <c r="J153" s="185">
        <f>IF(Volume!D153=0,0,Volume!F153/Volume!D153)</f>
        <v>0</v>
      </c>
      <c r="K153" s="187">
        <f>IF('Open Int.'!E153=0,0,'Open Int.'!H153/'Open Int.'!E153)</f>
        <v>0</v>
      </c>
      <c r="N153" s="96"/>
    </row>
    <row r="154" spans="1:14" ht="15">
      <c r="A154" s="177" t="s">
        <v>82</v>
      </c>
      <c r="B154" s="287">
        <f>Margins!B154</f>
        <v>2100</v>
      </c>
      <c r="C154" s="287">
        <f>Volume!J154</f>
        <v>113.45</v>
      </c>
      <c r="D154" s="182">
        <f>Volume!M154</f>
        <v>3.891941391941392</v>
      </c>
      <c r="E154" s="175">
        <f>Volume!C154*100</f>
        <v>164</v>
      </c>
      <c r="F154" s="347">
        <f>'Open Int.'!D154*100</f>
        <v>-11</v>
      </c>
      <c r="G154" s="176">
        <f>'Open Int.'!R154</f>
        <v>96.298629</v>
      </c>
      <c r="H154" s="176">
        <f>'Open Int.'!Z154</f>
        <v>-7.812650999999988</v>
      </c>
      <c r="I154" s="171">
        <f>'Open Int.'!O154</f>
        <v>0.9826818406729342</v>
      </c>
      <c r="J154" s="185">
        <f>IF(Volume!D154=0,0,Volume!F154/Volume!D154)</f>
        <v>0</v>
      </c>
      <c r="K154" s="187">
        <f>IF('Open Int.'!E154=0,0,'Open Int.'!H154/'Open Int.'!E154)</f>
        <v>0.037037037037037035</v>
      </c>
      <c r="N154" s="96"/>
    </row>
    <row r="155" spans="1:14" ht="15">
      <c r="A155" s="177" t="s">
        <v>153</v>
      </c>
      <c r="B155" s="287">
        <f>Margins!B155</f>
        <v>450</v>
      </c>
      <c r="C155" s="287">
        <f>Volume!J155</f>
        <v>523.55</v>
      </c>
      <c r="D155" s="182">
        <f>Volume!M155</f>
        <v>1.0421692560069435</v>
      </c>
      <c r="E155" s="175">
        <f>Volume!C155*100</f>
        <v>24</v>
      </c>
      <c r="F155" s="347">
        <f>'Open Int.'!D155*100</f>
        <v>-14.000000000000002</v>
      </c>
      <c r="G155" s="176">
        <f>'Open Int.'!R155</f>
        <v>92.75473575</v>
      </c>
      <c r="H155" s="176">
        <f>'Open Int.'!Z155</f>
        <v>-14.315780250000003</v>
      </c>
      <c r="I155" s="171">
        <f>'Open Int.'!O155</f>
        <v>0.9911099822199645</v>
      </c>
      <c r="J155" s="185">
        <f>IF(Volume!D155=0,0,Volume!F155/Volume!D155)</f>
        <v>0</v>
      </c>
      <c r="K155" s="187">
        <f>IF('Open Int.'!E155=0,0,'Open Int.'!H155/'Open Int.'!E155)</f>
        <v>0.041666666666666664</v>
      </c>
      <c r="N155" s="96"/>
    </row>
    <row r="156" spans="1:14" ht="15">
      <c r="A156" s="177" t="s">
        <v>154</v>
      </c>
      <c r="B156" s="287">
        <f>Margins!B156</f>
        <v>6900</v>
      </c>
      <c r="C156" s="287">
        <f>Volume!J156</f>
        <v>48.2</v>
      </c>
      <c r="D156" s="182">
        <f>Volume!M156</f>
        <v>0.31217481789803475</v>
      </c>
      <c r="E156" s="175">
        <f>Volume!C156*100</f>
        <v>4</v>
      </c>
      <c r="F156" s="347">
        <f>'Open Int.'!D156*100</f>
        <v>0</v>
      </c>
      <c r="G156" s="176">
        <f>'Open Int.'!R156</f>
        <v>33.191484</v>
      </c>
      <c r="H156" s="176">
        <f>'Open Int.'!Z156</f>
        <v>0.0369840000000039</v>
      </c>
      <c r="I156" s="171">
        <f>'Open Int.'!O156</f>
        <v>0.9348697394789579</v>
      </c>
      <c r="J156" s="185">
        <f>IF(Volume!D156=0,0,Volume!F156/Volume!D156)</f>
        <v>0</v>
      </c>
      <c r="K156" s="187">
        <f>IF('Open Int.'!E156=0,0,'Open Int.'!H156/'Open Int.'!E156)</f>
        <v>0.021739130434782608</v>
      </c>
      <c r="N156" s="96"/>
    </row>
    <row r="157" spans="1:14" ht="15">
      <c r="A157" s="177" t="s">
        <v>303</v>
      </c>
      <c r="B157" s="287">
        <f>Margins!B157</f>
        <v>3600</v>
      </c>
      <c r="C157" s="287">
        <f>Volume!J157</f>
        <v>92.85</v>
      </c>
      <c r="D157" s="182">
        <f>Volume!M157</f>
        <v>-0.05382131324005529</v>
      </c>
      <c r="E157" s="175">
        <f>Volume!C157*100</f>
        <v>-28.000000000000004</v>
      </c>
      <c r="F157" s="347">
        <f>'Open Int.'!D157*100</f>
        <v>-1</v>
      </c>
      <c r="G157" s="176">
        <f>'Open Int.'!R157</f>
        <v>57.793554</v>
      </c>
      <c r="H157" s="176">
        <f>'Open Int.'!Z157</f>
        <v>-0.39900599999999997</v>
      </c>
      <c r="I157" s="171">
        <f>'Open Int.'!O157</f>
        <v>0.9924812030075187</v>
      </c>
      <c r="J157" s="185">
        <f>IF(Volume!D157=0,0,Volume!F157/Volume!D157)</f>
        <v>0</v>
      </c>
      <c r="K157" s="187">
        <f>IF('Open Int.'!E157=0,0,'Open Int.'!H157/'Open Int.'!E157)</f>
        <v>0</v>
      </c>
      <c r="N157" s="96"/>
    </row>
    <row r="158" spans="1:14" ht="15">
      <c r="A158" s="177" t="s">
        <v>155</v>
      </c>
      <c r="B158" s="287">
        <f>Margins!B158</f>
        <v>525</v>
      </c>
      <c r="C158" s="287">
        <f>Volume!J158</f>
        <v>454.25</v>
      </c>
      <c r="D158" s="182">
        <f>Volume!M158</f>
        <v>0.6536671836915552</v>
      </c>
      <c r="E158" s="175">
        <f>Volume!C158*100</f>
        <v>97</v>
      </c>
      <c r="F158" s="347">
        <f>'Open Int.'!D158*100</f>
        <v>10</v>
      </c>
      <c r="G158" s="176">
        <f>'Open Int.'!R158</f>
        <v>64.3899375</v>
      </c>
      <c r="H158" s="176">
        <f>'Open Int.'!Z158</f>
        <v>6.294088500000001</v>
      </c>
      <c r="I158" s="171">
        <f>'Open Int.'!O158</f>
        <v>0.9974074074074074</v>
      </c>
      <c r="J158" s="185">
        <f>IF(Volume!D158=0,0,Volume!F158/Volume!D158)</f>
        <v>0</v>
      </c>
      <c r="K158" s="187">
        <f>IF('Open Int.'!E158=0,0,'Open Int.'!H158/'Open Int.'!E158)</f>
        <v>0</v>
      </c>
      <c r="N158" s="96"/>
    </row>
    <row r="159" spans="1:14" ht="15">
      <c r="A159" s="177" t="s">
        <v>38</v>
      </c>
      <c r="B159" s="287">
        <f>Margins!B159</f>
        <v>600</v>
      </c>
      <c r="C159" s="287">
        <f>Volume!J159</f>
        <v>552.75</v>
      </c>
      <c r="D159" s="182">
        <f>Volume!M159</f>
        <v>0.4178399491325196</v>
      </c>
      <c r="E159" s="175">
        <f>Volume!C159*100</f>
        <v>26</v>
      </c>
      <c r="F159" s="347">
        <f>'Open Int.'!D159*100</f>
        <v>4</v>
      </c>
      <c r="G159" s="176">
        <f>'Open Int.'!R159</f>
        <v>270.261585</v>
      </c>
      <c r="H159" s="176">
        <f>'Open Int.'!Z159</f>
        <v>13.047309000000041</v>
      </c>
      <c r="I159" s="171">
        <f>'Open Int.'!O159</f>
        <v>0.9863786967726101</v>
      </c>
      <c r="J159" s="185">
        <f>IF(Volume!D159=0,0,Volume!F159/Volume!D159)</f>
        <v>0.2962962962962963</v>
      </c>
      <c r="K159" s="187">
        <f>IF('Open Int.'!E159=0,0,'Open Int.'!H159/'Open Int.'!E159)</f>
        <v>0.26373626373626374</v>
      </c>
      <c r="N159" s="96"/>
    </row>
    <row r="160" spans="1:14" ht="15">
      <c r="A160" s="177" t="s">
        <v>156</v>
      </c>
      <c r="B160" s="287">
        <f>Margins!B160</f>
        <v>600</v>
      </c>
      <c r="C160" s="287">
        <f>Volume!J160</f>
        <v>409.5</v>
      </c>
      <c r="D160" s="182">
        <f>Volume!M160</f>
        <v>0.13449076904267304</v>
      </c>
      <c r="E160" s="175">
        <f>Volume!C160*100</f>
        <v>-27</v>
      </c>
      <c r="F160" s="347">
        <f>'Open Int.'!D160*100</f>
        <v>-2</v>
      </c>
      <c r="G160" s="176">
        <f>'Open Int.'!R160</f>
        <v>21.59703</v>
      </c>
      <c r="H160" s="176">
        <f>'Open Int.'!Z160</f>
        <v>-0.33904799999999824</v>
      </c>
      <c r="I160" s="171">
        <f>'Open Int.'!O160</f>
        <v>0.9920364050056882</v>
      </c>
      <c r="J160" s="185">
        <f>IF(Volume!D160=0,0,Volume!F160/Volume!D160)</f>
        <v>0</v>
      </c>
      <c r="K160" s="187">
        <f>IF('Open Int.'!E160=0,0,'Open Int.'!H160/'Open Int.'!E160)</f>
        <v>0</v>
      </c>
      <c r="N160" s="96"/>
    </row>
    <row r="161" spans="1:14" ht="15">
      <c r="A161" s="177" t="s">
        <v>395</v>
      </c>
      <c r="B161" s="287">
        <f>Margins!B161</f>
        <v>700</v>
      </c>
      <c r="C161" s="287">
        <f>Volume!J161</f>
        <v>278.15</v>
      </c>
      <c r="D161" s="182">
        <f>Volume!M161</f>
        <v>-2.9991281604184907</v>
      </c>
      <c r="E161" s="175">
        <f>Volume!C161*100</f>
        <v>141</v>
      </c>
      <c r="F161" s="347">
        <f>'Open Int.'!D161*100</f>
        <v>18</v>
      </c>
      <c r="G161" s="176">
        <f>'Open Int.'!R161</f>
        <v>61.5462505</v>
      </c>
      <c r="H161" s="176">
        <f>'Open Int.'!Z161</f>
        <v>7.5110804999999985</v>
      </c>
      <c r="I161" s="171">
        <f>'Open Int.'!O161</f>
        <v>0.9987345776652958</v>
      </c>
      <c r="J161" s="185">
        <f>IF(Volume!D161=0,0,Volume!F161/Volume!D161)</f>
        <v>0</v>
      </c>
      <c r="K161" s="187">
        <f>IF('Open Int.'!E161=0,0,'Open Int.'!H161/'Open Int.'!E161)</f>
        <v>1</v>
      </c>
      <c r="N161" s="96"/>
    </row>
    <row r="162" spans="6:9" ht="15" hidden="1">
      <c r="F162" s="10"/>
      <c r="G162" s="174">
        <f>'Open Int.'!R162</f>
        <v>51654.59019262499</v>
      </c>
      <c r="H162" s="131">
        <f>'Open Int.'!Z162</f>
        <v>949.5749224449983</v>
      </c>
      <c r="I162" s="100"/>
    </row>
    <row r="163" spans="6:9" ht="15">
      <c r="F163" s="10"/>
      <c r="I163" s="100"/>
    </row>
    <row r="164" spans="6:9" ht="15">
      <c r="F164" s="10"/>
      <c r="I164" s="100"/>
    </row>
    <row r="165" spans="6:9" ht="15">
      <c r="F165" s="10"/>
      <c r="I165" s="100"/>
    </row>
    <row r="166" spans="1:8" ht="15.75">
      <c r="A166" s="13"/>
      <c r="B166" s="13"/>
      <c r="C166" s="13"/>
      <c r="D166" s="14"/>
      <c r="E166" s="15"/>
      <c r="F166" s="8"/>
      <c r="G166" s="73"/>
      <c r="H166" s="73"/>
    </row>
    <row r="167" spans="2:10" ht="15.75" thickBot="1">
      <c r="B167" s="40" t="s">
        <v>53</v>
      </c>
      <c r="C167" s="41"/>
      <c r="D167" s="16"/>
      <c r="E167" s="11"/>
      <c r="F167" s="11"/>
      <c r="G167" s="12"/>
      <c r="H167" s="17"/>
      <c r="I167" s="17"/>
      <c r="J167" s="7"/>
    </row>
    <row r="168" spans="1:11" ht="15.75" thickBot="1">
      <c r="A168" s="29"/>
      <c r="B168" s="130" t="s">
        <v>182</v>
      </c>
      <c r="C168" s="130" t="s">
        <v>74</v>
      </c>
      <c r="D168" s="253" t="s">
        <v>9</v>
      </c>
      <c r="E168" s="130" t="s">
        <v>84</v>
      </c>
      <c r="F168" s="130" t="s">
        <v>49</v>
      </c>
      <c r="G168" s="18"/>
      <c r="I168" s="11"/>
      <c r="K168" s="12"/>
    </row>
    <row r="169" spans="1:11" ht="15">
      <c r="A169" s="192" t="s">
        <v>60</v>
      </c>
      <c r="B169" s="236">
        <f>'Open Int.'!$V$4</f>
        <v>87.7789725</v>
      </c>
      <c r="C169" s="236">
        <f>'Open Int.'!$V$5</f>
        <v>18.623655</v>
      </c>
      <c r="D169" s="236">
        <f>'Open Int.'!$V$6</f>
        <v>14290.714866</v>
      </c>
      <c r="E169" s="250">
        <f>F169-(D169+C169+B169)</f>
        <v>23515.130025035003</v>
      </c>
      <c r="F169" s="250">
        <f>'Open Int.'!$V$162</f>
        <v>37912.247518535005</v>
      </c>
      <c r="G169" s="19"/>
      <c r="H169" s="42" t="s">
        <v>59</v>
      </c>
      <c r="I169" s="43"/>
      <c r="J169" s="65">
        <f>F172</f>
        <v>51654.590192625</v>
      </c>
      <c r="K169" s="17"/>
    </row>
    <row r="170" spans="1:11" ht="15">
      <c r="A170" s="202" t="s">
        <v>61</v>
      </c>
      <c r="B170" s="237">
        <f>'Open Int.'!$W$4</f>
        <v>0.02822475</v>
      </c>
      <c r="C170" s="237">
        <f>'Open Int.'!$W$5</f>
        <v>0</v>
      </c>
      <c r="D170" s="237">
        <f>'Open Int.'!$W$6</f>
        <v>5297.800026</v>
      </c>
      <c r="E170" s="252">
        <f>F170-(D170+C170+B170)</f>
        <v>1940.6995174899976</v>
      </c>
      <c r="F170" s="237">
        <f>'Open Int.'!$W$162</f>
        <v>7238.527768239997</v>
      </c>
      <c r="G170" s="20"/>
      <c r="H170" s="42" t="s">
        <v>66</v>
      </c>
      <c r="I170" s="43"/>
      <c r="J170" s="65">
        <f>'Open Int.'!$Z$162</f>
        <v>949.5749224449983</v>
      </c>
      <c r="K170" s="132">
        <f>J170/(J169-J170)</f>
        <v>0.01872743588351605</v>
      </c>
    </row>
    <row r="171" spans="1:11" ht="15.75" thickBot="1">
      <c r="A171" s="204" t="s">
        <v>62</v>
      </c>
      <c r="B171" s="237">
        <f>'Open Int.'!$X$4</f>
        <v>0</v>
      </c>
      <c r="C171" s="237">
        <f>'Open Int.'!$X$5</f>
        <v>0</v>
      </c>
      <c r="D171" s="237">
        <f>'Open Int.'!$X$6</f>
        <v>6040.51971</v>
      </c>
      <c r="E171" s="252">
        <f>F171-(D171+C171+B171)</f>
        <v>463.29519584999707</v>
      </c>
      <c r="F171" s="237">
        <f>'Open Int.'!$X$162</f>
        <v>6503.814905849997</v>
      </c>
      <c r="G171" s="19"/>
      <c r="H171" s="348"/>
      <c r="I171" s="348"/>
      <c r="J171" s="349"/>
      <c r="K171" s="350"/>
    </row>
    <row r="172" spans="1:10" ht="15.75" thickBot="1">
      <c r="A172" s="201" t="s">
        <v>11</v>
      </c>
      <c r="B172" s="30">
        <f>SUM(B169:B171)</f>
        <v>87.80719725</v>
      </c>
      <c r="C172" s="30">
        <f>SUM(C169:C171)</f>
        <v>18.623655</v>
      </c>
      <c r="D172" s="254">
        <f>SUM(D169:D171)</f>
        <v>25629.034602</v>
      </c>
      <c r="E172" s="254">
        <f>SUM(E169:E171)</f>
        <v>25919.124738374998</v>
      </c>
      <c r="F172" s="30">
        <f>SUM(F169:F171)</f>
        <v>51654.590192625</v>
      </c>
      <c r="G172" s="22"/>
      <c r="H172" s="44" t="s">
        <v>67</v>
      </c>
      <c r="I172" s="45"/>
      <c r="J172" s="21">
        <f>Volume!P163</f>
        <v>0.2586821093920407</v>
      </c>
    </row>
    <row r="173" spans="1:11" ht="15">
      <c r="A173" s="192" t="s">
        <v>54</v>
      </c>
      <c r="B173" s="237">
        <f>'Open Int.'!$S$4</f>
        <v>87.3273765</v>
      </c>
      <c r="C173" s="237">
        <f>'Open Int.'!$S$5</f>
        <v>18.36135</v>
      </c>
      <c r="D173" s="237">
        <f>'Open Int.'!$S$6</f>
        <v>24097.92507</v>
      </c>
      <c r="E173" s="252">
        <f>F173-(D173+C173+B173)</f>
        <v>25531.480770015005</v>
      </c>
      <c r="F173" s="237">
        <f>'Open Int.'!$S$162</f>
        <v>49735.09456651501</v>
      </c>
      <c r="G173" s="20"/>
      <c r="H173" s="44" t="s">
        <v>68</v>
      </c>
      <c r="I173" s="45"/>
      <c r="J173" s="23">
        <f>'Open Int.'!E163</f>
        <v>0.324439880456145</v>
      </c>
      <c r="K173" s="12"/>
    </row>
    <row r="174" spans="1:10" ht="15.75" thickBot="1">
      <c r="A174" s="204" t="s">
        <v>65</v>
      </c>
      <c r="B174" s="251">
        <f>B172-B173</f>
        <v>0.4798207500000018</v>
      </c>
      <c r="C174" s="251">
        <f>C172-C173</f>
        <v>0.2623049999999978</v>
      </c>
      <c r="D174" s="255">
        <f>D172-D173</f>
        <v>1531.1095319999986</v>
      </c>
      <c r="E174" s="251">
        <f>E172-E173</f>
        <v>387.64396835999287</v>
      </c>
      <c r="F174" s="251">
        <f>F172-F173</f>
        <v>1919.4956261099942</v>
      </c>
      <c r="G174" s="20"/>
      <c r="J174" s="66"/>
    </row>
    <row r="175" ht="15">
      <c r="G175" s="90"/>
    </row>
    <row r="176" spans="4:9" ht="15">
      <c r="D176" s="50"/>
      <c r="E176" s="26"/>
      <c r="I176" s="24"/>
    </row>
    <row r="177" spans="3:8" ht="15">
      <c r="C177" s="50"/>
      <c r="D177" s="50"/>
      <c r="E177" s="98"/>
      <c r="F177" s="266"/>
      <c r="H177" s="26"/>
    </row>
    <row r="178" spans="4:7" ht="15">
      <c r="D178" s="50"/>
      <c r="E178" s="26"/>
      <c r="F178" s="26"/>
      <c r="G178" s="26"/>
    </row>
    <row r="179" spans="4:5" ht="15">
      <c r="D179" s="50"/>
      <c r="E179" s="26"/>
    </row>
    <row r="182" ht="15">
      <c r="A182" s="7" t="s">
        <v>120</v>
      </c>
    </row>
    <row r="183" ht="15">
      <c r="A183" s="7" t="s">
        <v>115</v>
      </c>
    </row>
    <row r="197" ht="15">
      <c r="G197"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6"/>
  <sheetViews>
    <sheetView workbookViewId="0" topLeftCell="A1">
      <selection activeCell="C67" sqref="C67"/>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8" t="s">
        <v>127</v>
      </c>
      <c r="B1" s="438"/>
      <c r="C1" s="438"/>
      <c r="D1" s="92">
        <f ca="1">NOW()</f>
        <v>39212.775557291665</v>
      </c>
    </row>
    <row r="2" spans="1:3" ht="13.5">
      <c r="A2" s="94" t="s">
        <v>128</v>
      </c>
      <c r="B2" s="94" t="s">
        <v>129</v>
      </c>
      <c r="C2" s="95" t="s">
        <v>130</v>
      </c>
    </row>
    <row r="3" spans="1:3" ht="13.5">
      <c r="A3" s="25" t="s">
        <v>394</v>
      </c>
      <c r="B3" s="92">
        <v>39233</v>
      </c>
      <c r="C3" s="93">
        <f>B3-D1</f>
        <v>20.22444270833512</v>
      </c>
    </row>
    <row r="4" spans="1:3" ht="13.5">
      <c r="A4" s="25" t="s">
        <v>400</v>
      </c>
      <c r="B4" s="92">
        <v>39261</v>
      </c>
      <c r="C4" s="93">
        <f>B4-D1</f>
        <v>48.22444270833512</v>
      </c>
    </row>
    <row r="5" spans="1:3" ht="13.5">
      <c r="A5" s="25" t="s">
        <v>410</v>
      </c>
      <c r="B5" s="92">
        <v>39289</v>
      </c>
      <c r="C5" s="93">
        <f>B5-D1</f>
        <v>76.22444270833512</v>
      </c>
    </row>
    <row r="6" spans="1:3" ht="13.5">
      <c r="A6" s="51"/>
      <c r="B6" s="97"/>
      <c r="C6" s="93"/>
    </row>
    <row r="7" spans="1:3" ht="13.5">
      <c r="A7" s="437" t="s">
        <v>131</v>
      </c>
      <c r="B7" s="437"/>
      <c r="C7" s="437"/>
    </row>
    <row r="8" spans="1:3" ht="13.5">
      <c r="A8" s="91" t="s">
        <v>114</v>
      </c>
      <c r="B8" s="91" t="s">
        <v>116</v>
      </c>
      <c r="C8" s="91" t="s">
        <v>125</v>
      </c>
    </row>
    <row r="9" spans="1:8" ht="14.25">
      <c r="A9" s="382" t="s">
        <v>156</v>
      </c>
      <c r="B9" s="383">
        <v>39360</v>
      </c>
      <c r="C9" s="382" t="s">
        <v>407</v>
      </c>
      <c r="D9"/>
      <c r="E9"/>
      <c r="G9"/>
      <c r="H9"/>
    </row>
    <row r="10" spans="1:8" ht="14.25">
      <c r="A10" s="382" t="s">
        <v>134</v>
      </c>
      <c r="B10" s="379" t="s">
        <v>401</v>
      </c>
      <c r="C10" s="382" t="s">
        <v>402</v>
      </c>
      <c r="D10" s="376"/>
      <c r="E10"/>
      <c r="G10"/>
      <c r="H10"/>
    </row>
    <row r="11" spans="1:8" ht="14.25">
      <c r="A11" s="382" t="s">
        <v>153</v>
      </c>
      <c r="B11" s="379" t="s">
        <v>403</v>
      </c>
      <c r="C11" s="382" t="s">
        <v>404</v>
      </c>
      <c r="D11"/>
      <c r="E11" s="376"/>
      <c r="G11"/>
      <c r="H11"/>
    </row>
    <row r="12" spans="1:8" ht="14.25">
      <c r="A12" s="378" t="s">
        <v>411</v>
      </c>
      <c r="B12" s="379" t="s">
        <v>403</v>
      </c>
      <c r="C12" s="382" t="s">
        <v>412</v>
      </c>
      <c r="D12" s="376"/>
      <c r="E12"/>
      <c r="G12"/>
      <c r="H12"/>
    </row>
    <row r="13" spans="1:8" ht="14.25">
      <c r="A13" s="382" t="s">
        <v>227</v>
      </c>
      <c r="B13" s="379" t="s">
        <v>406</v>
      </c>
      <c r="C13" s="382" t="s">
        <v>407</v>
      </c>
      <c r="D13" t="s">
        <v>399</v>
      </c>
      <c r="E13"/>
      <c r="G13"/>
      <c r="H13"/>
    </row>
    <row r="14" spans="1:8" ht="15">
      <c r="A14" s="377" t="s">
        <v>290</v>
      </c>
      <c r="B14" s="379" t="s">
        <v>415</v>
      </c>
      <c r="C14" s="382" t="s">
        <v>416</v>
      </c>
      <c r="D14"/>
      <c r="E14"/>
      <c r="G14"/>
      <c r="H14"/>
    </row>
    <row r="15" spans="1:8" ht="14.25">
      <c r="A15" s="382" t="s">
        <v>149</v>
      </c>
      <c r="B15" s="379" t="s">
        <v>408</v>
      </c>
      <c r="C15" s="382" t="s">
        <v>409</v>
      </c>
      <c r="D15"/>
      <c r="E15" s="376"/>
      <c r="G15"/>
      <c r="H15"/>
    </row>
    <row r="16" spans="1:9" ht="14.25">
      <c r="A16" s="378" t="s">
        <v>1</v>
      </c>
      <c r="B16" s="379" t="s">
        <v>413</v>
      </c>
      <c r="C16" s="378" t="s">
        <v>414</v>
      </c>
      <c r="D16" t="s">
        <v>399</v>
      </c>
      <c r="E16"/>
      <c r="F16"/>
      <c r="G16"/>
      <c r="H16"/>
      <c r="I16"/>
    </row>
    <row r="17" spans="1:8" ht="14.25">
      <c r="A17" s="382" t="s">
        <v>168</v>
      </c>
      <c r="B17" s="379" t="s">
        <v>413</v>
      </c>
      <c r="C17" s="382" t="s">
        <v>417</v>
      </c>
      <c r="D17" s="376"/>
      <c r="E17" s="376"/>
      <c r="G17"/>
      <c r="H17"/>
    </row>
    <row r="18" spans="1:8" ht="15">
      <c r="A18" s="377"/>
      <c r="B18" s="377"/>
      <c r="C18" s="377"/>
      <c r="D18" t="s">
        <v>399</v>
      </c>
      <c r="E18"/>
      <c r="G18"/>
      <c r="H18"/>
    </row>
    <row r="19" spans="1:8" ht="15">
      <c r="A19" s="377"/>
      <c r="B19" s="377"/>
      <c r="C19" s="377"/>
      <c r="D19" t="s">
        <v>399</v>
      </c>
      <c r="E19"/>
      <c r="G19"/>
      <c r="H19" s="376"/>
    </row>
    <row r="20" spans="1:8" ht="15">
      <c r="A20" s="377"/>
      <c r="B20" s="377"/>
      <c r="C20" s="377"/>
      <c r="D20" t="s">
        <v>399</v>
      </c>
      <c r="E20"/>
      <c r="G20"/>
      <c r="H20"/>
    </row>
    <row r="21" spans="1:8" ht="15">
      <c r="A21" s="377"/>
      <c r="B21" s="377"/>
      <c r="C21" s="377"/>
      <c r="D21" t="s">
        <v>399</v>
      </c>
      <c r="E21"/>
      <c r="G21"/>
      <c r="H21"/>
    </row>
    <row r="22" spans="4:8" ht="14.25">
      <c r="D22" t="s">
        <v>399</v>
      </c>
      <c r="E22"/>
      <c r="G22"/>
      <c r="H22"/>
    </row>
    <row r="23" spans="4:8" ht="14.25">
      <c r="D23" t="s">
        <v>399</v>
      </c>
      <c r="E23"/>
      <c r="G23"/>
      <c r="H23"/>
    </row>
    <row r="24" spans="4:8" ht="14.25">
      <c r="D24"/>
      <c r="E24" s="376"/>
      <c r="G24"/>
      <c r="H24"/>
    </row>
    <row r="166" ht="13.5">
      <c r="M166"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4"/>
  <sheetViews>
    <sheetView workbookViewId="0" topLeftCell="A1">
      <selection activeCell="G231" sqref="G231"/>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4" t="s">
        <v>237</v>
      </c>
      <c r="B1" s="395"/>
      <c r="C1" s="395"/>
      <c r="D1" s="395"/>
    </row>
    <row r="2" spans="1:4" ht="17.25" customHeight="1">
      <c r="A2" s="358" t="s">
        <v>238</v>
      </c>
      <c r="B2" s="358" t="s">
        <v>59</v>
      </c>
      <c r="C2" s="359" t="s">
        <v>70</v>
      </c>
      <c r="D2" s="363" t="s">
        <v>239</v>
      </c>
    </row>
    <row r="3" ht="17.25" customHeight="1">
      <c r="D3" s="357"/>
    </row>
    <row r="4" spans="1:4" ht="15" outlineLevel="1">
      <c r="A4" s="358" t="s">
        <v>240</v>
      </c>
      <c r="B4" s="358">
        <f>SUM(B5:B7)</f>
        <v>10631100</v>
      </c>
      <c r="C4" s="358">
        <f>SUM(C5:C7)</f>
        <v>68300</v>
      </c>
      <c r="D4" s="363">
        <f aca="true" t="shared" si="0" ref="D4:D14">C4/(B4-C4)</f>
        <v>0.006466088537130306</v>
      </c>
    </row>
    <row r="5" spans="1:4" ht="14.25" outlineLevel="2">
      <c r="A5" s="360" t="s">
        <v>329</v>
      </c>
      <c r="B5" s="361">
        <f>VLOOKUP(A5,'Open Int.'!$A$4:$O$161,2,FALSE)</f>
        <v>921200</v>
      </c>
      <c r="C5" s="361">
        <f>VLOOKUP(A5,'Open Int.'!$A$4:$O$161,3,FALSE)</f>
        <v>15000</v>
      </c>
      <c r="D5" s="362">
        <f t="shared" si="0"/>
        <v>0.01655263738689031</v>
      </c>
    </row>
    <row r="6" spans="1:4" ht="14.25" outlineLevel="2">
      <c r="A6" s="360" t="s">
        <v>330</v>
      </c>
      <c r="B6" s="361">
        <f>VLOOKUP(A6,'Open Int.'!$A$4:$O$161,2,FALSE)</f>
        <v>2057600</v>
      </c>
      <c r="C6" s="361">
        <f>VLOOKUP(A6,'Open Int.'!$A$4:$O$161,3,FALSE)</f>
        <v>59200</v>
      </c>
      <c r="D6" s="362">
        <f t="shared" si="0"/>
        <v>0.029623698959167333</v>
      </c>
    </row>
    <row r="7" spans="1:4" ht="14.25" outlineLevel="2">
      <c r="A7" s="360" t="s">
        <v>331</v>
      </c>
      <c r="B7" s="361">
        <f>VLOOKUP(A7,'Open Int.'!$A$4:$O$161,2,FALSE)</f>
        <v>7652300</v>
      </c>
      <c r="C7" s="361">
        <f>VLOOKUP(A7,'Open Int.'!$A$4:$O$161,3,FALSE)</f>
        <v>-5900</v>
      </c>
      <c r="D7" s="362">
        <f t="shared" si="0"/>
        <v>-0.0007704160246533128</v>
      </c>
    </row>
    <row r="8" spans="1:4" ht="15">
      <c r="A8" s="358" t="s">
        <v>241</v>
      </c>
      <c r="B8" s="358">
        <f>SUM(B9:B13)</f>
        <v>40182718</v>
      </c>
      <c r="C8" s="358">
        <f>SUM(C9:C13)</f>
        <v>922613</v>
      </c>
      <c r="D8" s="363">
        <f t="shared" si="0"/>
        <v>0.023500013563387056</v>
      </c>
    </row>
    <row r="9" spans="1:4" ht="14.25" outlineLevel="2">
      <c r="A9" s="360" t="s">
        <v>332</v>
      </c>
      <c r="B9" s="361">
        <f>VLOOKUP(A9,'Open Int.'!$A$4:$O$161,2,FALSE)</f>
        <v>26730450</v>
      </c>
      <c r="C9" s="361">
        <f>VLOOKUP(A9,'Open Int.'!$A$4:$O$161,3,FALSE)</f>
        <v>339025</v>
      </c>
      <c r="D9" s="362">
        <f t="shared" si="0"/>
        <v>0.012846028586936856</v>
      </c>
    </row>
    <row r="10" spans="1:4" ht="14.25" outlineLevel="2">
      <c r="A10" s="360" t="s">
        <v>333</v>
      </c>
      <c r="B10" s="361">
        <f>VLOOKUP(A10,'Open Int.'!$A$4:$O$161,2,FALSE)</f>
        <v>3931200</v>
      </c>
      <c r="C10" s="361">
        <f>VLOOKUP(A10,'Open Int.'!$A$4:$O$161,3,FALSE)</f>
        <v>14400</v>
      </c>
      <c r="D10" s="362">
        <f t="shared" si="0"/>
        <v>0.003676470588235294</v>
      </c>
    </row>
    <row r="11" spans="1:4" ht="14.25" outlineLevel="2">
      <c r="A11" s="360" t="s">
        <v>7</v>
      </c>
      <c r="B11" s="361">
        <f>VLOOKUP(A11,'Open Int.'!$A$4:$O$161,2,FALSE)</f>
        <v>1933152</v>
      </c>
      <c r="C11" s="361">
        <f>VLOOKUP(A11,'Open Int.'!$A$4:$O$161,3,FALSE)</f>
        <v>198120</v>
      </c>
      <c r="D11" s="362">
        <f t="shared" si="0"/>
        <v>0.11418809566624707</v>
      </c>
    </row>
    <row r="12" spans="1:4" ht="14.25" outlineLevel="2">
      <c r="A12" s="360" t="s">
        <v>44</v>
      </c>
      <c r="B12" s="361">
        <f>VLOOKUP(A12,'Open Int.'!$A$4:$O$161,2,FALSE)</f>
        <v>2482000</v>
      </c>
      <c r="C12" s="361">
        <f>VLOOKUP(A12,'Open Int.'!$A$4:$O$161,3,FALSE)</f>
        <v>46000</v>
      </c>
      <c r="D12" s="362">
        <f t="shared" si="0"/>
        <v>0.018883415435139574</v>
      </c>
    </row>
    <row r="13" spans="1:4" ht="14.25" outlineLevel="2">
      <c r="A13" s="360" t="s">
        <v>306</v>
      </c>
      <c r="B13" s="361">
        <f>VLOOKUP(A13,'Open Int.'!$A$4:$O$161,2,FALSE)</f>
        <v>5105916</v>
      </c>
      <c r="C13" s="361">
        <f>VLOOKUP(A13,'Open Int.'!$A$4:$O$161,3,FALSE)</f>
        <v>325068</v>
      </c>
      <c r="D13" s="362">
        <f t="shared" si="0"/>
        <v>0.06799379524301964</v>
      </c>
    </row>
    <row r="14" spans="1:4" ht="15">
      <c r="A14" s="358" t="s">
        <v>242</v>
      </c>
      <c r="B14" s="358">
        <f>B8+B4</f>
        <v>50813818</v>
      </c>
      <c r="C14" s="358">
        <f>C8+C4</f>
        <v>990913</v>
      </c>
      <c r="D14" s="363">
        <f t="shared" si="0"/>
        <v>0.019888703799989183</v>
      </c>
    </row>
    <row r="16" spans="1:4" ht="15" outlineLevel="1">
      <c r="A16" s="358" t="s">
        <v>243</v>
      </c>
      <c r="B16" s="358">
        <f>SUM(B17:B20)</f>
        <v>12349000</v>
      </c>
      <c r="C16" s="358">
        <f>SUM(C17:C20)</f>
        <v>-52850</v>
      </c>
      <c r="D16" s="363">
        <f aca="true" t="shared" si="1" ref="D16:D21">C16/(B16-C16)</f>
        <v>-0.004261460991706882</v>
      </c>
    </row>
    <row r="17" spans="1:4" ht="14.25" outlineLevel="1">
      <c r="A17" s="360" t="s">
        <v>180</v>
      </c>
      <c r="B17" s="361">
        <f>VLOOKUP(A17,'Open Int.'!$A$4:$O$161,2,FALSE)</f>
        <v>6079500</v>
      </c>
      <c r="C17" s="361">
        <f>VLOOKUP(A17,'Open Int.'!$A$4:$O$161,3,FALSE)</f>
        <v>25500</v>
      </c>
      <c r="D17" s="362">
        <f t="shared" si="1"/>
        <v>0.00421209117938553</v>
      </c>
    </row>
    <row r="18" spans="1:4" ht="14.25" outlineLevel="1">
      <c r="A18" s="360" t="s">
        <v>308</v>
      </c>
      <c r="B18" s="361">
        <f>VLOOKUP(A18,'Open Int.'!$A$4:$O$161,2,FALSE)</f>
        <v>1193400</v>
      </c>
      <c r="C18" s="361">
        <f>VLOOKUP(A18,'Open Int.'!$A$4:$O$161,3,FALSE)</f>
        <v>97200</v>
      </c>
      <c r="D18" s="362">
        <f t="shared" si="1"/>
        <v>0.08866995073891626</v>
      </c>
    </row>
    <row r="19" spans="1:4" ht="14.25" outlineLevel="1">
      <c r="A19" s="360" t="s">
        <v>334</v>
      </c>
      <c r="B19" s="361">
        <f>VLOOKUP(A19,'Open Int.'!$A$4:$O$161,2,FALSE)</f>
        <v>4394000</v>
      </c>
      <c r="C19" s="361">
        <f>VLOOKUP(A19,'Open Int.'!$A$4:$O$161,3,FALSE)</f>
        <v>-167000</v>
      </c>
      <c r="D19" s="362">
        <f t="shared" si="1"/>
        <v>-0.036614777461083096</v>
      </c>
    </row>
    <row r="20" spans="1:4" ht="14.25" outlineLevel="1">
      <c r="A20" s="360" t="s">
        <v>335</v>
      </c>
      <c r="B20" s="361">
        <f>VLOOKUP(A20,'Open Int.'!$A$4:$O$161,2,FALSE)</f>
        <v>682100</v>
      </c>
      <c r="C20" s="361">
        <f>VLOOKUP(A20,'Open Int.'!$A$4:$O$161,3,FALSE)</f>
        <v>-8550</v>
      </c>
      <c r="D20" s="362">
        <f t="shared" si="1"/>
        <v>-0.012379642365887207</v>
      </c>
    </row>
    <row r="21" spans="1:4" ht="15" outlineLevel="1">
      <c r="A21" s="358" t="s">
        <v>244</v>
      </c>
      <c r="B21" s="358">
        <f>SUM(B22:B35)</f>
        <v>55585200</v>
      </c>
      <c r="C21" s="358">
        <f>SUM(C22:C35)</f>
        <v>-1940400</v>
      </c>
      <c r="D21" s="363">
        <f t="shared" si="1"/>
        <v>-0.033731069297843044</v>
      </c>
    </row>
    <row r="22" spans="1:4" ht="14.25" outlineLevel="2">
      <c r="A22" s="360" t="s">
        <v>135</v>
      </c>
      <c r="B22" s="361">
        <f>VLOOKUP(A22,'Open Int.'!$A$4:$O$161,2,FALSE)</f>
        <v>2437750</v>
      </c>
      <c r="C22" s="361">
        <f>VLOOKUP(A22,'Open Int.'!$A$4:$O$161,3,FALSE)</f>
        <v>-149450</v>
      </c>
      <c r="D22" s="362">
        <f aca="true" t="shared" si="2" ref="D22:D35">C22/(B22-C22)</f>
        <v>-0.05776515151515151</v>
      </c>
    </row>
    <row r="23" spans="1:4" ht="14.25" outlineLevel="2">
      <c r="A23" s="360" t="s">
        <v>336</v>
      </c>
      <c r="B23" s="361">
        <f>VLOOKUP(A23,'Open Int.'!$A$4:$O$161,2,FALSE)</f>
        <v>2686400</v>
      </c>
      <c r="C23" s="361">
        <f>VLOOKUP(A23,'Open Int.'!$A$4:$O$161,3,FALSE)</f>
        <v>-13800</v>
      </c>
      <c r="D23" s="362">
        <f t="shared" si="2"/>
        <v>-0.005110732538330494</v>
      </c>
    </row>
    <row r="24" spans="1:4" ht="14.25" outlineLevel="2">
      <c r="A24" s="360" t="s">
        <v>337</v>
      </c>
      <c r="B24" s="361">
        <f>VLOOKUP(A24,'Open Int.'!$A$4:$O$161,2,FALSE)</f>
        <v>5605600</v>
      </c>
      <c r="C24" s="361">
        <f>VLOOKUP(A24,'Open Int.'!$A$4:$O$161,3,FALSE)</f>
        <v>-42000</v>
      </c>
      <c r="D24" s="362">
        <f t="shared" si="2"/>
        <v>-0.0074367873078829945</v>
      </c>
    </row>
    <row r="25" spans="1:4" ht="14.25" outlineLevel="2">
      <c r="A25" s="360" t="s">
        <v>338</v>
      </c>
      <c r="B25" s="361">
        <f>VLOOKUP(A25,'Open Int.'!$A$4:$O$161,2,FALSE)</f>
        <v>5021700</v>
      </c>
      <c r="C25" s="361">
        <f>VLOOKUP(A25,'Open Int.'!$A$4:$O$161,3,FALSE)</f>
        <v>-368600</v>
      </c>
      <c r="D25" s="362">
        <f t="shared" si="2"/>
        <v>-0.06838209376101516</v>
      </c>
    </row>
    <row r="26" spans="1:4" ht="14.25" outlineLevel="2">
      <c r="A26" s="360" t="s">
        <v>339</v>
      </c>
      <c r="B26" s="361">
        <f>VLOOKUP(A26,'Open Int.'!$A$4:$O$161,2,FALSE)</f>
        <v>2539200</v>
      </c>
      <c r="C26" s="361">
        <f>VLOOKUP(A26,'Open Int.'!$A$4:$O$161,3,FALSE)</f>
        <v>-8000</v>
      </c>
      <c r="D26" s="362">
        <f t="shared" si="2"/>
        <v>-0.00314070351758794</v>
      </c>
    </row>
    <row r="27" spans="1:4" ht="14.25" outlineLevel="2">
      <c r="A27" s="360" t="s">
        <v>340</v>
      </c>
      <c r="B27" s="361">
        <f>VLOOKUP(A27,'Open Int.'!$A$4:$O$161,2,FALSE)</f>
        <v>435600</v>
      </c>
      <c r="C27" s="361">
        <f>VLOOKUP(A27,'Open Int.'!$A$4:$O$161,3,FALSE)</f>
        <v>153600</v>
      </c>
      <c r="D27" s="362">
        <f t="shared" si="2"/>
        <v>0.5446808510638298</v>
      </c>
    </row>
    <row r="28" spans="1:4" ht="14.25" outlineLevel="2">
      <c r="A28" s="360" t="s">
        <v>396</v>
      </c>
      <c r="B28" s="361">
        <f>VLOOKUP(A28,'Open Int.'!$A$4:$O$161,2,FALSE)</f>
        <v>1641200</v>
      </c>
      <c r="C28" s="361">
        <f>VLOOKUP(A28,'Open Int.'!$A$4:$O$161,3,FALSE)</f>
        <v>-123200</v>
      </c>
      <c r="D28" s="362">
        <f>C28/(B28-C28)</f>
        <v>-0.06982543640897755</v>
      </c>
    </row>
    <row r="29" spans="1:4" ht="14.25" outlineLevel="2">
      <c r="A29" s="360" t="s">
        <v>143</v>
      </c>
      <c r="B29" s="361">
        <f>VLOOKUP(A29,'Open Int.'!$A$4:$O$161,2,FALSE)</f>
        <v>1475000</v>
      </c>
      <c r="C29" s="361">
        <f>VLOOKUP(A29,'Open Int.'!$A$4:$O$161,3,FALSE)</f>
        <v>-277300</v>
      </c>
      <c r="D29" s="362">
        <f t="shared" si="2"/>
        <v>-0.15824915824915825</v>
      </c>
    </row>
    <row r="30" spans="1:4" ht="14.25" outlineLevel="2">
      <c r="A30" s="360" t="s">
        <v>341</v>
      </c>
      <c r="B30" s="361">
        <f>VLOOKUP(A30,'Open Int.'!$A$4:$O$161,2,FALSE)</f>
        <v>1795200</v>
      </c>
      <c r="C30" s="361">
        <f>VLOOKUP(A30,'Open Int.'!$A$4:$O$161,3,FALSE)</f>
        <v>-24000</v>
      </c>
      <c r="D30" s="362">
        <f t="shared" si="2"/>
        <v>-0.013192612137203167</v>
      </c>
    </row>
    <row r="31" spans="1:4" ht="14.25" outlineLevel="2">
      <c r="A31" s="360" t="s">
        <v>81</v>
      </c>
      <c r="B31" s="361">
        <f>VLOOKUP(A31,'Open Int.'!$A$4:$O$161,2,FALSE)</f>
        <v>5028000</v>
      </c>
      <c r="C31" s="361">
        <f>VLOOKUP(A31,'Open Int.'!$A$4:$O$161,3,FALSE)</f>
        <v>32400</v>
      </c>
      <c r="D31" s="362">
        <f t="shared" si="2"/>
        <v>0.006485707422531828</v>
      </c>
    </row>
    <row r="32" spans="1:4" ht="14.25" outlineLevel="2">
      <c r="A32" s="360" t="s">
        <v>205</v>
      </c>
      <c r="B32" s="361">
        <f>VLOOKUP(A32,'Open Int.'!$A$4:$O$161,2,FALSE)</f>
        <v>6511250</v>
      </c>
      <c r="C32" s="361">
        <f>VLOOKUP(A32,'Open Int.'!$A$4:$O$161,3,FALSE)</f>
        <v>226750</v>
      </c>
      <c r="D32" s="362">
        <f t="shared" si="2"/>
        <v>0.03608083379743814</v>
      </c>
    </row>
    <row r="33" spans="1:4" ht="14.25" outlineLevel="2">
      <c r="A33" s="360" t="s">
        <v>342</v>
      </c>
      <c r="B33" s="361">
        <f>VLOOKUP(A33,'Open Int.'!$A$4:$O$161,2,FALSE)</f>
        <v>5475800</v>
      </c>
      <c r="C33" s="361">
        <f>VLOOKUP(A33,'Open Int.'!$A$4:$O$161,3,FALSE)</f>
        <v>-269800</v>
      </c>
      <c r="D33" s="362">
        <f t="shared" si="2"/>
        <v>-0.046957671957671955</v>
      </c>
    </row>
    <row r="34" spans="1:4" ht="14.25" outlineLevel="2">
      <c r="A34" s="360" t="s">
        <v>343</v>
      </c>
      <c r="B34" s="361">
        <f>VLOOKUP(A34,'Open Int.'!$A$4:$O$161,2,FALSE)</f>
        <v>8370600</v>
      </c>
      <c r="C34" s="361">
        <f>VLOOKUP(A34,'Open Int.'!$A$4:$O$161,3,FALSE)</f>
        <v>-1056300</v>
      </c>
      <c r="D34" s="362">
        <f t="shared" si="2"/>
        <v>-0.11205168188906216</v>
      </c>
    </row>
    <row r="35" spans="1:4" ht="14.25" outlineLevel="2">
      <c r="A35" s="360" t="s">
        <v>344</v>
      </c>
      <c r="B35" s="361">
        <f>VLOOKUP(A35,'Open Int.'!$A$4:$O$161,2,FALSE)</f>
        <v>6561900</v>
      </c>
      <c r="C35" s="361">
        <f>VLOOKUP(A35,'Open Int.'!$A$4:$O$161,3,FALSE)</f>
        <v>-20700</v>
      </c>
      <c r="D35" s="362">
        <f t="shared" si="2"/>
        <v>-0.0031446540880503146</v>
      </c>
    </row>
    <row r="36" spans="1:4" ht="15">
      <c r="A36" s="358" t="s">
        <v>245</v>
      </c>
      <c r="B36" s="358">
        <f>SUM(B37:B45)</f>
        <v>71541500</v>
      </c>
      <c r="C36" s="358">
        <f>SUM(C37:C45)</f>
        <v>-1415750</v>
      </c>
      <c r="D36" s="363">
        <f>C36/(B36-C36)</f>
        <v>-0.0194051996203256</v>
      </c>
    </row>
    <row r="37" spans="1:4" ht="14.25" outlineLevel="2">
      <c r="A37" s="360" t="s">
        <v>345</v>
      </c>
      <c r="B37" s="361">
        <f>VLOOKUP(A37,'Open Int.'!$A$4:$O$161,2,FALSE)</f>
        <v>244400</v>
      </c>
      <c r="C37" s="361">
        <f>VLOOKUP(A37,'Open Int.'!$A$4:$O$161,3,FALSE)</f>
        <v>-78000</v>
      </c>
      <c r="D37" s="362">
        <f aca="true" t="shared" si="3" ref="D37:D45">C37/(B37-C37)</f>
        <v>-0.24193548387096775</v>
      </c>
    </row>
    <row r="38" spans="1:4" ht="14.25" outlineLevel="2">
      <c r="A38" s="360" t="s">
        <v>319</v>
      </c>
      <c r="B38" s="361">
        <f>VLOOKUP(A38,'Open Int.'!$A$4:$O$161,2,FALSE)</f>
        <v>2815450</v>
      </c>
      <c r="C38" s="361">
        <f>VLOOKUP(A38,'Open Int.'!$A$4:$O$161,3,FALSE)</f>
        <v>-113300</v>
      </c>
      <c r="D38" s="362">
        <f t="shared" si="3"/>
        <v>-0.03868544600938967</v>
      </c>
    </row>
    <row r="39" spans="1:4" ht="14.25" outlineLevel="2">
      <c r="A39" s="360" t="s">
        <v>346</v>
      </c>
      <c r="B39" s="361">
        <f>VLOOKUP(A39,'Open Int.'!$A$4:$O$161,2,FALSE)</f>
        <v>1864600</v>
      </c>
      <c r="C39" s="361">
        <f>VLOOKUP(A39,'Open Int.'!$A$4:$O$161,3,FALSE)</f>
        <v>18000</v>
      </c>
      <c r="D39" s="362">
        <f t="shared" si="3"/>
        <v>0.009747644319289504</v>
      </c>
    </row>
    <row r="40" spans="1:4" ht="14.25" outlineLevel="2">
      <c r="A40" s="360" t="s">
        <v>305</v>
      </c>
      <c r="B40" s="361">
        <f>VLOOKUP(A40,'Open Int.'!$A$4:$O$161,2,FALSE)</f>
        <v>8026200</v>
      </c>
      <c r="C40" s="361">
        <f>VLOOKUP(A40,'Open Int.'!$A$4:$O$161,3,FALSE)</f>
        <v>269850</v>
      </c>
      <c r="D40" s="362">
        <f t="shared" si="3"/>
        <v>0.03479084878841208</v>
      </c>
    </row>
    <row r="41" spans="1:4" ht="14.25" outlineLevel="2">
      <c r="A41" s="360" t="s">
        <v>141</v>
      </c>
      <c r="B41" s="361">
        <f>VLOOKUP(A41,'Open Int.'!$A$4:$O$161,2,FALSE)</f>
        <v>40322400</v>
      </c>
      <c r="C41" s="361">
        <f>VLOOKUP(A41,'Open Int.'!$A$4:$O$161,3,FALSE)</f>
        <v>-794400</v>
      </c>
      <c r="D41" s="362">
        <f t="shared" si="3"/>
        <v>-0.019320569694139623</v>
      </c>
    </row>
    <row r="42" spans="1:4" ht="14.25" outlineLevel="2">
      <c r="A42" s="360" t="s">
        <v>348</v>
      </c>
      <c r="B42" s="361">
        <f>VLOOKUP(A42,'Open Int.'!$A$4:$O$161,2,FALSE)</f>
        <v>13548150</v>
      </c>
      <c r="C42" s="361">
        <f>VLOOKUP(A42,'Open Int.'!$A$4:$O$161,3,FALSE)</f>
        <v>-350350</v>
      </c>
      <c r="D42" s="362">
        <f t="shared" si="3"/>
        <v>-0.025207756232686982</v>
      </c>
    </row>
    <row r="43" spans="1:4" ht="14.25" outlineLevel="2">
      <c r="A43" s="360" t="s">
        <v>347</v>
      </c>
      <c r="B43" s="361">
        <f>VLOOKUP(A43,'Open Int.'!$A$4:$O$161,2,FALSE)</f>
        <v>272400</v>
      </c>
      <c r="C43" s="361">
        <f>VLOOKUP(A43,'Open Int.'!$A$4:$O$161,3,FALSE)</f>
        <v>2400</v>
      </c>
      <c r="D43" s="362">
        <f t="shared" si="3"/>
        <v>0.008888888888888889</v>
      </c>
    </row>
    <row r="44" spans="1:4" ht="14.25" outlineLevel="2">
      <c r="A44" s="360" t="s">
        <v>349</v>
      </c>
      <c r="B44" s="361">
        <f>VLOOKUP(A44,'Open Int.'!$A$4:$O$161,2,FALSE)</f>
        <v>2687500</v>
      </c>
      <c r="C44" s="361">
        <f>VLOOKUP(A44,'Open Int.'!$A$4:$O$161,3,FALSE)</f>
        <v>-72500</v>
      </c>
      <c r="D44" s="362">
        <f t="shared" si="3"/>
        <v>-0.026268115942028984</v>
      </c>
    </row>
    <row r="45" spans="1:4" ht="14.25" outlineLevel="2">
      <c r="A45" s="360" t="s">
        <v>350</v>
      </c>
      <c r="B45" s="361">
        <f>VLOOKUP(A45,'Open Int.'!$A$4:$O$161,2,FALSE)</f>
        <v>1760400</v>
      </c>
      <c r="C45" s="361">
        <f>VLOOKUP(A45,'Open Int.'!$A$4:$O$161,3,FALSE)</f>
        <v>-297450</v>
      </c>
      <c r="D45" s="362">
        <f t="shared" si="3"/>
        <v>-0.14454406297835118</v>
      </c>
    </row>
    <row r="46" spans="1:4" ht="15">
      <c r="A46" s="358" t="s">
        <v>246</v>
      </c>
      <c r="B46" s="358">
        <f>B36+B21</f>
        <v>127126700</v>
      </c>
      <c r="C46" s="358">
        <f>C36+C21</f>
        <v>-3356150</v>
      </c>
      <c r="D46" s="363">
        <f>C46/(B46-C46)</f>
        <v>-0.02572100471441266</v>
      </c>
    </row>
    <row r="48" spans="1:4" ht="15" outlineLevel="1">
      <c r="A48" s="358" t="s">
        <v>247</v>
      </c>
      <c r="B48" s="358">
        <f>SUM(B49:B53)</f>
        <v>12260236</v>
      </c>
      <c r="C48" s="358">
        <f>SUM(C49:C53)</f>
        <v>328728</v>
      </c>
      <c r="D48" s="363">
        <f aca="true" t="shared" si="4" ref="D48:D53">C48/(B48-C48)</f>
        <v>0.02755125337048762</v>
      </c>
    </row>
    <row r="49" spans="1:4" ht="14.25">
      <c r="A49" s="360" t="s">
        <v>210</v>
      </c>
      <c r="B49" s="361">
        <f>VLOOKUP(A49,'Open Int.'!$A$4:$O$161,2,FALSE)</f>
        <v>1447800</v>
      </c>
      <c r="C49" s="361">
        <f>VLOOKUP(A49,'Open Int.'!$A$4:$O$161,3,FALSE)</f>
        <v>94400</v>
      </c>
      <c r="D49" s="362">
        <f t="shared" si="4"/>
        <v>0.06975025860795035</v>
      </c>
    </row>
    <row r="50" spans="1:4" ht="14.25">
      <c r="A50" s="360" t="s">
        <v>351</v>
      </c>
      <c r="B50" s="361">
        <f>VLOOKUP(A50,'Open Int.'!$A$4:$O$161,2,FALSE)</f>
        <v>8560500</v>
      </c>
      <c r="C50" s="361">
        <f>VLOOKUP(A50,'Open Int.'!$A$4:$O$161,3,FALSE)</f>
        <v>150000</v>
      </c>
      <c r="D50" s="362">
        <f t="shared" si="4"/>
        <v>0.017834849295523453</v>
      </c>
    </row>
    <row r="51" spans="1:4" ht="14.25" outlineLevel="1">
      <c r="A51" s="360" t="s">
        <v>134</v>
      </c>
      <c r="B51" s="361">
        <f>VLOOKUP(A51,'Open Int.'!$A$4:$O$161,2,FALSE)</f>
        <v>240800</v>
      </c>
      <c r="C51" s="361">
        <f>VLOOKUP(A51,'Open Int.'!$A$4:$O$161,3,FALSE)</f>
        <v>1500</v>
      </c>
      <c r="D51" s="362">
        <f t="shared" si="4"/>
        <v>0.0062682824905975765</v>
      </c>
    </row>
    <row r="52" spans="1:4" ht="14.25" outlineLevel="1">
      <c r="A52" s="360" t="s">
        <v>279</v>
      </c>
      <c r="B52" s="361">
        <f>VLOOKUP(A52,'Open Int.'!$A$4:$O$161,2,FALSE)</f>
        <v>644000</v>
      </c>
      <c r="C52" s="361">
        <f>VLOOKUP(A52,'Open Int.'!$A$4:$O$161,3,FALSE)</f>
        <v>77000</v>
      </c>
      <c r="D52" s="362">
        <f t="shared" si="4"/>
        <v>0.13580246913580246</v>
      </c>
    </row>
    <row r="53" spans="1:4" ht="14.25" outlineLevel="1">
      <c r="A53" s="360" t="s">
        <v>248</v>
      </c>
      <c r="B53" s="361">
        <f>VLOOKUP(A53,'Open Int.'!$A$4:$O$161,2,FALSE)</f>
        <v>1367136</v>
      </c>
      <c r="C53" s="361">
        <f>VLOOKUP(A53,'Open Int.'!$A$4:$O$161,3,FALSE)</f>
        <v>5828</v>
      </c>
      <c r="D53" s="362">
        <f t="shared" si="4"/>
        <v>0.004281176633061732</v>
      </c>
    </row>
    <row r="54" spans="1:4" ht="15" outlineLevel="1">
      <c r="A54" s="358" t="s">
        <v>249</v>
      </c>
      <c r="B54" s="358">
        <f>SUM(B55:B59)</f>
        <v>32591593</v>
      </c>
      <c r="C54" s="358">
        <f>SUM(C55:C59)</f>
        <v>-2006911</v>
      </c>
      <c r="D54" s="363">
        <f aca="true" t="shared" si="5" ref="D54:D60">C54/(B54-C54)</f>
        <v>-0.05800571608529664</v>
      </c>
    </row>
    <row r="55" spans="1:4" ht="14.25">
      <c r="A55" s="360" t="s">
        <v>0</v>
      </c>
      <c r="B55" s="361">
        <f>VLOOKUP(A55,'Open Int.'!$A$4:$O$161,2,FALSE)</f>
        <v>1990875</v>
      </c>
      <c r="C55" s="361">
        <f>VLOOKUP(A55,'Open Int.'!$A$4:$O$161,3,FALSE)</f>
        <v>20625</v>
      </c>
      <c r="D55" s="362">
        <f t="shared" si="5"/>
        <v>0.010468214693566806</v>
      </c>
    </row>
    <row r="56" spans="1:4" ht="14.25">
      <c r="A56" s="360" t="s">
        <v>327</v>
      </c>
      <c r="B56" s="361">
        <f>VLOOKUP(A56,'Open Int.'!$A$4:$O$161,2,FALSE)</f>
        <v>747800</v>
      </c>
      <c r="C56" s="361">
        <f>VLOOKUP(A56,'Open Int.'!$A$4:$O$161,3,FALSE)</f>
        <v>22600</v>
      </c>
      <c r="D56" s="362">
        <f t="shared" si="5"/>
        <v>0.03116381687810259</v>
      </c>
    </row>
    <row r="57" spans="1:4" ht="14.25" outlineLevel="1">
      <c r="A57" s="360" t="s">
        <v>353</v>
      </c>
      <c r="B57" s="361">
        <f>VLOOKUP(A57,'Open Int.'!$A$4:$O$161,2,FALSE)</f>
        <v>12430850</v>
      </c>
      <c r="C57" s="361">
        <f>VLOOKUP(A57,'Open Int.'!$A$4:$O$161,3,FALSE)</f>
        <v>-645250</v>
      </c>
      <c r="D57" s="362">
        <f t="shared" si="5"/>
        <v>-0.04934575293856731</v>
      </c>
    </row>
    <row r="58" spans="1:4" ht="14.25" outlineLevel="1">
      <c r="A58" s="360" t="s">
        <v>352</v>
      </c>
      <c r="B58" s="361">
        <f>VLOOKUP(A58,'Open Int.'!$A$4:$O$161,2,FALSE)</f>
        <v>16813548</v>
      </c>
      <c r="C58" s="361">
        <f>VLOOKUP(A58,'Open Int.'!$A$4:$O$161,3,FALSE)</f>
        <v>-1478454</v>
      </c>
      <c r="D58" s="362">
        <f t="shared" si="5"/>
        <v>-0.0808251606357795</v>
      </c>
    </row>
    <row r="59" spans="1:4" ht="14.25" outlineLevel="1">
      <c r="A59" s="360" t="s">
        <v>222</v>
      </c>
      <c r="B59" s="361">
        <f>VLOOKUP(A59,'Open Int.'!$A$4:$O$161,2,FALSE)</f>
        <v>608520</v>
      </c>
      <c r="C59" s="361">
        <f>VLOOKUP(A59,'Open Int.'!$A$4:$O$161,3,FALSE)</f>
        <v>73568</v>
      </c>
      <c r="D59" s="362">
        <f t="shared" si="5"/>
        <v>0.13752261885178482</v>
      </c>
    </row>
    <row r="60" spans="1:4" ht="15" outlineLevel="1">
      <c r="A60" s="358" t="s">
        <v>250</v>
      </c>
      <c r="B60" s="358">
        <f>SUM(B61:B66)</f>
        <v>29914930</v>
      </c>
      <c r="C60" s="358">
        <f>SUM(C61:C66)</f>
        <v>1204778</v>
      </c>
      <c r="D60" s="363">
        <f t="shared" si="5"/>
        <v>0.04196348385755673</v>
      </c>
    </row>
    <row r="61" spans="1:4" ht="14.25">
      <c r="A61" s="360" t="s">
        <v>251</v>
      </c>
      <c r="B61" s="361">
        <f>VLOOKUP(A61,'Open Int.'!$A$4:$O$161,2,FALSE)</f>
        <v>693000</v>
      </c>
      <c r="C61" s="361">
        <f>VLOOKUP(A61,'Open Int.'!$A$4:$O$161,3,FALSE)</f>
        <v>6300</v>
      </c>
      <c r="D61" s="362">
        <f aca="true" t="shared" si="6" ref="D61:D66">C61/(B61-C61)</f>
        <v>0.009174311926605505</v>
      </c>
    </row>
    <row r="62" spans="1:4" ht="14.25" outlineLevel="1">
      <c r="A62" s="360" t="s">
        <v>139</v>
      </c>
      <c r="B62" s="361">
        <f>VLOOKUP(A62,'Open Int.'!$A$4:$O$161,2,FALSE)</f>
        <v>5772600</v>
      </c>
      <c r="C62" s="361">
        <f>VLOOKUP(A62,'Open Int.'!$A$4:$O$161,3,FALSE)</f>
        <v>205200</v>
      </c>
      <c r="D62" s="362">
        <f t="shared" si="6"/>
        <v>0.03685741998060136</v>
      </c>
    </row>
    <row r="63" spans="1:4" ht="14.25" outlineLevel="1">
      <c r="A63" s="360" t="s">
        <v>354</v>
      </c>
      <c r="B63" s="361">
        <f>VLOOKUP(A63,'Open Int.'!$A$4:$O$161,2,FALSE)</f>
        <v>10043000</v>
      </c>
      <c r="C63" s="361">
        <f>VLOOKUP(A63,'Open Int.'!$A$4:$O$161,3,FALSE)</f>
        <v>286000</v>
      </c>
      <c r="D63" s="362">
        <f t="shared" si="6"/>
        <v>0.029312288613303268</v>
      </c>
    </row>
    <row r="64" spans="1:4" ht="14.25" outlineLevel="1">
      <c r="A64" s="360" t="s">
        <v>6</v>
      </c>
      <c r="B64" s="361">
        <f>VLOOKUP(A64,'Open Int.'!$A$4:$O$161,2,FALSE)</f>
        <v>10896750</v>
      </c>
      <c r="C64" s="361">
        <f>VLOOKUP(A64,'Open Int.'!$A$4:$O$161,3,FALSE)</f>
        <v>690750</v>
      </c>
      <c r="D64" s="362">
        <f t="shared" si="6"/>
        <v>0.06768077601410935</v>
      </c>
    </row>
    <row r="65" spans="1:4" ht="14.25" outlineLevel="1">
      <c r="A65" s="360" t="s">
        <v>355</v>
      </c>
      <c r="B65" s="361">
        <f>VLOOKUP(A65,'Open Int.'!$A$4:$O$161,2,FALSE)</f>
        <v>1488850</v>
      </c>
      <c r="C65" s="361">
        <f>VLOOKUP(A65,'Open Int.'!$A$4:$O$161,3,FALSE)</f>
        <v>39600</v>
      </c>
      <c r="D65" s="362">
        <f t="shared" si="6"/>
        <v>0.02732447817836812</v>
      </c>
    </row>
    <row r="66" spans="1:4" ht="14.25" outlineLevel="1">
      <c r="A66" s="360" t="s">
        <v>252</v>
      </c>
      <c r="B66" s="361">
        <f>VLOOKUP(A66,'Open Int.'!$A$4:$O$161,2,FALSE)</f>
        <v>1020730</v>
      </c>
      <c r="C66" s="361">
        <f>VLOOKUP(A66,'Open Int.'!$A$4:$O$161,3,FALSE)</f>
        <v>-23072</v>
      </c>
      <c r="D66" s="362">
        <f t="shared" si="6"/>
        <v>-0.022103808959936848</v>
      </c>
    </row>
    <row r="67" spans="1:4" ht="15" outlineLevel="1">
      <c r="A67" s="358" t="s">
        <v>253</v>
      </c>
      <c r="B67" s="358">
        <f>SUM(B68:B75)</f>
        <v>37827850</v>
      </c>
      <c r="C67" s="358">
        <f>SUM(C68:C75)</f>
        <v>1065600</v>
      </c>
      <c r="D67" s="363">
        <f>C67/(B67-C67)</f>
        <v>0.028986256281919632</v>
      </c>
    </row>
    <row r="68" spans="1:4" ht="14.25">
      <c r="A68" s="360" t="s">
        <v>356</v>
      </c>
      <c r="B68" s="361">
        <f>VLOOKUP(A68,'Open Int.'!$A$4:$O$161,2,FALSE)</f>
        <v>2983500</v>
      </c>
      <c r="C68" s="361">
        <f>VLOOKUP(A68,'Open Int.'!$A$4:$O$161,3,FALSE)</f>
        <v>189800</v>
      </c>
      <c r="D68" s="362">
        <f aca="true" t="shared" si="7" ref="D68:D75">C68/(B68-C68)</f>
        <v>0.06793857608189856</v>
      </c>
    </row>
    <row r="69" spans="1:4" ht="14.25" outlineLevel="1">
      <c r="A69" s="360" t="s">
        <v>357</v>
      </c>
      <c r="B69" s="361">
        <f>VLOOKUP(A69,'Open Int.'!$A$4:$O$161,2,FALSE)</f>
        <v>4416400</v>
      </c>
      <c r="C69" s="361">
        <f>VLOOKUP(A69,'Open Int.'!$A$4:$O$161,3,FALSE)</f>
        <v>331800</v>
      </c>
      <c r="D69" s="362">
        <f t="shared" si="7"/>
        <v>0.08123194437643833</v>
      </c>
    </row>
    <row r="70" spans="1:4" ht="14.25" outlineLevel="1">
      <c r="A70" s="360" t="s">
        <v>254</v>
      </c>
      <c r="B70" s="361">
        <f>VLOOKUP(A70,'Open Int.'!$A$4:$O$161,2,FALSE)</f>
        <v>835900</v>
      </c>
      <c r="C70" s="361">
        <f>VLOOKUP(A70,'Open Int.'!$A$4:$O$161,3,FALSE)</f>
        <v>98150</v>
      </c>
      <c r="D70" s="362">
        <f t="shared" si="7"/>
        <v>0.13303964757709252</v>
      </c>
    </row>
    <row r="71" spans="1:4" ht="14.25" outlineLevel="1">
      <c r="A71" s="360" t="s">
        <v>255</v>
      </c>
      <c r="B71" s="361">
        <f>VLOOKUP(A71,'Open Int.'!$A$4:$O$161,2,FALSE)</f>
        <v>5348000</v>
      </c>
      <c r="C71" s="361">
        <f>VLOOKUP(A71,'Open Int.'!$A$4:$O$161,3,FALSE)</f>
        <v>-39200</v>
      </c>
      <c r="D71" s="362">
        <f t="shared" si="7"/>
        <v>-0.007276507276507277</v>
      </c>
    </row>
    <row r="72" spans="1:4" ht="14.25" outlineLevel="1">
      <c r="A72" s="360" t="s">
        <v>358</v>
      </c>
      <c r="B72" s="361">
        <f>VLOOKUP(A72,'Open Int.'!$A$4:$O$161,2,FALSE)</f>
        <v>11626800</v>
      </c>
      <c r="C72" s="361">
        <f>VLOOKUP(A72,'Open Int.'!$A$4:$O$161,3,FALSE)</f>
        <v>-61800</v>
      </c>
      <c r="D72" s="362">
        <f t="shared" si="7"/>
        <v>-0.005287202915661413</v>
      </c>
    </row>
    <row r="73" spans="1:4" ht="14.25" outlineLevel="1">
      <c r="A73" s="360" t="s">
        <v>118</v>
      </c>
      <c r="B73" s="361">
        <f>VLOOKUP(A73,'Open Int.'!$A$4:$O$161,2,FALSE)</f>
        <v>3443250</v>
      </c>
      <c r="C73" s="361">
        <f>VLOOKUP(A73,'Open Int.'!$A$4:$O$161,3,FALSE)</f>
        <v>318250</v>
      </c>
      <c r="D73" s="362">
        <f t="shared" si="7"/>
        <v>0.10184</v>
      </c>
    </row>
    <row r="74" spans="1:4" ht="14.25" outlineLevel="1">
      <c r="A74" s="360" t="s">
        <v>256</v>
      </c>
      <c r="B74" s="361">
        <f>VLOOKUP(A74,'Open Int.'!$A$4:$O$161,2,FALSE)</f>
        <v>4820400</v>
      </c>
      <c r="C74" s="361">
        <f>VLOOKUP(A74,'Open Int.'!$A$4:$O$161,3,FALSE)</f>
        <v>207000</v>
      </c>
      <c r="D74" s="362">
        <f t="shared" si="7"/>
        <v>0.04486929379633242</v>
      </c>
    </row>
    <row r="75" spans="1:4" ht="14.25" outlineLevel="1">
      <c r="A75" s="360" t="s">
        <v>278</v>
      </c>
      <c r="B75" s="361">
        <f>VLOOKUP(A75,'Open Int.'!$A$4:$O$161,2,FALSE)</f>
        <v>4353600</v>
      </c>
      <c r="C75" s="361">
        <f>VLOOKUP(A75,'Open Int.'!$A$4:$O$161,3,FALSE)</f>
        <v>21600</v>
      </c>
      <c r="D75" s="362">
        <f t="shared" si="7"/>
        <v>0.004986149584487534</v>
      </c>
    </row>
    <row r="76" spans="1:4" ht="15" outlineLevel="1">
      <c r="A76" s="358" t="s">
        <v>257</v>
      </c>
      <c r="B76" s="358">
        <f>SUM(B77:B89)</f>
        <v>32540734</v>
      </c>
      <c r="C76" s="358">
        <f>SUM(C77:C89)</f>
        <v>206885</v>
      </c>
      <c r="D76" s="363">
        <f>C76/(B76-C76)</f>
        <v>0.006398403110004008</v>
      </c>
    </row>
    <row r="77" spans="1:4" ht="14.25">
      <c r="A77" s="360" t="s">
        <v>359</v>
      </c>
      <c r="B77" s="361">
        <f>VLOOKUP(A77,'Open Int.'!$A$4:$O$161,2,FALSE)</f>
        <v>720650</v>
      </c>
      <c r="C77" s="361">
        <f>VLOOKUP(A77,'Open Int.'!$A$4:$O$161,3,FALSE)</f>
        <v>52150</v>
      </c>
      <c r="D77" s="362">
        <f aca="true" t="shared" si="8" ref="D77:D89">C77/(B77-C77)</f>
        <v>0.07801047120418848</v>
      </c>
    </row>
    <row r="78" spans="1:4" ht="14.25" outlineLevel="1">
      <c r="A78" s="360" t="s">
        <v>258</v>
      </c>
      <c r="B78" s="361">
        <f>VLOOKUP(A78,'Open Int.'!$A$4:$O$161,2,FALSE)</f>
        <v>8032500</v>
      </c>
      <c r="C78" s="361">
        <f>VLOOKUP(A78,'Open Int.'!$A$4:$O$161,3,FALSE)</f>
        <v>165000</v>
      </c>
      <c r="D78" s="362">
        <f t="shared" si="8"/>
        <v>0.020972354623450904</v>
      </c>
    </row>
    <row r="79" spans="1:4" ht="14.25" outlineLevel="1">
      <c r="A79" s="360" t="s">
        <v>304</v>
      </c>
      <c r="B79" s="361">
        <f>VLOOKUP(A79,'Open Int.'!$A$4:$O$161,2,FALSE)</f>
        <v>2644800</v>
      </c>
      <c r="C79" s="361">
        <f>VLOOKUP(A79,'Open Int.'!$A$4:$O$161,3,FALSE)</f>
        <v>-52400</v>
      </c>
      <c r="D79" s="362">
        <f t="shared" si="8"/>
        <v>-0.01942755450096396</v>
      </c>
    </row>
    <row r="80" spans="1:4" ht="14.25" outlineLevel="1">
      <c r="A80" s="360" t="s">
        <v>360</v>
      </c>
      <c r="B80" s="361">
        <f>VLOOKUP(A80,'Open Int.'!$A$4:$O$161,2,FALSE)</f>
        <v>423584</v>
      </c>
      <c r="C80" s="361">
        <f>VLOOKUP(A80,'Open Int.'!$A$4:$O$161,3,FALSE)</f>
        <v>-16740</v>
      </c>
      <c r="D80" s="362">
        <f t="shared" si="8"/>
        <v>-0.03801745987045903</v>
      </c>
    </row>
    <row r="81" spans="1:4" ht="14.25" outlineLevel="1">
      <c r="A81" s="360" t="s">
        <v>320</v>
      </c>
      <c r="B81" s="361">
        <f>VLOOKUP(A81,'Open Int.'!$A$4:$O$161,2,FALSE)</f>
        <v>2684150</v>
      </c>
      <c r="C81" s="361">
        <f>VLOOKUP(A81,'Open Int.'!$A$4:$O$161,3,FALSE)</f>
        <v>-53200</v>
      </c>
      <c r="D81" s="362">
        <f t="shared" si="8"/>
        <v>-0.019434854877892854</v>
      </c>
    </row>
    <row r="82" spans="1:4" ht="14.25" outlineLevel="1">
      <c r="A82" s="360" t="s">
        <v>140</v>
      </c>
      <c r="B82" s="361">
        <f>VLOOKUP(A82,'Open Int.'!$A$4:$O$161,2,FALSE)</f>
        <v>495300</v>
      </c>
      <c r="C82" s="361">
        <f>VLOOKUP(A82,'Open Int.'!$A$4:$O$161,3,FALSE)</f>
        <v>26700</v>
      </c>
      <c r="D82" s="362">
        <f t="shared" si="8"/>
        <v>0.056978233034571064</v>
      </c>
    </row>
    <row r="83" spans="1:4" ht="14.25" outlineLevel="1">
      <c r="A83" s="360" t="s">
        <v>361</v>
      </c>
      <c r="B83" s="361">
        <f>VLOOKUP(A83,'Open Int.'!$A$4:$O$161,2,FALSE)</f>
        <v>3273750</v>
      </c>
      <c r="C83" s="361">
        <f>VLOOKUP(A83,'Open Int.'!$A$4:$O$161,3,FALSE)</f>
        <v>-130000</v>
      </c>
      <c r="D83" s="362">
        <f t="shared" si="8"/>
        <v>-0.03819316929856775</v>
      </c>
    </row>
    <row r="84" spans="1:4" ht="14.25" outlineLevel="1">
      <c r="A84" s="360" t="s">
        <v>362</v>
      </c>
      <c r="B84" s="361">
        <f>VLOOKUP(A84,'Open Int.'!$A$4:$O$161,2,FALSE)</f>
        <v>7749000</v>
      </c>
      <c r="C84" s="361">
        <f>VLOOKUP(A84,'Open Int.'!$A$4:$O$161,3,FALSE)</f>
        <v>-8400</v>
      </c>
      <c r="D84" s="362">
        <f t="shared" si="8"/>
        <v>-0.0010828370330265296</v>
      </c>
    </row>
    <row r="85" spans="1:4" ht="14.25" outlineLevel="1">
      <c r="A85" s="360" t="s">
        <v>363</v>
      </c>
      <c r="B85" s="361">
        <f>VLOOKUP(A85,'Open Int.'!$A$4:$O$161,2,FALSE)</f>
        <v>830775</v>
      </c>
      <c r="C85" s="361">
        <f>VLOOKUP(A85,'Open Int.'!$A$4:$O$161,3,FALSE)</f>
        <v>36575</v>
      </c>
      <c r="D85" s="362">
        <f t="shared" si="8"/>
        <v>0.046052631578947366</v>
      </c>
    </row>
    <row r="86" spans="1:4" ht="14.25" outlineLevel="1">
      <c r="A86" s="360" t="s">
        <v>23</v>
      </c>
      <c r="B86" s="361">
        <f>VLOOKUP(A86,'Open Int.'!$A$4:$O$161,2,FALSE)</f>
        <v>3720000</v>
      </c>
      <c r="C86" s="361">
        <f>VLOOKUP(A86,'Open Int.'!$A$4:$O$161,3,FALSE)</f>
        <v>96000</v>
      </c>
      <c r="D86" s="362">
        <f t="shared" si="8"/>
        <v>0.026490066225165563</v>
      </c>
    </row>
    <row r="87" spans="1:4" ht="14.25" outlineLevel="1">
      <c r="A87" s="360" t="s">
        <v>181</v>
      </c>
      <c r="B87" s="361">
        <f>VLOOKUP(A87,'Open Int.'!$A$4:$O$161,2,FALSE)</f>
        <v>380800</v>
      </c>
      <c r="C87" s="361">
        <f>VLOOKUP(A87,'Open Int.'!$A$4:$O$161,3,FALSE)</f>
        <v>-5100</v>
      </c>
      <c r="D87" s="362">
        <f t="shared" si="8"/>
        <v>-0.013215859030837005</v>
      </c>
    </row>
    <row r="88" spans="1:4" ht="14.25" outlineLevel="1">
      <c r="A88" s="360" t="s">
        <v>364</v>
      </c>
      <c r="B88" s="361">
        <f>VLOOKUP(A88,'Open Int.'!$A$4:$O$161,2,FALSE)</f>
        <v>1060425</v>
      </c>
      <c r="C88" s="361">
        <f>VLOOKUP(A88,'Open Int.'!$A$4:$O$161,3,FALSE)</f>
        <v>105300</v>
      </c>
      <c r="D88" s="362">
        <f t="shared" si="8"/>
        <v>0.11024734982332156</v>
      </c>
    </row>
    <row r="89" spans="1:4" ht="14.25" outlineLevel="1">
      <c r="A89" s="360" t="s">
        <v>365</v>
      </c>
      <c r="B89" s="361">
        <f>VLOOKUP(A89,'Open Int.'!$A$4:$O$161,2,FALSE)</f>
        <v>525000</v>
      </c>
      <c r="C89" s="361">
        <f>VLOOKUP(A89,'Open Int.'!$A$4:$O$161,3,FALSE)</f>
        <v>-9000</v>
      </c>
      <c r="D89" s="362">
        <f t="shared" si="8"/>
        <v>-0.016853932584269662</v>
      </c>
    </row>
    <row r="90" spans="1:4" ht="15" outlineLevel="1">
      <c r="A90" s="358" t="s">
        <v>259</v>
      </c>
      <c r="B90" s="358">
        <f>SUM(B91:B94)</f>
        <v>35912725</v>
      </c>
      <c r="C90" s="358">
        <f>SUM(C91:C94)</f>
        <v>-545550</v>
      </c>
      <c r="D90" s="363">
        <f aca="true" t="shared" si="9" ref="D90:D95">C90/(B90-C90)</f>
        <v>-0.01496368108474688</v>
      </c>
    </row>
    <row r="91" spans="1:4" ht="14.25">
      <c r="A91" s="360" t="s">
        <v>366</v>
      </c>
      <c r="B91" s="361">
        <f>VLOOKUP(A91,'Open Int.'!$A$4:$O$161,2,FALSE)</f>
        <v>7202500</v>
      </c>
      <c r="C91" s="361">
        <f>VLOOKUP(A91,'Open Int.'!$A$4:$O$161,3,FALSE)</f>
        <v>-187600</v>
      </c>
      <c r="D91" s="362">
        <f t="shared" si="9"/>
        <v>-0.025385312783318223</v>
      </c>
    </row>
    <row r="92" spans="1:4" ht="14.25">
      <c r="A92" s="360" t="s">
        <v>314</v>
      </c>
      <c r="B92" s="361">
        <f>VLOOKUP(A92,'Open Int.'!$A$4:$O$161,2,FALSE)</f>
        <v>653100</v>
      </c>
      <c r="C92" s="361">
        <f>VLOOKUP(A92,'Open Int.'!$A$4:$O$161,3,FALSE)</f>
        <v>57600</v>
      </c>
      <c r="D92" s="362">
        <f t="shared" si="9"/>
        <v>0.09672544080604534</v>
      </c>
    </row>
    <row r="93" spans="1:4" ht="14.25" outlineLevel="1">
      <c r="A93" s="360" t="s">
        <v>367</v>
      </c>
      <c r="B93" s="361">
        <f>VLOOKUP(A93,'Open Int.'!$A$4:$O$161,2,FALSE)</f>
        <v>21629000</v>
      </c>
      <c r="C93" s="361">
        <f>VLOOKUP(A93,'Open Int.'!$A$4:$O$161,3,FALSE)</f>
        <v>-356900</v>
      </c>
      <c r="D93" s="362">
        <f t="shared" si="9"/>
        <v>-0.016233131234109133</v>
      </c>
    </row>
    <row r="94" spans="1:4" ht="14.25" outlineLevel="1">
      <c r="A94" s="360" t="s">
        <v>368</v>
      </c>
      <c r="B94" s="361">
        <f>VLOOKUP(A94,'Open Int.'!$A$4:$O$161,2,FALSE)</f>
        <v>6428125</v>
      </c>
      <c r="C94" s="361">
        <f>VLOOKUP(A94,'Open Int.'!$A$4:$O$161,3,FALSE)</f>
        <v>-58650</v>
      </c>
      <c r="D94" s="362">
        <f t="shared" si="9"/>
        <v>-0.009041472842822511</v>
      </c>
    </row>
    <row r="95" spans="1:4" ht="15" outlineLevel="1">
      <c r="A95" s="358" t="s">
        <v>260</v>
      </c>
      <c r="B95" s="358">
        <f>SUM(B96:B108)</f>
        <v>126670925</v>
      </c>
      <c r="C95" s="358">
        <f>SUM(C96:C108)</f>
        <v>658125</v>
      </c>
      <c r="D95" s="363">
        <f t="shared" si="9"/>
        <v>0.005222683727367379</v>
      </c>
    </row>
    <row r="96" spans="1:4" ht="14.25">
      <c r="A96" s="360" t="s">
        <v>369</v>
      </c>
      <c r="B96" s="361">
        <f>VLOOKUP(A96,'Open Int.'!$A$4:$O$161,2,FALSE)</f>
        <v>2979000</v>
      </c>
      <c r="C96" s="361">
        <f>VLOOKUP(A96,'Open Int.'!$A$4:$O$161,3,FALSE)</f>
        <v>-40500</v>
      </c>
      <c r="D96" s="362">
        <f aca="true" t="shared" si="10" ref="D96:D108">C96/(B96-C96)</f>
        <v>-0.013412816691505217</v>
      </c>
    </row>
    <row r="97" spans="1:4" ht="14.25" outlineLevel="1">
      <c r="A97" s="360" t="s">
        <v>2</v>
      </c>
      <c r="B97" s="361">
        <f>VLOOKUP(A97,'Open Int.'!$A$4:$O$161,2,FALSE)</f>
        <v>1845800</v>
      </c>
      <c r="C97" s="361">
        <f>VLOOKUP(A97,'Open Int.'!$A$4:$O$161,3,FALSE)</f>
        <v>89100</v>
      </c>
      <c r="D97" s="362">
        <f t="shared" si="10"/>
        <v>0.050720100187852224</v>
      </c>
    </row>
    <row r="98" spans="1:4" ht="14.25" outlineLevel="1">
      <c r="A98" s="360" t="s">
        <v>391</v>
      </c>
      <c r="B98" s="361">
        <f>VLOOKUP(A98,'Open Int.'!$A$4:$O$161,2,FALSE)</f>
        <v>6792500</v>
      </c>
      <c r="C98" s="361">
        <f>VLOOKUP(A98,'Open Int.'!$A$4:$O$161,3,FALSE)</f>
        <v>467500</v>
      </c>
      <c r="D98" s="362">
        <f t="shared" si="10"/>
        <v>0.07391304347826087</v>
      </c>
    </row>
    <row r="99" spans="1:4" ht="14.25" outlineLevel="1">
      <c r="A99" s="360" t="s">
        <v>392</v>
      </c>
      <c r="B99" s="361">
        <f>VLOOKUP(A99,'Open Int.'!$A$4:$O$161,2,FALSE)</f>
        <v>115200</v>
      </c>
      <c r="C99" s="361">
        <f>VLOOKUP(A99,'Open Int.'!$A$4:$O$161,3,FALSE)</f>
        <v>14400</v>
      </c>
      <c r="D99" s="362">
        <f>C99/(B99-C99)</f>
        <v>0.14285714285714285</v>
      </c>
    </row>
    <row r="100" spans="1:4" ht="14.25" outlineLevel="1">
      <c r="A100" s="360" t="s">
        <v>370</v>
      </c>
      <c r="B100" s="361">
        <f>VLOOKUP(A100,'Open Int.'!$A$4:$O$161,2,FALSE)</f>
        <v>22283600</v>
      </c>
      <c r="C100" s="361">
        <f>VLOOKUP(A100,'Open Int.'!$A$4:$O$161,3,FALSE)</f>
        <v>90400</v>
      </c>
      <c r="D100" s="362">
        <f t="shared" si="10"/>
        <v>0.004073319755600814</v>
      </c>
    </row>
    <row r="101" spans="1:4" ht="14.25" outlineLevel="1">
      <c r="A101" s="360" t="s">
        <v>89</v>
      </c>
      <c r="B101" s="361">
        <f>VLOOKUP(A101,'Open Int.'!$A$4:$O$161,2,FALSE)</f>
        <v>3921000</v>
      </c>
      <c r="C101" s="361">
        <f>VLOOKUP(A101,'Open Int.'!$A$4:$O$161,3,FALSE)</f>
        <v>145500</v>
      </c>
      <c r="D101" s="362">
        <f t="shared" si="10"/>
        <v>0.03853794199443782</v>
      </c>
    </row>
    <row r="102" spans="1:4" ht="14.25" outlineLevel="1">
      <c r="A102" s="360" t="s">
        <v>371</v>
      </c>
      <c r="B102" s="361">
        <f>VLOOKUP(A102,'Open Int.'!$A$4:$O$161,2,FALSE)</f>
        <v>2999100</v>
      </c>
      <c r="C102" s="361">
        <f>VLOOKUP(A102,'Open Int.'!$A$4:$O$161,3,FALSE)</f>
        <v>-247000</v>
      </c>
      <c r="D102" s="362">
        <f t="shared" si="10"/>
        <v>-0.07609130957148579</v>
      </c>
    </row>
    <row r="103" spans="1:4" ht="14.25" outlineLevel="1">
      <c r="A103" s="360" t="s">
        <v>36</v>
      </c>
      <c r="B103" s="361">
        <f>VLOOKUP(A103,'Open Int.'!$A$4:$O$161,2,FALSE)</f>
        <v>6945525</v>
      </c>
      <c r="C103" s="361">
        <f>VLOOKUP(A103,'Open Int.'!$A$4:$O$161,3,FALSE)</f>
        <v>633375</v>
      </c>
      <c r="D103" s="362">
        <f t="shared" si="10"/>
        <v>0.10034219719113138</v>
      </c>
    </row>
    <row r="104" spans="1:4" ht="14.25" outlineLevel="1">
      <c r="A104" s="360" t="s">
        <v>90</v>
      </c>
      <c r="B104" s="361">
        <f>VLOOKUP(A104,'Open Int.'!$A$4:$O$161,2,FALSE)</f>
        <v>1051800</v>
      </c>
      <c r="C104" s="361">
        <f>VLOOKUP(A104,'Open Int.'!$A$4:$O$161,3,FALSE)</f>
        <v>-1800</v>
      </c>
      <c r="D104" s="362">
        <f t="shared" si="10"/>
        <v>-0.0017084282460136675</v>
      </c>
    </row>
    <row r="105" spans="1:4" ht="14.25" outlineLevel="1">
      <c r="A105" s="360" t="s">
        <v>35</v>
      </c>
      <c r="B105" s="361">
        <f>VLOOKUP(A105,'Open Int.'!$A$4:$O$161,2,FALSE)</f>
        <v>2385900</v>
      </c>
      <c r="C105" s="361">
        <f>VLOOKUP(A105,'Open Int.'!$A$4:$O$161,3,FALSE)</f>
        <v>-25300</v>
      </c>
      <c r="D105" s="362">
        <f t="shared" si="10"/>
        <v>-0.010492700729927007</v>
      </c>
    </row>
    <row r="106" spans="1:4" ht="14.25" outlineLevel="1">
      <c r="A106" s="360" t="s">
        <v>146</v>
      </c>
      <c r="B106" s="361">
        <f>VLOOKUP(A106,'Open Int.'!$A$4:$O$161,2,FALSE)</f>
        <v>9620900</v>
      </c>
      <c r="C106" s="361">
        <f>VLOOKUP(A106,'Open Int.'!$A$4:$O$161,3,FALSE)</f>
        <v>222500</v>
      </c>
      <c r="D106" s="362">
        <f t="shared" si="10"/>
        <v>0.023674242424242424</v>
      </c>
    </row>
    <row r="107" spans="1:4" ht="14.25" outlineLevel="1">
      <c r="A107" s="360" t="s">
        <v>261</v>
      </c>
      <c r="B107" s="361">
        <f>VLOOKUP(A107,'Open Int.'!$A$4:$O$161,2,FALSE)</f>
        <v>6737100</v>
      </c>
      <c r="C107" s="361">
        <f>VLOOKUP(A107,'Open Int.'!$A$4:$O$161,3,FALSE)</f>
        <v>36900</v>
      </c>
      <c r="D107" s="362">
        <f t="shared" si="10"/>
        <v>0.005507298289603295</v>
      </c>
    </row>
    <row r="108" spans="1:4" ht="14.25" outlineLevel="1">
      <c r="A108" s="360" t="s">
        <v>216</v>
      </c>
      <c r="B108" s="361">
        <f>VLOOKUP(A108,'Open Int.'!$A$4:$O$161,2,FALSE)</f>
        <v>58993500</v>
      </c>
      <c r="C108" s="361">
        <f>VLOOKUP(A108,'Open Int.'!$A$4:$O$161,3,FALSE)</f>
        <v>-726950</v>
      </c>
      <c r="D108" s="362">
        <f t="shared" si="10"/>
        <v>-0.0121725472597745</v>
      </c>
    </row>
    <row r="109" spans="1:4" ht="15" outlineLevel="1">
      <c r="A109" s="358" t="s">
        <v>262</v>
      </c>
      <c r="B109" s="358">
        <f>SUM(B110:B120)</f>
        <v>85687883</v>
      </c>
      <c r="C109" s="358">
        <f>SUM(C110:C120)</f>
        <v>-992705</v>
      </c>
      <c r="D109" s="363">
        <f>C109/(B109-C109)</f>
        <v>-0.011452448845870773</v>
      </c>
    </row>
    <row r="110" spans="1:4" ht="14.25">
      <c r="A110" s="360" t="s">
        <v>5</v>
      </c>
      <c r="B110" s="361">
        <f>VLOOKUP(A110,'Open Int.'!$A$4:$O$161,2,FALSE)</f>
        <v>26717845</v>
      </c>
      <c r="C110" s="361">
        <f>VLOOKUP(A110,'Open Int.'!$A$4:$O$161,3,FALSE)</f>
        <v>-575795</v>
      </c>
      <c r="D110" s="362">
        <f aca="true" t="shared" si="11" ref="D110:D120">C110/(B110-C110)</f>
        <v>-0.021096306685366994</v>
      </c>
    </row>
    <row r="111" spans="1:4" ht="14.25" outlineLevel="1">
      <c r="A111" s="360" t="s">
        <v>372</v>
      </c>
      <c r="B111" s="361">
        <f>VLOOKUP(A111,'Open Int.'!$A$4:$O$161,2,FALSE)</f>
        <v>9074000</v>
      </c>
      <c r="C111" s="361">
        <f>VLOOKUP(A111,'Open Int.'!$A$4:$O$161,3,FALSE)</f>
        <v>26000</v>
      </c>
      <c r="D111" s="362">
        <f t="shared" si="11"/>
        <v>0.0028735632183908046</v>
      </c>
    </row>
    <row r="112" spans="1:4" ht="14.25" outlineLevel="1">
      <c r="A112" s="360" t="s">
        <v>325</v>
      </c>
      <c r="B112" s="361">
        <f>VLOOKUP(A112,'Open Int.'!$A$4:$O$161,2,FALSE)</f>
        <v>1631250</v>
      </c>
      <c r="C112" s="361">
        <f>VLOOKUP(A112,'Open Int.'!$A$4:$O$161,3,FALSE)</f>
        <v>36450</v>
      </c>
      <c r="D112" s="362">
        <f t="shared" si="11"/>
        <v>0.022855530474040632</v>
      </c>
    </row>
    <row r="113" spans="1:4" ht="14.25" outlineLevel="1">
      <c r="A113" s="360" t="s">
        <v>318</v>
      </c>
      <c r="B113" s="361">
        <f>VLOOKUP(A113,'Open Int.'!$A$4:$O$161,2,FALSE)</f>
        <v>3328600</v>
      </c>
      <c r="C113" s="361">
        <f>VLOOKUP(A113,'Open Int.'!$A$4:$O$161,3,FALSE)</f>
        <v>19250</v>
      </c>
      <c r="D113" s="362">
        <f t="shared" si="11"/>
        <v>0.005816852251952801</v>
      </c>
    </row>
    <row r="114" spans="1:4" ht="14.25" outlineLevel="1">
      <c r="A114" s="360" t="s">
        <v>373</v>
      </c>
      <c r="B114" s="361">
        <f>VLOOKUP(A114,'Open Int.'!$A$4:$O$161,2,FALSE)</f>
        <v>173125</v>
      </c>
      <c r="C114" s="361">
        <f>VLOOKUP(A114,'Open Int.'!$A$4:$O$161,3,FALSE)</f>
        <v>-10750</v>
      </c>
      <c r="D114" s="362">
        <f t="shared" si="11"/>
        <v>-0.05846363018354861</v>
      </c>
    </row>
    <row r="115" spans="1:4" ht="14.25" outlineLevel="1">
      <c r="A115" s="360" t="s">
        <v>374</v>
      </c>
      <c r="B115" s="361">
        <f>VLOOKUP(A115,'Open Int.'!$A$4:$O$161,2,FALSE)</f>
        <v>1708200</v>
      </c>
      <c r="C115" s="361">
        <f>VLOOKUP(A115,'Open Int.'!$A$4:$O$161,3,FALSE)</f>
        <v>57600</v>
      </c>
      <c r="D115" s="362">
        <f t="shared" si="11"/>
        <v>0.03489640130861505</v>
      </c>
    </row>
    <row r="116" spans="1:4" ht="14.25" outlineLevel="1">
      <c r="A116" s="360" t="s">
        <v>375</v>
      </c>
      <c r="B116" s="361">
        <f>VLOOKUP(A116,'Open Int.'!$A$4:$O$161,2,FALSE)</f>
        <v>2843950</v>
      </c>
      <c r="C116" s="361">
        <f>VLOOKUP(A116,'Open Int.'!$A$4:$O$161,3,FALSE)</f>
        <v>143750</v>
      </c>
      <c r="D116" s="362">
        <f t="shared" si="11"/>
        <v>0.05323679727427598</v>
      </c>
    </row>
    <row r="117" spans="1:4" ht="14.25" outlineLevel="1">
      <c r="A117" s="360" t="s">
        <v>376</v>
      </c>
      <c r="B117" s="361">
        <f>VLOOKUP(A117,'Open Int.'!$A$4:$O$161,2,FALSE)</f>
        <v>4838000</v>
      </c>
      <c r="C117" s="361">
        <f>VLOOKUP(A117,'Open Int.'!$A$4:$O$161,3,FALSE)</f>
        <v>100300</v>
      </c>
      <c r="D117" s="362">
        <f t="shared" si="11"/>
        <v>0.021170610211706103</v>
      </c>
    </row>
    <row r="118" spans="1:4" ht="14.25" outlineLevel="1">
      <c r="A118" s="360" t="s">
        <v>235</v>
      </c>
      <c r="B118" s="361">
        <f>VLOOKUP(A118,'Open Int.'!$A$4:$O$161,2,FALSE)</f>
        <v>22334400</v>
      </c>
      <c r="C118" s="361">
        <f>VLOOKUP(A118,'Open Int.'!$A$4:$O$161,3,FALSE)</f>
        <v>-143100</v>
      </c>
      <c r="D118" s="362">
        <f t="shared" si="11"/>
        <v>-0.006366366366366366</v>
      </c>
    </row>
    <row r="119" spans="1:4" ht="14.25" outlineLevel="1">
      <c r="A119" s="360" t="s">
        <v>377</v>
      </c>
      <c r="B119" s="361">
        <f>VLOOKUP(A119,'Open Int.'!$A$4:$O$161,2,FALSE)</f>
        <v>3482538</v>
      </c>
      <c r="C119" s="361">
        <f>VLOOKUP(A119,'Open Int.'!$A$4:$O$161,3,FALSE)</f>
        <v>56940</v>
      </c>
      <c r="D119" s="362">
        <f t="shared" si="11"/>
        <v>0.01662191535609257</v>
      </c>
    </row>
    <row r="120" spans="1:4" ht="14.25" outlineLevel="1">
      <c r="A120" s="360" t="s">
        <v>378</v>
      </c>
      <c r="B120" s="361">
        <f>VLOOKUP(A120,'Open Int.'!$A$4:$O$161,2,FALSE)</f>
        <v>9555975</v>
      </c>
      <c r="C120" s="361">
        <f>VLOOKUP(A120,'Open Int.'!$A$4:$O$161,3,FALSE)</f>
        <v>-703350</v>
      </c>
      <c r="D120" s="362">
        <f t="shared" si="11"/>
        <v>-0.06855714191723139</v>
      </c>
    </row>
    <row r="121" spans="1:4" ht="15" outlineLevel="1">
      <c r="A121" s="358" t="s">
        <v>263</v>
      </c>
      <c r="B121" s="358">
        <f>SUM(B122:B124)</f>
        <v>5866150</v>
      </c>
      <c r="C121" s="358">
        <f>SUM(C122:C124)</f>
        <v>-365225</v>
      </c>
      <c r="D121" s="363">
        <f>C121/(B121-C121)</f>
        <v>-0.05861065976610299</v>
      </c>
    </row>
    <row r="122" spans="1:4" ht="14.25">
      <c r="A122" s="360" t="s">
        <v>171</v>
      </c>
      <c r="B122" s="361">
        <f>VLOOKUP(A122,'Open Int.'!$A$4:$O$161,2,FALSE)</f>
        <v>3312100</v>
      </c>
      <c r="C122" s="361">
        <f>VLOOKUP(A122,'Open Int.'!$A$4:$O$161,3,FALSE)</f>
        <v>-696300</v>
      </c>
      <c r="D122" s="362">
        <f>C122/(B122-C122)</f>
        <v>-0.17371020856201977</v>
      </c>
    </row>
    <row r="123" spans="1:4" ht="14.25" outlineLevel="1">
      <c r="A123" s="360" t="s">
        <v>379</v>
      </c>
      <c r="B123" s="361">
        <f>VLOOKUP(A123,'Open Int.'!$A$4:$O$161,2,FALSE)</f>
        <v>342750</v>
      </c>
      <c r="C123" s="361">
        <f>VLOOKUP(A123,'Open Int.'!$A$4:$O$161,3,FALSE)</f>
        <v>1375</v>
      </c>
      <c r="D123" s="362">
        <f>C123/(B123-C123)</f>
        <v>0.004027828634199927</v>
      </c>
    </row>
    <row r="124" spans="1:4" ht="14.25" outlineLevel="1">
      <c r="A124" s="360" t="s">
        <v>395</v>
      </c>
      <c r="B124" s="361">
        <f>VLOOKUP(A124,'Open Int.'!$A$4:$O$161,2,FALSE)</f>
        <v>2211300</v>
      </c>
      <c r="C124" s="361">
        <f>VLOOKUP(A124,'Open Int.'!$A$4:$O$161,3,FALSE)</f>
        <v>329700</v>
      </c>
      <c r="D124" s="362">
        <f>C124/(B124-C124)</f>
        <v>0.17522321428571427</v>
      </c>
    </row>
    <row r="125" spans="1:4" ht="15" outlineLevel="1">
      <c r="A125" s="358" t="s">
        <v>264</v>
      </c>
      <c r="B125" s="358">
        <f>SUM(B126:B132)</f>
        <v>36814625</v>
      </c>
      <c r="C125" s="358">
        <f>SUM(C126:C132)</f>
        <v>108650</v>
      </c>
      <c r="D125" s="363">
        <f>C125/(B125-C125)</f>
        <v>0.0029600085544655877</v>
      </c>
    </row>
    <row r="126" spans="1:4" ht="14.25">
      <c r="A126" s="360" t="s">
        <v>34</v>
      </c>
      <c r="B126" s="361">
        <f>VLOOKUP(A126,'Open Int.'!$A$4:$O$161,2,FALSE)</f>
        <v>660825</v>
      </c>
      <c r="C126" s="361">
        <f>VLOOKUP(A126,'Open Int.'!$A$4:$O$161,3,FALSE)</f>
        <v>20350</v>
      </c>
      <c r="D126" s="362">
        <f aca="true" t="shared" si="12" ref="D126:D132">C126/(B126-C126)</f>
        <v>0.0317732932589094</v>
      </c>
    </row>
    <row r="127" spans="1:4" ht="14.25" outlineLevel="1">
      <c r="A127" s="360" t="s">
        <v>1</v>
      </c>
      <c r="B127" s="361">
        <f>VLOOKUP(A127,'Open Int.'!$A$4:$O$161,2,FALSE)</f>
        <v>1283550</v>
      </c>
      <c r="C127" s="361">
        <f>VLOOKUP(A127,'Open Int.'!$A$4:$O$161,3,FALSE)</f>
        <v>63900</v>
      </c>
      <c r="D127" s="362">
        <f t="shared" si="12"/>
        <v>0.052392079694994466</v>
      </c>
    </row>
    <row r="128" spans="1:4" ht="14.25" outlineLevel="1">
      <c r="A128" s="360" t="s">
        <v>160</v>
      </c>
      <c r="B128" s="361">
        <f>VLOOKUP(A128,'Open Int.'!$A$4:$O$161,2,FALSE)</f>
        <v>2497000</v>
      </c>
      <c r="C128" s="361">
        <f>VLOOKUP(A128,'Open Int.'!$A$4:$O$161,3,FALSE)</f>
        <v>-118250</v>
      </c>
      <c r="D128" s="362">
        <f t="shared" si="12"/>
        <v>-0.0452155625657203</v>
      </c>
    </row>
    <row r="129" spans="1:4" ht="14.25" outlineLevel="1">
      <c r="A129" s="360" t="s">
        <v>98</v>
      </c>
      <c r="B129" s="361">
        <f>VLOOKUP(A129,'Open Int.'!$A$4:$O$161,2,FALSE)</f>
        <v>4191550</v>
      </c>
      <c r="C129" s="361">
        <f>VLOOKUP(A129,'Open Int.'!$A$4:$O$161,3,FALSE)</f>
        <v>116600</v>
      </c>
      <c r="D129" s="362">
        <f t="shared" si="12"/>
        <v>0.028613848022675126</v>
      </c>
    </row>
    <row r="130" spans="1:4" ht="14.25" outlineLevel="1">
      <c r="A130" s="360" t="s">
        <v>380</v>
      </c>
      <c r="B130" s="361">
        <f>VLOOKUP(A130,'Open Int.'!$A$4:$O$161,2,FALSE)</f>
        <v>25512500</v>
      </c>
      <c r="C130" s="361">
        <f>VLOOKUP(A130,'Open Int.'!$A$4:$O$161,3,FALSE)</f>
        <v>-18750</v>
      </c>
      <c r="D130" s="362">
        <f t="shared" si="12"/>
        <v>-0.0007343941248470012</v>
      </c>
    </row>
    <row r="131" spans="1:4" ht="14.25" outlineLevel="1">
      <c r="A131" s="360" t="s">
        <v>265</v>
      </c>
      <c r="B131" s="361">
        <f>VLOOKUP(A131,'Open Int.'!$A$4:$O$161,2,FALSE)</f>
        <v>1500800</v>
      </c>
      <c r="C131" s="361">
        <f>VLOOKUP(A131,'Open Int.'!$A$4:$O$161,3,FALSE)</f>
        <v>1200</v>
      </c>
      <c r="D131" s="362">
        <f t="shared" si="12"/>
        <v>0.0008002133902373967</v>
      </c>
    </row>
    <row r="132" spans="1:4" ht="14.25" outlineLevel="1">
      <c r="A132" s="360" t="s">
        <v>307</v>
      </c>
      <c r="B132" s="361">
        <f>VLOOKUP(A132,'Open Int.'!$A$4:$O$161,2,FALSE)</f>
        <v>1168400</v>
      </c>
      <c r="C132" s="361">
        <f>VLOOKUP(A132,'Open Int.'!$A$4:$O$161,3,FALSE)</f>
        <v>43600</v>
      </c>
      <c r="D132" s="362">
        <f t="shared" si="12"/>
        <v>0.0387624466571835</v>
      </c>
    </row>
    <row r="133" spans="1:4" ht="15" outlineLevel="1">
      <c r="A133" s="358" t="s">
        <v>266</v>
      </c>
      <c r="B133" s="358">
        <f>SUM(B134:B140)</f>
        <v>141662250</v>
      </c>
      <c r="C133" s="358">
        <f>SUM(C134:C140)</f>
        <v>-990975</v>
      </c>
      <c r="D133" s="363">
        <f>C133/(B133-C133)</f>
        <v>-0.0069467409517029845</v>
      </c>
    </row>
    <row r="134" spans="1:4" ht="14.25">
      <c r="A134" s="360" t="s">
        <v>381</v>
      </c>
      <c r="B134" s="361">
        <f>VLOOKUP(A134,'Open Int.'!$A$4:$O$161,2,FALSE)</f>
        <v>8803000</v>
      </c>
      <c r="C134" s="361">
        <f>VLOOKUP(A134,'Open Int.'!$A$4:$O$161,3,FALSE)</f>
        <v>437500</v>
      </c>
      <c r="D134" s="362">
        <f>C134/(B134-C134)</f>
        <v>0.05229812922120614</v>
      </c>
    </row>
    <row r="135" spans="1:4" ht="14.25" outlineLevel="1">
      <c r="A135" s="360" t="s">
        <v>8</v>
      </c>
      <c r="B135" s="361">
        <f>VLOOKUP(A135,'Open Int.'!$A$4:$O$161,2,FALSE)</f>
        <v>20712000</v>
      </c>
      <c r="C135" s="361">
        <f>VLOOKUP(A135,'Open Int.'!$A$4:$O$161,3,FALSE)</f>
        <v>-414400</v>
      </c>
      <c r="D135" s="362">
        <f aca="true" t="shared" si="13" ref="D135:D140">C135/(B135-C135)</f>
        <v>-0.019615268100575584</v>
      </c>
    </row>
    <row r="136" spans="1:4" ht="14.25" outlineLevel="1">
      <c r="A136" s="375" t="s">
        <v>288</v>
      </c>
      <c r="B136" s="361">
        <f>VLOOKUP(A136,'Open Int.'!$A$4:$O$161,2,FALSE)</f>
        <v>7354500</v>
      </c>
      <c r="C136" s="361">
        <f>VLOOKUP(A136,'Open Int.'!$A$4:$O$161,3,FALSE)</f>
        <v>-22500</v>
      </c>
      <c r="D136" s="362">
        <f t="shared" si="13"/>
        <v>-0.0030500203334688897</v>
      </c>
    </row>
    <row r="137" spans="1:4" ht="14.25" outlineLevel="1">
      <c r="A137" s="375" t="s">
        <v>301</v>
      </c>
      <c r="B137" s="361">
        <f>VLOOKUP(A137,'Open Int.'!$A$4:$O$161,2,FALSE)</f>
        <v>73808350</v>
      </c>
      <c r="C137" s="361">
        <f>VLOOKUP(A137,'Open Int.'!$A$4:$O$161,3,FALSE)</f>
        <v>-606100</v>
      </c>
      <c r="D137" s="362">
        <f t="shared" si="13"/>
        <v>-0.008144923465805365</v>
      </c>
    </row>
    <row r="138" spans="1:4" ht="14.25" outlineLevel="1">
      <c r="A138" s="360" t="s">
        <v>234</v>
      </c>
      <c r="B138" s="361">
        <f>VLOOKUP(A138,'Open Int.'!$A$4:$O$161,2,FALSE)</f>
        <v>13390300</v>
      </c>
      <c r="C138" s="361">
        <f>VLOOKUP(A138,'Open Int.'!$A$4:$O$161,3,FALSE)</f>
        <v>-30800</v>
      </c>
      <c r="D138" s="362">
        <f t="shared" si="13"/>
        <v>-0.002294893861158921</v>
      </c>
    </row>
    <row r="139" spans="1:4" ht="14.25" outlineLevel="1">
      <c r="A139" s="360" t="s">
        <v>398</v>
      </c>
      <c r="B139" s="361">
        <f>VLOOKUP(A139,'Open Int.'!$A$4:$O$161,2,FALSE)</f>
        <v>16189200</v>
      </c>
      <c r="C139" s="361">
        <f>VLOOKUP(A139,'Open Int.'!$A$4:$O$161,3,FALSE)</f>
        <v>-483300</v>
      </c>
      <c r="D139" s="362">
        <f t="shared" si="13"/>
        <v>-0.028987854251012145</v>
      </c>
    </row>
    <row r="140" spans="1:4" ht="14.25" outlineLevel="1">
      <c r="A140" s="360" t="s">
        <v>155</v>
      </c>
      <c r="B140" s="361">
        <f>VLOOKUP(A140,'Open Int.'!$A$4:$O$161,2,FALSE)</f>
        <v>1404900</v>
      </c>
      <c r="C140" s="361">
        <f>VLOOKUP(A140,'Open Int.'!$A$4:$O$161,3,FALSE)</f>
        <v>128625</v>
      </c>
      <c r="D140" s="362">
        <f t="shared" si="13"/>
        <v>0.10078157136980666</v>
      </c>
    </row>
    <row r="141" spans="1:4" ht="15" outlineLevel="1">
      <c r="A141" s="358" t="s">
        <v>267</v>
      </c>
      <c r="B141" s="358">
        <f>SUM(B142:B146)</f>
        <v>45585400</v>
      </c>
      <c r="C141" s="358">
        <f>SUM(C142:C146)</f>
        <v>-2407600</v>
      </c>
      <c r="D141" s="363">
        <f aca="true" t="shared" si="14" ref="D141:D157">C141/(B141-C141)</f>
        <v>-0.05016564915716876</v>
      </c>
    </row>
    <row r="142" spans="1:4" ht="14.25">
      <c r="A142" s="360" t="s">
        <v>382</v>
      </c>
      <c r="B142" s="361">
        <f>VLOOKUP(A142,'Open Int.'!$A$4:$O$161,2,FALSE)</f>
        <v>6265200</v>
      </c>
      <c r="C142" s="361">
        <f>VLOOKUP(A142,'Open Int.'!$A$4:$O$161,3,FALSE)</f>
        <v>69000</v>
      </c>
      <c r="D142" s="362">
        <f t="shared" si="14"/>
        <v>0.011135857461024499</v>
      </c>
    </row>
    <row r="143" spans="1:4" ht="14.25">
      <c r="A143" s="360" t="s">
        <v>316</v>
      </c>
      <c r="B143" s="361">
        <f>VLOOKUP(A143,'Open Int.'!$A$4:$O$161,2,FALSE)</f>
        <v>2482200</v>
      </c>
      <c r="C143" s="361">
        <f>VLOOKUP(A143,'Open Int.'!$A$4:$O$161,3,FALSE)</f>
        <v>12600</v>
      </c>
      <c r="D143" s="362">
        <f t="shared" si="14"/>
        <v>0.00510204081632653</v>
      </c>
    </row>
    <row r="144" spans="1:4" ht="14.25" outlineLevel="1">
      <c r="A144" s="360" t="s">
        <v>166</v>
      </c>
      <c r="B144" s="361">
        <f>VLOOKUP(A144,'Open Int.'!$A$4:$O$161,2,FALSE)</f>
        <v>3696350</v>
      </c>
      <c r="C144" s="361">
        <f>VLOOKUP(A144,'Open Int.'!$A$4:$O$161,3,FALSE)</f>
        <v>-50150</v>
      </c>
      <c r="D144" s="362">
        <f t="shared" si="14"/>
        <v>-0.013385826771653543</v>
      </c>
    </row>
    <row r="145" spans="1:4" ht="14.25" outlineLevel="1">
      <c r="A145" s="360" t="s">
        <v>383</v>
      </c>
      <c r="B145" s="361">
        <f>VLOOKUP(A145,'Open Int.'!$A$4:$O$161,2,FALSE)</f>
        <v>31766000</v>
      </c>
      <c r="C145" s="361">
        <f>VLOOKUP(A145,'Open Int.'!$A$4:$O$161,3,FALSE)</f>
        <v>-2408000</v>
      </c>
      <c r="D145" s="362">
        <f t="shared" si="14"/>
        <v>-0.07046292503072511</v>
      </c>
    </row>
    <row r="146" spans="1:4" ht="14.25" outlineLevel="1">
      <c r="A146" s="360" t="s">
        <v>384</v>
      </c>
      <c r="B146" s="361">
        <f>VLOOKUP(A146,'Open Int.'!$A$4:$O$161,2,FALSE)</f>
        <v>1375650</v>
      </c>
      <c r="C146" s="361">
        <f>VLOOKUP(A146,'Open Int.'!$A$4:$O$161,3,FALSE)</f>
        <v>-31050</v>
      </c>
      <c r="D146" s="362">
        <f t="shared" si="14"/>
        <v>-0.022072936660268713</v>
      </c>
    </row>
    <row r="147" spans="1:4" ht="15" outlineLevel="1">
      <c r="A147" s="358" t="s">
        <v>268</v>
      </c>
      <c r="B147" s="358">
        <f>SUM(B148:B153)</f>
        <v>112383875</v>
      </c>
      <c r="C147" s="358">
        <f>SUM(C148:C153)</f>
        <v>-1036150</v>
      </c>
      <c r="D147" s="363">
        <f t="shared" si="14"/>
        <v>-0.009135512005044965</v>
      </c>
    </row>
    <row r="148" spans="1:4" ht="14.25">
      <c r="A148" s="360" t="s">
        <v>4</v>
      </c>
      <c r="B148" s="361">
        <f>VLOOKUP(A148,'Open Int.'!$A$4:$O$161,2,FALSE)</f>
        <v>918600</v>
      </c>
      <c r="C148" s="361">
        <f>VLOOKUP(A148,'Open Int.'!$A$4:$O$161,3,FALSE)</f>
        <v>-39600</v>
      </c>
      <c r="D148" s="362">
        <f t="shared" si="14"/>
        <v>-0.041327489041953665</v>
      </c>
    </row>
    <row r="149" spans="1:4" ht="14.25" outlineLevel="1">
      <c r="A149" s="360" t="s">
        <v>184</v>
      </c>
      <c r="B149" s="361">
        <f>VLOOKUP(A149,'Open Int.'!$A$4:$O$161,2,FALSE)</f>
        <v>14959450</v>
      </c>
      <c r="C149" s="361">
        <f>VLOOKUP(A149,'Open Int.'!$A$4:$O$161,3,FALSE)</f>
        <v>-914500</v>
      </c>
      <c r="D149" s="362">
        <f t="shared" si="14"/>
        <v>-0.05761010964504739</v>
      </c>
    </row>
    <row r="150" spans="1:4" ht="14.25" outlineLevel="1">
      <c r="A150" s="360" t="s">
        <v>175</v>
      </c>
      <c r="B150" s="361">
        <f>VLOOKUP(A150,'Open Int.'!$A$4:$O$161,2,FALSE)</f>
        <v>81640125</v>
      </c>
      <c r="C150" s="361">
        <f>VLOOKUP(A150,'Open Int.'!$A$4:$O$161,3,FALSE)</f>
        <v>94500</v>
      </c>
      <c r="D150" s="362">
        <f t="shared" si="14"/>
        <v>0.0011588604538870111</v>
      </c>
    </row>
    <row r="151" spans="1:4" ht="14.25" outlineLevel="1">
      <c r="A151" s="360" t="s">
        <v>385</v>
      </c>
      <c r="B151" s="361">
        <f>VLOOKUP(A151,'Open Int.'!$A$4:$O$161,2,FALSE)</f>
        <v>2432700</v>
      </c>
      <c r="C151" s="361">
        <f>VLOOKUP(A151,'Open Int.'!$A$4:$O$161,3,FALSE)</f>
        <v>-15300</v>
      </c>
      <c r="D151" s="362">
        <f t="shared" si="14"/>
        <v>-0.00625</v>
      </c>
    </row>
    <row r="152" spans="1:4" ht="14.25" outlineLevel="1">
      <c r="A152" s="360" t="s">
        <v>393</v>
      </c>
      <c r="B152" s="361">
        <f>VLOOKUP(A152,'Open Int.'!$A$4:$O$161,2,FALSE)</f>
        <v>7164000</v>
      </c>
      <c r="C152" s="361">
        <f>VLOOKUP(A152,'Open Int.'!$A$4:$O$161,3,FALSE)</f>
        <v>460800</v>
      </c>
      <c r="D152" s="362">
        <f t="shared" si="14"/>
        <v>0.06874328678839957</v>
      </c>
    </row>
    <row r="153" spans="1:4" ht="14.25" outlineLevel="1">
      <c r="A153" s="360" t="s">
        <v>386</v>
      </c>
      <c r="B153" s="361">
        <f>VLOOKUP(A153,'Open Int.'!$A$4:$O$161,2,FALSE)</f>
        <v>5269000</v>
      </c>
      <c r="C153" s="361">
        <f>VLOOKUP(A153,'Open Int.'!$A$4:$O$161,3,FALSE)</f>
        <v>-622050</v>
      </c>
      <c r="D153" s="362">
        <f t="shared" si="14"/>
        <v>-0.10559238166371021</v>
      </c>
    </row>
    <row r="154" spans="1:4" ht="15" outlineLevel="1">
      <c r="A154" s="358" t="s">
        <v>312</v>
      </c>
      <c r="B154" s="358">
        <f>SUM(B155:B156)</f>
        <v>2510400</v>
      </c>
      <c r="C154" s="358">
        <f>SUM(C155:C156)</f>
        <v>-85600</v>
      </c>
      <c r="D154" s="363">
        <f t="shared" si="14"/>
        <v>-0.03297380585516179</v>
      </c>
    </row>
    <row r="155" spans="1:4" ht="14.25">
      <c r="A155" s="360" t="s">
        <v>37</v>
      </c>
      <c r="B155" s="361">
        <f>VLOOKUP(A155,'Open Int.'!$A$4:$O$161,2,FALSE)</f>
        <v>1924800</v>
      </c>
      <c r="C155" s="361">
        <f>VLOOKUP(A155,'Open Int.'!$A$4:$O$161,3,FALSE)</f>
        <v>12800</v>
      </c>
      <c r="D155" s="362">
        <f t="shared" si="14"/>
        <v>0.0066945606694560665</v>
      </c>
    </row>
    <row r="156" spans="1:4" ht="14.25">
      <c r="A156" s="360" t="s">
        <v>271</v>
      </c>
      <c r="B156" s="361">
        <f>VLOOKUP(A156,'Open Int.'!$A$4:$O$161,2,FALSE)</f>
        <v>585600</v>
      </c>
      <c r="C156" s="361">
        <f>VLOOKUP(A156,'Open Int.'!$A$4:$O$161,3,FALSE)</f>
        <v>-98400</v>
      </c>
      <c r="D156" s="362">
        <f t="shared" si="14"/>
        <v>-0.14385964912280702</v>
      </c>
    </row>
    <row r="157" spans="1:4" ht="15">
      <c r="A157" s="358" t="s">
        <v>269</v>
      </c>
      <c r="B157" s="358">
        <f>SUM(B158:B167)</f>
        <v>23907100</v>
      </c>
      <c r="C157" s="358">
        <f>SUM(C158:C167)</f>
        <v>139500</v>
      </c>
      <c r="D157" s="363">
        <f t="shared" si="14"/>
        <v>0.005869334724583046</v>
      </c>
    </row>
    <row r="158" spans="1:4" ht="14.25">
      <c r="A158" s="360" t="s">
        <v>387</v>
      </c>
      <c r="B158" s="361">
        <f>VLOOKUP(A158,'Open Int.'!$A$4:$O$161,2,FALSE)</f>
        <v>5230750</v>
      </c>
      <c r="C158" s="361">
        <f>VLOOKUP(A158,'Open Int.'!$A$4:$O$161,3,FALSE)</f>
        <v>-22750</v>
      </c>
      <c r="D158" s="362">
        <f aca="true" t="shared" si="15" ref="D158:D165">C158/(B158-C158)</f>
        <v>-0.0043304463690872754</v>
      </c>
    </row>
    <row r="159" spans="1:4" ht="14.25">
      <c r="A159" s="360" t="s">
        <v>328</v>
      </c>
      <c r="B159" s="361">
        <f>VLOOKUP(A159,'Open Int.'!$A$4:$O$161,2,FALSE)</f>
        <v>6037200</v>
      </c>
      <c r="C159" s="361">
        <f>VLOOKUP(A159,'Open Int.'!$A$4:$O$161,3,FALSE)</f>
        <v>-54000</v>
      </c>
      <c r="D159" s="362">
        <f t="shared" si="15"/>
        <v>-0.008865248226950355</v>
      </c>
    </row>
    <row r="160" spans="1:4" ht="14.25">
      <c r="A160" s="360" t="s">
        <v>315</v>
      </c>
      <c r="B160" s="361">
        <f>VLOOKUP(A160,'Open Int.'!$A$4:$O$161,2,FALSE)</f>
        <v>621000</v>
      </c>
      <c r="C160" s="361">
        <f>VLOOKUP(A160,'Open Int.'!$A$4:$O$161,3,FALSE)</f>
        <v>141000</v>
      </c>
      <c r="D160" s="362">
        <f t="shared" si="15"/>
        <v>0.29375</v>
      </c>
    </row>
    <row r="161" spans="1:4" ht="14.25">
      <c r="A161" s="360" t="s">
        <v>287</v>
      </c>
      <c r="B161" s="361">
        <f>VLOOKUP(A161,'Open Int.'!$A$4:$O$161,2,FALSE)</f>
        <v>1640000</v>
      </c>
      <c r="C161" s="361">
        <f>VLOOKUP(A161,'Open Int.'!$A$4:$O$161,3,FALSE)</f>
        <v>34000</v>
      </c>
      <c r="D161" s="362">
        <f t="shared" si="15"/>
        <v>0.021170610211706103</v>
      </c>
    </row>
    <row r="162" spans="1:4" ht="14.25">
      <c r="A162" s="360" t="s">
        <v>321</v>
      </c>
      <c r="B162" s="361">
        <f>VLOOKUP(A162,'Open Int.'!$A$4:$O$161,2,FALSE)</f>
        <v>473000</v>
      </c>
      <c r="C162" s="361">
        <f>VLOOKUP(A162,'Open Int.'!$A$4:$O$161,3,FALSE)</f>
        <v>54500</v>
      </c>
      <c r="D162" s="362">
        <f t="shared" si="15"/>
        <v>0.13022700119474312</v>
      </c>
    </row>
    <row r="163" spans="1:4" ht="14.25">
      <c r="A163" s="360" t="s">
        <v>317</v>
      </c>
      <c r="B163" s="361">
        <f>VLOOKUP(A163,'Open Int.'!$A$4:$O$161,2,FALSE)</f>
        <v>1188900</v>
      </c>
      <c r="C163" s="361">
        <f>VLOOKUP(A163,'Open Int.'!$A$4:$O$161,3,FALSE)</f>
        <v>40200</v>
      </c>
      <c r="D163" s="362">
        <f t="shared" si="15"/>
        <v>0.03499608252807521</v>
      </c>
    </row>
    <row r="164" spans="1:4" ht="14.25">
      <c r="A164" s="360" t="s">
        <v>323</v>
      </c>
      <c r="B164" s="361">
        <f>VLOOKUP(A164,'Open Int.'!$A$4:$O$161,2,FALSE)</f>
        <v>5313000</v>
      </c>
      <c r="C164" s="361">
        <f>VLOOKUP(A164,'Open Int.'!$A$4:$O$161,3,FALSE)</f>
        <v>-83600</v>
      </c>
      <c r="D164" s="362">
        <f t="shared" si="15"/>
        <v>-0.015491235222176927</v>
      </c>
    </row>
    <row r="165" spans="1:4" ht="14.25">
      <c r="A165" s="360" t="s">
        <v>388</v>
      </c>
      <c r="B165" s="361">
        <f>VLOOKUP(A165,'Open Int.'!$A$4:$O$161,2,FALSE)</f>
        <v>1641200</v>
      </c>
      <c r="C165" s="361">
        <f>VLOOKUP(A165,'Open Int.'!$A$4:$O$161,3,FALSE)</f>
        <v>-38800</v>
      </c>
      <c r="D165" s="362">
        <f t="shared" si="15"/>
        <v>-0.023095238095238096</v>
      </c>
    </row>
    <row r="166" spans="1:4" ht="14.25">
      <c r="A166" s="360" t="s">
        <v>405</v>
      </c>
      <c r="B166" s="361">
        <f>VLOOKUP(A166,'Open Int.'!$A$4:$O$161,2,FALSE)</f>
        <v>138750</v>
      </c>
      <c r="C166" s="361">
        <f>VLOOKUP(A166,'Open Int.'!$A$4:$O$161,3,FALSE)</f>
        <v>1750</v>
      </c>
      <c r="D166" s="362">
        <f>C166/(B166-C166)</f>
        <v>0.012773722627737226</v>
      </c>
    </row>
    <row r="167" spans="1:4" ht="14.25">
      <c r="A167" s="360" t="s">
        <v>313</v>
      </c>
      <c r="B167" s="361">
        <f>VLOOKUP(A167,'Open Int.'!$A$4:$O$161,2,FALSE)</f>
        <v>1623300</v>
      </c>
      <c r="C167" s="361">
        <f>VLOOKUP(A167,'Open Int.'!$A$4:$O$161,3,FALSE)</f>
        <v>67200</v>
      </c>
      <c r="D167" s="362">
        <f>C167/(B167-C167)</f>
        <v>0.043184885290148446</v>
      </c>
    </row>
    <row r="168" spans="1:4" ht="15">
      <c r="A168" s="358" t="s">
        <v>273</v>
      </c>
      <c r="B168" s="358">
        <f>SUM(B169:B175)</f>
        <v>28946450</v>
      </c>
      <c r="C168" s="358">
        <f>SUM(C169:C175)</f>
        <v>-1484500</v>
      </c>
      <c r="D168" s="363">
        <f>C168/(B168-C168)</f>
        <v>-0.04878257169099223</v>
      </c>
    </row>
    <row r="169" spans="1:4" ht="14.25">
      <c r="A169" s="360" t="s">
        <v>389</v>
      </c>
      <c r="B169" s="361">
        <f>VLOOKUP(A169,'Open Int.'!$A$4:$O$161,2,FALSE)</f>
        <v>5910500</v>
      </c>
      <c r="C169" s="361">
        <f>VLOOKUP(A169,'Open Int.'!$A$4:$O$161,3,FALSE)</f>
        <v>-1158500</v>
      </c>
      <c r="D169" s="362">
        <f aca="true" t="shared" si="16" ref="D169:D175">C169/(B169-C169)</f>
        <v>-0.1638845664167492</v>
      </c>
    </row>
    <row r="170" spans="1:4" ht="14.25">
      <c r="A170" s="360" t="s">
        <v>390</v>
      </c>
      <c r="B170" s="361">
        <f>VLOOKUP(A170,'Open Int.'!$A$4:$O$161,2,FALSE)</f>
        <v>2611000</v>
      </c>
      <c r="C170" s="361">
        <f>VLOOKUP(A170,'Open Int.'!$A$4:$O$161,3,FALSE)</f>
        <v>-183000</v>
      </c>
      <c r="D170" s="362">
        <f t="shared" si="16"/>
        <v>-0.0654974946313529</v>
      </c>
    </row>
    <row r="171" spans="1:4" ht="14.25">
      <c r="A171" s="360" t="s">
        <v>272</v>
      </c>
      <c r="B171" s="361">
        <f>VLOOKUP(A171,'Open Int.'!$A$4:$O$161,2,FALSE)</f>
        <v>3663500</v>
      </c>
      <c r="C171" s="361">
        <f>VLOOKUP(A171,'Open Int.'!$A$4:$O$161,3,FALSE)</f>
        <v>164900</v>
      </c>
      <c r="D171" s="362">
        <f t="shared" si="16"/>
        <v>0.047133138969873666</v>
      </c>
    </row>
    <row r="172" spans="1:4" ht="14.25">
      <c r="A172" s="360" t="s">
        <v>322</v>
      </c>
      <c r="B172" s="361">
        <f>VLOOKUP(A172,'Open Int.'!$A$4:$O$161,2,FALSE)</f>
        <v>1982000</v>
      </c>
      <c r="C172" s="361">
        <f>VLOOKUP(A172,'Open Int.'!$A$4:$O$161,3,FALSE)</f>
        <v>12000</v>
      </c>
      <c r="D172" s="362">
        <f t="shared" si="16"/>
        <v>0.006091370558375634</v>
      </c>
    </row>
    <row r="173" spans="1:4" ht="14.25">
      <c r="A173" s="360" t="s">
        <v>290</v>
      </c>
      <c r="B173" s="361">
        <f>VLOOKUP(A173,'Open Int.'!$A$4:$O$161,2,FALSE)</f>
        <v>8038800</v>
      </c>
      <c r="C173" s="361">
        <f>VLOOKUP(A173,'Open Int.'!$A$4:$O$161,3,FALSE)</f>
        <v>380800</v>
      </c>
      <c r="D173" s="362">
        <f t="shared" si="16"/>
        <v>0.04972577696526508</v>
      </c>
    </row>
    <row r="174" spans="1:4" ht="14.25">
      <c r="A174" s="360" t="s">
        <v>274</v>
      </c>
      <c r="B174" s="361">
        <f>VLOOKUP(A174,'Open Int.'!$A$4:$O$161,2,FALSE)</f>
        <v>6078100</v>
      </c>
      <c r="C174" s="361">
        <f>VLOOKUP(A174,'Open Int.'!$A$4:$O$161,3,FALSE)</f>
        <v>-679000</v>
      </c>
      <c r="D174" s="362">
        <f t="shared" si="16"/>
        <v>-0.10048689526572051</v>
      </c>
    </row>
    <row r="175" spans="1:4" ht="14.25">
      <c r="A175" s="360" t="s">
        <v>276</v>
      </c>
      <c r="B175" s="361">
        <f>VLOOKUP(A175,'Open Int.'!$A$4:$O$161,2,FALSE)</f>
        <v>662550</v>
      </c>
      <c r="C175" s="361">
        <f>VLOOKUP(A175,'Open Int.'!$A$4:$O$161,3,FALSE)</f>
        <v>-21700</v>
      </c>
      <c r="D175" s="362">
        <f t="shared" si="16"/>
        <v>-0.031713554987212275</v>
      </c>
    </row>
    <row r="176" spans="1:4" ht="15">
      <c r="A176" s="358" t="s">
        <v>309</v>
      </c>
      <c r="B176" s="358">
        <f>SUM(B177:B180)</f>
        <v>23679500</v>
      </c>
      <c r="C176" s="358">
        <f>SUM(C177:C180)</f>
        <v>400700</v>
      </c>
      <c r="D176" s="363">
        <f aca="true" t="shared" si="17" ref="D176:D184">C176/(B176-C176)</f>
        <v>0.01721308658521917</v>
      </c>
    </row>
    <row r="177" spans="1:4" ht="14.25">
      <c r="A177" s="360" t="s">
        <v>310</v>
      </c>
      <c r="B177" s="361">
        <f>VLOOKUP(A177,'Open Int.'!$A$4:$O$161,2,FALSE)</f>
        <v>7478400</v>
      </c>
      <c r="C177" s="361">
        <f>VLOOKUP(A177,'Open Int.'!$A$4:$O$161,3,FALSE)</f>
        <v>336300</v>
      </c>
      <c r="D177" s="362">
        <f t="shared" si="17"/>
        <v>0.047086991221069435</v>
      </c>
    </row>
    <row r="178" spans="1:4" ht="14.25">
      <c r="A178" s="360" t="s">
        <v>324</v>
      </c>
      <c r="B178" s="361">
        <f>VLOOKUP(A178,'Open Int.'!$A$4:$O$161,2,FALSE)</f>
        <v>680000</v>
      </c>
      <c r="C178" s="361">
        <f>VLOOKUP(A178,'Open Int.'!$A$4:$O$161,3,FALSE)</f>
        <v>-20000</v>
      </c>
      <c r="D178" s="362">
        <f t="shared" si="17"/>
        <v>-0.02857142857142857</v>
      </c>
    </row>
    <row r="179" spans="1:4" ht="14.25">
      <c r="A179" s="360" t="s">
        <v>326</v>
      </c>
      <c r="B179" s="361">
        <f>VLOOKUP(A179,'Open Int.'!$A$4:$O$161,2,FALSE)</f>
        <v>2887500</v>
      </c>
      <c r="C179" s="361">
        <f>VLOOKUP(A179,'Open Int.'!$A$4:$O$161,3,FALSE)</f>
        <v>-30800</v>
      </c>
      <c r="D179" s="362">
        <f>C179/(B179-C179)</f>
        <v>-0.010554089709762533</v>
      </c>
    </row>
    <row r="180" spans="1:4" ht="14.25">
      <c r="A180" s="360" t="s">
        <v>311</v>
      </c>
      <c r="B180" s="361">
        <f>VLOOKUP(A180,'Open Int.'!$A$4:$O$161,2,FALSE)</f>
        <v>12633600</v>
      </c>
      <c r="C180" s="361">
        <f>VLOOKUP(A180,'Open Int.'!$A$4:$O$161,3,FALSE)</f>
        <v>115200</v>
      </c>
      <c r="D180" s="362">
        <f t="shared" si="17"/>
        <v>0.009202453987730062</v>
      </c>
    </row>
    <row r="181" spans="1:4" ht="15">
      <c r="A181" s="358" t="s">
        <v>270</v>
      </c>
      <c r="B181" s="358">
        <f>SUM(B182:B184)</f>
        <v>35330950</v>
      </c>
      <c r="C181" s="358">
        <f>SUM(C182:C184)</f>
        <v>1019700</v>
      </c>
      <c r="D181" s="363">
        <f t="shared" si="17"/>
        <v>0.029719115450471786</v>
      </c>
    </row>
    <row r="182" spans="1:4" ht="14.25">
      <c r="A182" s="360" t="s">
        <v>182</v>
      </c>
      <c r="B182" s="361">
        <f>VLOOKUP(A182,'Open Int.'!$A$4:$O$161,2,FALSE)</f>
        <v>155500</v>
      </c>
      <c r="C182" s="361">
        <f>VLOOKUP(A182,'Open Int.'!$A$4:$O$161,3,FALSE)</f>
        <v>14550</v>
      </c>
      <c r="D182" s="362">
        <f t="shared" si="17"/>
        <v>0.10322809506917346</v>
      </c>
    </row>
    <row r="183" spans="1:4" ht="14.25">
      <c r="A183" s="360" t="s">
        <v>74</v>
      </c>
      <c r="B183" s="361">
        <f>VLOOKUP(A183,'Open Int.'!$A$4:$O$161,2,FALSE)</f>
        <v>35500</v>
      </c>
      <c r="C183" s="361">
        <f>VLOOKUP(A183,'Open Int.'!$A$4:$O$161,3,FALSE)</f>
        <v>6300</v>
      </c>
      <c r="D183" s="362">
        <f t="shared" si="17"/>
        <v>0.21575342465753425</v>
      </c>
    </row>
    <row r="184" spans="1:4" ht="14.25">
      <c r="A184" s="360" t="s">
        <v>9</v>
      </c>
      <c r="B184" s="361">
        <f>VLOOKUP(A184,'Open Int.'!$A$4:$O$161,2,FALSE)</f>
        <v>35139950</v>
      </c>
      <c r="C184" s="361">
        <f>VLOOKUP(A184,'Open Int.'!$A$4:$O$161,3,FALSE)</f>
        <v>998850</v>
      </c>
      <c r="D184" s="362">
        <f t="shared" si="17"/>
        <v>0.02925652659111745</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36"/>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I534" sqref="I534"/>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3" t="s">
        <v>10</v>
      </c>
      <c r="C2" s="404"/>
      <c r="D2" s="405"/>
      <c r="E2" s="401" t="s">
        <v>47</v>
      </c>
      <c r="F2" s="406"/>
      <c r="G2" s="385"/>
      <c r="H2" s="401" t="s">
        <v>48</v>
      </c>
      <c r="I2" s="406"/>
      <c r="J2" s="385"/>
      <c r="K2" s="401" t="s">
        <v>49</v>
      </c>
      <c r="L2" s="384"/>
      <c r="M2" s="407"/>
      <c r="N2" s="401" t="s">
        <v>51</v>
      </c>
      <c r="O2" s="402"/>
      <c r="P2" s="83"/>
      <c r="Q2" s="54"/>
      <c r="R2" s="400"/>
      <c r="S2" s="400"/>
      <c r="T2" s="55"/>
      <c r="U2" s="56"/>
      <c r="V2" s="56"/>
      <c r="W2" s="56"/>
      <c r="X2" s="56"/>
      <c r="Y2" s="85"/>
      <c r="Z2" s="396"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7"/>
      <c r="AA3" s="75"/>
    </row>
    <row r="4" spans="1:28" s="58" customFormat="1" ht="15">
      <c r="A4" s="101" t="s">
        <v>182</v>
      </c>
      <c r="B4" s="280">
        <v>155500</v>
      </c>
      <c r="C4" s="281">
        <v>14550</v>
      </c>
      <c r="D4" s="262">
        <v>0.1</v>
      </c>
      <c r="E4" s="280">
        <v>50</v>
      </c>
      <c r="F4" s="282">
        <v>0</v>
      </c>
      <c r="G4" s="262">
        <v>0</v>
      </c>
      <c r="H4" s="280">
        <v>0</v>
      </c>
      <c r="I4" s="282">
        <v>0</v>
      </c>
      <c r="J4" s="262">
        <v>0</v>
      </c>
      <c r="K4" s="280">
        <v>155550</v>
      </c>
      <c r="L4" s="282">
        <v>14550</v>
      </c>
      <c r="M4" s="351">
        <v>0.1</v>
      </c>
      <c r="N4" s="112">
        <v>154700</v>
      </c>
      <c r="O4" s="173">
        <f>N4/K4</f>
        <v>0.994535519125683</v>
      </c>
      <c r="P4" s="108">
        <f>Volume!K4</f>
        <v>5638.55</v>
      </c>
      <c r="Q4" s="69">
        <f>Volume!J4</f>
        <v>5644.95</v>
      </c>
      <c r="R4" s="236">
        <f>Q4*K4/10000000</f>
        <v>87.80719725</v>
      </c>
      <c r="S4" s="103">
        <f>Q4*N4/10000000</f>
        <v>87.3273765</v>
      </c>
      <c r="T4" s="109">
        <f>K4-L4</f>
        <v>141000</v>
      </c>
      <c r="U4" s="103">
        <f>L4/T4*100</f>
        <v>10.319148936170212</v>
      </c>
      <c r="V4" s="103">
        <f>Q4*B4/10000000</f>
        <v>87.7789725</v>
      </c>
      <c r="W4" s="103">
        <f>Q4*E4/10000000</f>
        <v>0.02822475</v>
      </c>
      <c r="X4" s="103">
        <f>Q4*H4/10000000</f>
        <v>0</v>
      </c>
      <c r="Y4" s="103">
        <f>(T4*P4)/10000000</f>
        <v>79.503555</v>
      </c>
      <c r="Z4" s="236">
        <f>R4-Y4</f>
        <v>8.303642249999996</v>
      </c>
      <c r="AA4" s="78"/>
      <c r="AB4" s="77"/>
    </row>
    <row r="5" spans="1:28" s="58" customFormat="1" ht="15">
      <c r="A5" s="193" t="s">
        <v>74</v>
      </c>
      <c r="B5" s="164">
        <v>35500</v>
      </c>
      <c r="C5" s="162">
        <v>6300</v>
      </c>
      <c r="D5" s="170">
        <v>0.22</v>
      </c>
      <c r="E5" s="164">
        <v>0</v>
      </c>
      <c r="F5" s="112">
        <v>0</v>
      </c>
      <c r="G5" s="170">
        <v>0</v>
      </c>
      <c r="H5" s="164">
        <v>0</v>
      </c>
      <c r="I5" s="112">
        <v>0</v>
      </c>
      <c r="J5" s="170">
        <v>0</v>
      </c>
      <c r="K5" s="164">
        <v>35500</v>
      </c>
      <c r="L5" s="112">
        <v>6300</v>
      </c>
      <c r="M5" s="127">
        <v>0.22</v>
      </c>
      <c r="N5" s="112">
        <v>35000</v>
      </c>
      <c r="O5" s="173">
        <f aca="true" t="shared" si="0" ref="O5:O68">N5/K5</f>
        <v>0.9859154929577465</v>
      </c>
      <c r="P5" s="108">
        <f>Volume!K5</f>
        <v>5257.55</v>
      </c>
      <c r="Q5" s="69">
        <f>Volume!J5</f>
        <v>5246.1</v>
      </c>
      <c r="R5" s="237">
        <f aca="true" t="shared" si="1" ref="R5:R68">Q5*K5/10000000</f>
        <v>18.623655</v>
      </c>
      <c r="S5" s="103">
        <f aca="true" t="shared" si="2" ref="S5:S68">Q5*N5/10000000</f>
        <v>18.36135</v>
      </c>
      <c r="T5" s="109">
        <f aca="true" t="shared" si="3" ref="T5:T68">K5-L5</f>
        <v>29200</v>
      </c>
      <c r="U5" s="103">
        <f aca="true" t="shared" si="4" ref="U5:U68">L5/T5*100</f>
        <v>21.575342465753426</v>
      </c>
      <c r="V5" s="103">
        <f aca="true" t="shared" si="5" ref="V5:V68">Q5*B5/10000000</f>
        <v>18.623655</v>
      </c>
      <c r="W5" s="103">
        <f aca="true" t="shared" si="6" ref="W5:W68">Q5*E5/10000000</f>
        <v>0</v>
      </c>
      <c r="X5" s="103">
        <f aca="true" t="shared" si="7" ref="X5:X68">Q5*H5/10000000</f>
        <v>0</v>
      </c>
      <c r="Y5" s="103">
        <f aca="true" t="shared" si="8" ref="Y5:Y68">(T5*P5)/10000000</f>
        <v>15.352046</v>
      </c>
      <c r="Z5" s="237">
        <f aca="true" t="shared" si="9" ref="Z5:Z68">R5-Y5</f>
        <v>3.2716089999999998</v>
      </c>
      <c r="AA5" s="78"/>
      <c r="AB5" s="77"/>
    </row>
    <row r="6" spans="1:28" s="58" customFormat="1" ht="15">
      <c r="A6" s="193" t="s">
        <v>9</v>
      </c>
      <c r="B6" s="164">
        <v>35139950</v>
      </c>
      <c r="C6" s="162">
        <v>998850</v>
      </c>
      <c r="D6" s="170">
        <v>0.03</v>
      </c>
      <c r="E6" s="164">
        <v>13026950</v>
      </c>
      <c r="F6" s="112">
        <v>302650</v>
      </c>
      <c r="G6" s="170">
        <v>0.02</v>
      </c>
      <c r="H6" s="164">
        <v>14853250</v>
      </c>
      <c r="I6" s="112">
        <v>481150</v>
      </c>
      <c r="J6" s="170">
        <v>0.03</v>
      </c>
      <c r="K6" s="164">
        <v>63020150</v>
      </c>
      <c r="L6" s="112">
        <v>1782650</v>
      </c>
      <c r="M6" s="127">
        <v>0.03</v>
      </c>
      <c r="N6" s="112">
        <v>59255250</v>
      </c>
      <c r="O6" s="173">
        <f t="shared" si="0"/>
        <v>0.9402587902440728</v>
      </c>
      <c r="P6" s="108">
        <f>Volume!K6</f>
        <v>4079.3</v>
      </c>
      <c r="Q6" s="69">
        <f>Volume!J6</f>
        <v>4066.8</v>
      </c>
      <c r="R6" s="237">
        <f t="shared" si="1"/>
        <v>25629.034602</v>
      </c>
      <c r="S6" s="103">
        <f t="shared" si="2"/>
        <v>24097.92507</v>
      </c>
      <c r="T6" s="109">
        <f t="shared" si="3"/>
        <v>61237500</v>
      </c>
      <c r="U6" s="103">
        <f t="shared" si="4"/>
        <v>2.911043070014289</v>
      </c>
      <c r="V6" s="103">
        <f t="shared" si="5"/>
        <v>14290.714866</v>
      </c>
      <c r="W6" s="103">
        <f t="shared" si="6"/>
        <v>5297.800026</v>
      </c>
      <c r="X6" s="103">
        <f t="shared" si="7"/>
        <v>6040.51971</v>
      </c>
      <c r="Y6" s="103">
        <f t="shared" si="8"/>
        <v>24980.613375</v>
      </c>
      <c r="Z6" s="237">
        <f t="shared" si="9"/>
        <v>648.4212269999989</v>
      </c>
      <c r="AA6" s="78"/>
      <c r="AB6" s="77"/>
    </row>
    <row r="7" spans="1:28" s="7" customFormat="1" ht="15">
      <c r="A7" s="193" t="s">
        <v>279</v>
      </c>
      <c r="B7" s="164">
        <v>644000</v>
      </c>
      <c r="C7" s="162">
        <v>77000</v>
      </c>
      <c r="D7" s="170">
        <v>0.14</v>
      </c>
      <c r="E7" s="164">
        <v>200</v>
      </c>
      <c r="F7" s="112">
        <v>0</v>
      </c>
      <c r="G7" s="170">
        <v>0</v>
      </c>
      <c r="H7" s="164">
        <v>0</v>
      </c>
      <c r="I7" s="112">
        <v>0</v>
      </c>
      <c r="J7" s="170">
        <v>0</v>
      </c>
      <c r="K7" s="164">
        <v>644200</v>
      </c>
      <c r="L7" s="112">
        <v>77000</v>
      </c>
      <c r="M7" s="127">
        <v>0.14</v>
      </c>
      <c r="N7" s="112">
        <v>640000</v>
      </c>
      <c r="O7" s="173">
        <f t="shared" si="0"/>
        <v>0.9934802856255821</v>
      </c>
      <c r="P7" s="108">
        <f>Volume!K7</f>
        <v>2408</v>
      </c>
      <c r="Q7" s="69">
        <f>Volume!J7</f>
        <v>2355.4</v>
      </c>
      <c r="R7" s="237">
        <f t="shared" si="1"/>
        <v>151.734868</v>
      </c>
      <c r="S7" s="103">
        <f t="shared" si="2"/>
        <v>150.7456</v>
      </c>
      <c r="T7" s="109">
        <f t="shared" si="3"/>
        <v>567200</v>
      </c>
      <c r="U7" s="103">
        <f t="shared" si="4"/>
        <v>13.575458392101552</v>
      </c>
      <c r="V7" s="103">
        <f t="shared" si="5"/>
        <v>151.68776</v>
      </c>
      <c r="W7" s="103">
        <f t="shared" si="6"/>
        <v>0.047108</v>
      </c>
      <c r="X7" s="103">
        <f t="shared" si="7"/>
        <v>0</v>
      </c>
      <c r="Y7" s="103">
        <f t="shared" si="8"/>
        <v>136.58176</v>
      </c>
      <c r="Z7" s="237">
        <f t="shared" si="9"/>
        <v>15.153108000000003</v>
      </c>
      <c r="AB7" s="77"/>
    </row>
    <row r="8" spans="1:28" s="58" customFormat="1" ht="15">
      <c r="A8" s="193" t="s">
        <v>134</v>
      </c>
      <c r="B8" s="164">
        <v>240800</v>
      </c>
      <c r="C8" s="162">
        <v>1500</v>
      </c>
      <c r="D8" s="170">
        <v>0.01</v>
      </c>
      <c r="E8" s="164">
        <v>0</v>
      </c>
      <c r="F8" s="112">
        <v>0</v>
      </c>
      <c r="G8" s="170">
        <v>0</v>
      </c>
      <c r="H8" s="164">
        <v>400</v>
      </c>
      <c r="I8" s="112">
        <v>0</v>
      </c>
      <c r="J8" s="170">
        <v>0</v>
      </c>
      <c r="K8" s="164">
        <v>241200</v>
      </c>
      <c r="L8" s="112">
        <v>1500</v>
      </c>
      <c r="M8" s="127">
        <v>0.01</v>
      </c>
      <c r="N8" s="112">
        <v>239900</v>
      </c>
      <c r="O8" s="173">
        <f t="shared" si="0"/>
        <v>0.9946102819237148</v>
      </c>
      <c r="P8" s="108">
        <f>Volume!K8</f>
        <v>4182.35</v>
      </c>
      <c r="Q8" s="69">
        <f>Volume!J8</f>
        <v>4190.6</v>
      </c>
      <c r="R8" s="237">
        <f t="shared" si="1"/>
        <v>101.07727200000001</v>
      </c>
      <c r="S8" s="103">
        <f t="shared" si="2"/>
        <v>100.53249400000001</v>
      </c>
      <c r="T8" s="109">
        <f t="shared" si="3"/>
        <v>239700</v>
      </c>
      <c r="U8" s="103">
        <f t="shared" si="4"/>
        <v>0.6257822277847309</v>
      </c>
      <c r="V8" s="103">
        <f t="shared" si="5"/>
        <v>100.90964800000002</v>
      </c>
      <c r="W8" s="103">
        <f t="shared" si="6"/>
        <v>0</v>
      </c>
      <c r="X8" s="103">
        <f t="shared" si="7"/>
        <v>0.16762400000000002</v>
      </c>
      <c r="Y8" s="103">
        <f t="shared" si="8"/>
        <v>100.25092950000001</v>
      </c>
      <c r="Z8" s="237">
        <f t="shared" si="9"/>
        <v>0.8263424999999955</v>
      </c>
      <c r="AA8" s="78"/>
      <c r="AB8" s="77"/>
    </row>
    <row r="9" spans="1:28" s="7" customFormat="1" ht="15">
      <c r="A9" s="193" t="s">
        <v>0</v>
      </c>
      <c r="B9" s="164">
        <v>1990875</v>
      </c>
      <c r="C9" s="163">
        <v>20625</v>
      </c>
      <c r="D9" s="170">
        <v>0.01</v>
      </c>
      <c r="E9" s="164">
        <v>117375</v>
      </c>
      <c r="F9" s="112">
        <v>-1125</v>
      </c>
      <c r="G9" s="170">
        <v>-0.01</v>
      </c>
      <c r="H9" s="164">
        <v>40875</v>
      </c>
      <c r="I9" s="112">
        <v>750</v>
      </c>
      <c r="J9" s="170">
        <v>0.02</v>
      </c>
      <c r="K9" s="164">
        <v>2149125</v>
      </c>
      <c r="L9" s="112">
        <v>20250</v>
      </c>
      <c r="M9" s="127">
        <v>0.01</v>
      </c>
      <c r="N9" s="112">
        <v>2118750</v>
      </c>
      <c r="O9" s="173">
        <f t="shared" si="0"/>
        <v>0.9858663409527133</v>
      </c>
      <c r="P9" s="108">
        <f>Volume!K9</f>
        <v>874.5</v>
      </c>
      <c r="Q9" s="69">
        <f>Volume!J9</f>
        <v>874.9</v>
      </c>
      <c r="R9" s="237">
        <f t="shared" si="1"/>
        <v>188.02694625</v>
      </c>
      <c r="S9" s="103">
        <f t="shared" si="2"/>
        <v>185.3694375</v>
      </c>
      <c r="T9" s="109">
        <f t="shared" si="3"/>
        <v>2128875</v>
      </c>
      <c r="U9" s="103">
        <f t="shared" si="4"/>
        <v>0.9512066232164875</v>
      </c>
      <c r="V9" s="103">
        <f t="shared" si="5"/>
        <v>174.18165375</v>
      </c>
      <c r="W9" s="103">
        <f t="shared" si="6"/>
        <v>10.26913875</v>
      </c>
      <c r="X9" s="103">
        <f t="shared" si="7"/>
        <v>3.57615375</v>
      </c>
      <c r="Y9" s="103">
        <f t="shared" si="8"/>
        <v>186.17011875</v>
      </c>
      <c r="Z9" s="237">
        <f t="shared" si="9"/>
        <v>1.8568275000000085</v>
      </c>
      <c r="AB9" s="77"/>
    </row>
    <row r="10" spans="1:28" s="7" customFormat="1" ht="15">
      <c r="A10" s="193" t="s">
        <v>135</v>
      </c>
      <c r="B10" s="283">
        <v>2437750</v>
      </c>
      <c r="C10" s="163">
        <v>-149450</v>
      </c>
      <c r="D10" s="171">
        <v>-0.06</v>
      </c>
      <c r="E10" s="172">
        <v>345450</v>
      </c>
      <c r="F10" s="167">
        <v>39200</v>
      </c>
      <c r="G10" s="171">
        <v>0.13</v>
      </c>
      <c r="H10" s="165">
        <v>0</v>
      </c>
      <c r="I10" s="168">
        <v>0</v>
      </c>
      <c r="J10" s="171">
        <v>0</v>
      </c>
      <c r="K10" s="164">
        <v>2783200</v>
      </c>
      <c r="L10" s="112">
        <v>-110250</v>
      </c>
      <c r="M10" s="352">
        <v>-0.04</v>
      </c>
      <c r="N10" s="112">
        <v>2643550</v>
      </c>
      <c r="O10" s="173">
        <f t="shared" si="0"/>
        <v>0.9498239436619719</v>
      </c>
      <c r="P10" s="108">
        <f>Volume!K10</f>
        <v>76.45</v>
      </c>
      <c r="Q10" s="69">
        <f>Volume!J10</f>
        <v>80.2</v>
      </c>
      <c r="R10" s="237">
        <f t="shared" si="1"/>
        <v>22.321264</v>
      </c>
      <c r="S10" s="103">
        <f t="shared" si="2"/>
        <v>21.201271</v>
      </c>
      <c r="T10" s="109">
        <f t="shared" si="3"/>
        <v>2893450</v>
      </c>
      <c r="U10" s="103">
        <f t="shared" si="4"/>
        <v>-3.810330228619814</v>
      </c>
      <c r="V10" s="103">
        <f t="shared" si="5"/>
        <v>19.550755</v>
      </c>
      <c r="W10" s="103">
        <f t="shared" si="6"/>
        <v>2.770509</v>
      </c>
      <c r="X10" s="103">
        <f t="shared" si="7"/>
        <v>0</v>
      </c>
      <c r="Y10" s="103">
        <f t="shared" si="8"/>
        <v>22.12042525</v>
      </c>
      <c r="Z10" s="237">
        <f t="shared" si="9"/>
        <v>0.20083874999999907</v>
      </c>
      <c r="AB10" s="77"/>
    </row>
    <row r="11" spans="1:28" s="58" customFormat="1" ht="15">
      <c r="A11" s="193" t="s">
        <v>174</v>
      </c>
      <c r="B11" s="164">
        <v>7202500</v>
      </c>
      <c r="C11" s="162">
        <v>-187600</v>
      </c>
      <c r="D11" s="170">
        <v>-0.03</v>
      </c>
      <c r="E11" s="164">
        <v>670000</v>
      </c>
      <c r="F11" s="112">
        <v>26800</v>
      </c>
      <c r="G11" s="170">
        <v>0.04</v>
      </c>
      <c r="H11" s="164">
        <v>16750</v>
      </c>
      <c r="I11" s="112">
        <v>0</v>
      </c>
      <c r="J11" s="170">
        <v>0</v>
      </c>
      <c r="K11" s="164">
        <v>7889250</v>
      </c>
      <c r="L11" s="112">
        <v>-160800</v>
      </c>
      <c r="M11" s="127">
        <v>-0.02</v>
      </c>
      <c r="N11" s="112">
        <v>7835650</v>
      </c>
      <c r="O11" s="173">
        <f t="shared" si="0"/>
        <v>0.9932059447983015</v>
      </c>
      <c r="P11" s="108">
        <f>Volume!K11</f>
        <v>64.85</v>
      </c>
      <c r="Q11" s="69">
        <f>Volume!J11</f>
        <v>64.65</v>
      </c>
      <c r="R11" s="237">
        <f t="shared" si="1"/>
        <v>51.00400125000001</v>
      </c>
      <c r="S11" s="103">
        <f t="shared" si="2"/>
        <v>50.65747725000001</v>
      </c>
      <c r="T11" s="109">
        <f t="shared" si="3"/>
        <v>8050050</v>
      </c>
      <c r="U11" s="103">
        <f t="shared" si="4"/>
        <v>-1.9975031210986267</v>
      </c>
      <c r="V11" s="103">
        <f t="shared" si="5"/>
        <v>46.56416250000001</v>
      </c>
      <c r="W11" s="103">
        <f t="shared" si="6"/>
        <v>4.331550000000001</v>
      </c>
      <c r="X11" s="103">
        <f t="shared" si="7"/>
        <v>0.10828875</v>
      </c>
      <c r="Y11" s="103">
        <f t="shared" si="8"/>
        <v>52.20457424999999</v>
      </c>
      <c r="Z11" s="237">
        <f t="shared" si="9"/>
        <v>-1.2005729999999843</v>
      </c>
      <c r="AA11" s="78"/>
      <c r="AB11" s="77"/>
    </row>
    <row r="12" spans="1:28" s="58" customFormat="1" ht="15">
      <c r="A12" s="193" t="s">
        <v>280</v>
      </c>
      <c r="B12" s="164">
        <v>1193400</v>
      </c>
      <c r="C12" s="162">
        <v>97200</v>
      </c>
      <c r="D12" s="170">
        <v>0.09</v>
      </c>
      <c r="E12" s="164">
        <v>0</v>
      </c>
      <c r="F12" s="112">
        <v>0</v>
      </c>
      <c r="G12" s="170">
        <v>0</v>
      </c>
      <c r="H12" s="164">
        <v>0</v>
      </c>
      <c r="I12" s="112">
        <v>0</v>
      </c>
      <c r="J12" s="170">
        <v>0</v>
      </c>
      <c r="K12" s="164">
        <v>1193400</v>
      </c>
      <c r="L12" s="112">
        <v>97200</v>
      </c>
      <c r="M12" s="127">
        <v>0.09</v>
      </c>
      <c r="N12" s="112">
        <v>1182600</v>
      </c>
      <c r="O12" s="173">
        <f t="shared" si="0"/>
        <v>0.9909502262443439</v>
      </c>
      <c r="P12" s="108">
        <f>Volume!K12</f>
        <v>385</v>
      </c>
      <c r="Q12" s="69">
        <f>Volume!J12</f>
        <v>385.55</v>
      </c>
      <c r="R12" s="237">
        <f t="shared" si="1"/>
        <v>46.011537</v>
      </c>
      <c r="S12" s="103">
        <f t="shared" si="2"/>
        <v>45.595143</v>
      </c>
      <c r="T12" s="109">
        <f t="shared" si="3"/>
        <v>1096200</v>
      </c>
      <c r="U12" s="103">
        <f t="shared" si="4"/>
        <v>8.866995073891626</v>
      </c>
      <c r="V12" s="103">
        <f t="shared" si="5"/>
        <v>46.011537</v>
      </c>
      <c r="W12" s="103">
        <f t="shared" si="6"/>
        <v>0</v>
      </c>
      <c r="X12" s="103">
        <f t="shared" si="7"/>
        <v>0</v>
      </c>
      <c r="Y12" s="103">
        <f t="shared" si="8"/>
        <v>42.2037</v>
      </c>
      <c r="Z12" s="237">
        <f t="shared" si="9"/>
        <v>3.8078369999999993</v>
      </c>
      <c r="AA12" s="78"/>
      <c r="AB12" s="77"/>
    </row>
    <row r="13" spans="1:28" s="7" customFormat="1" ht="15">
      <c r="A13" s="193" t="s">
        <v>75</v>
      </c>
      <c r="B13" s="164">
        <v>2686400</v>
      </c>
      <c r="C13" s="162">
        <v>-13800</v>
      </c>
      <c r="D13" s="170">
        <v>-0.01</v>
      </c>
      <c r="E13" s="164">
        <v>117300</v>
      </c>
      <c r="F13" s="112">
        <v>46000</v>
      </c>
      <c r="G13" s="170">
        <v>0.65</v>
      </c>
      <c r="H13" s="164">
        <v>6900</v>
      </c>
      <c r="I13" s="112">
        <v>4600</v>
      </c>
      <c r="J13" s="170">
        <v>2</v>
      </c>
      <c r="K13" s="164">
        <v>2810600</v>
      </c>
      <c r="L13" s="112">
        <v>36800</v>
      </c>
      <c r="M13" s="127">
        <v>0.01</v>
      </c>
      <c r="N13" s="112">
        <v>2760000</v>
      </c>
      <c r="O13" s="173">
        <f t="shared" si="0"/>
        <v>0.9819967266775778</v>
      </c>
      <c r="P13" s="108">
        <f>Volume!K13</f>
        <v>82.1</v>
      </c>
      <c r="Q13" s="69">
        <f>Volume!J13</f>
        <v>86.1</v>
      </c>
      <c r="R13" s="237">
        <f t="shared" si="1"/>
        <v>24.199265999999998</v>
      </c>
      <c r="S13" s="103">
        <f t="shared" si="2"/>
        <v>23.763599999999997</v>
      </c>
      <c r="T13" s="109">
        <f t="shared" si="3"/>
        <v>2773800</v>
      </c>
      <c r="U13" s="103">
        <f t="shared" si="4"/>
        <v>1.3266998341625207</v>
      </c>
      <c r="V13" s="103">
        <f t="shared" si="5"/>
        <v>23.129903999999996</v>
      </c>
      <c r="W13" s="103">
        <f t="shared" si="6"/>
        <v>1.009953</v>
      </c>
      <c r="X13" s="103">
        <f t="shared" si="7"/>
        <v>0.059409</v>
      </c>
      <c r="Y13" s="103">
        <f t="shared" si="8"/>
        <v>22.772897999999998</v>
      </c>
      <c r="Z13" s="237">
        <f t="shared" si="9"/>
        <v>1.426368</v>
      </c>
      <c r="AB13" s="77"/>
    </row>
    <row r="14" spans="1:28" s="7" customFormat="1" ht="15">
      <c r="A14" s="193" t="s">
        <v>88</v>
      </c>
      <c r="B14" s="283">
        <v>21629000</v>
      </c>
      <c r="C14" s="163">
        <v>-356900</v>
      </c>
      <c r="D14" s="171">
        <v>-0.02</v>
      </c>
      <c r="E14" s="172">
        <v>2476800</v>
      </c>
      <c r="F14" s="167">
        <v>-21500</v>
      </c>
      <c r="G14" s="171">
        <v>-0.01</v>
      </c>
      <c r="H14" s="165">
        <v>249400</v>
      </c>
      <c r="I14" s="168">
        <v>0</v>
      </c>
      <c r="J14" s="171">
        <v>0</v>
      </c>
      <c r="K14" s="164">
        <v>24355200</v>
      </c>
      <c r="L14" s="112">
        <v>-378400</v>
      </c>
      <c r="M14" s="352">
        <v>-0.02</v>
      </c>
      <c r="N14" s="112">
        <v>24157400</v>
      </c>
      <c r="O14" s="173">
        <f t="shared" si="0"/>
        <v>0.9918785310734464</v>
      </c>
      <c r="P14" s="108">
        <f>Volume!K14</f>
        <v>45.1</v>
      </c>
      <c r="Q14" s="69">
        <f>Volume!J14</f>
        <v>44.7</v>
      </c>
      <c r="R14" s="237">
        <f t="shared" si="1"/>
        <v>108.867744</v>
      </c>
      <c r="S14" s="103">
        <f t="shared" si="2"/>
        <v>107.983578</v>
      </c>
      <c r="T14" s="109">
        <f t="shared" si="3"/>
        <v>24733600</v>
      </c>
      <c r="U14" s="103">
        <f t="shared" si="4"/>
        <v>-1.52990264255911</v>
      </c>
      <c r="V14" s="103">
        <f t="shared" si="5"/>
        <v>96.68163000000001</v>
      </c>
      <c r="W14" s="103">
        <f t="shared" si="6"/>
        <v>11.071296</v>
      </c>
      <c r="X14" s="103">
        <f t="shared" si="7"/>
        <v>1.114818</v>
      </c>
      <c r="Y14" s="103">
        <f t="shared" si="8"/>
        <v>111.548536</v>
      </c>
      <c r="Z14" s="237">
        <f t="shared" si="9"/>
        <v>-2.6807919999999967</v>
      </c>
      <c r="AB14" s="77"/>
    </row>
    <row r="15" spans="1:28" s="58" customFormat="1" ht="15">
      <c r="A15" s="193" t="s">
        <v>136</v>
      </c>
      <c r="B15" s="164">
        <v>26730450</v>
      </c>
      <c r="C15" s="162">
        <v>339025</v>
      </c>
      <c r="D15" s="170">
        <v>0.01</v>
      </c>
      <c r="E15" s="164">
        <v>6240925</v>
      </c>
      <c r="F15" s="112">
        <v>334250</v>
      </c>
      <c r="G15" s="170">
        <v>0.06</v>
      </c>
      <c r="H15" s="164">
        <v>1050500</v>
      </c>
      <c r="I15" s="112">
        <v>38200</v>
      </c>
      <c r="J15" s="170">
        <v>0.04</v>
      </c>
      <c r="K15" s="164">
        <v>34021875</v>
      </c>
      <c r="L15" s="112">
        <v>711475</v>
      </c>
      <c r="M15" s="127">
        <v>0.02</v>
      </c>
      <c r="N15" s="112">
        <v>33253100</v>
      </c>
      <c r="O15" s="173">
        <f t="shared" si="0"/>
        <v>0.9774035087719298</v>
      </c>
      <c r="P15" s="108">
        <f>Volume!K15</f>
        <v>37.45</v>
      </c>
      <c r="Q15" s="69">
        <f>Volume!J15</f>
        <v>37.25</v>
      </c>
      <c r="R15" s="237">
        <f t="shared" si="1"/>
        <v>126.731484375</v>
      </c>
      <c r="S15" s="103">
        <f t="shared" si="2"/>
        <v>123.8677975</v>
      </c>
      <c r="T15" s="109">
        <f t="shared" si="3"/>
        <v>33310400</v>
      </c>
      <c r="U15" s="103">
        <f t="shared" si="4"/>
        <v>2.135894495412844</v>
      </c>
      <c r="V15" s="103">
        <f t="shared" si="5"/>
        <v>99.57092625</v>
      </c>
      <c r="W15" s="103">
        <f t="shared" si="6"/>
        <v>23.247445625</v>
      </c>
      <c r="X15" s="103">
        <f t="shared" si="7"/>
        <v>3.9131125</v>
      </c>
      <c r="Y15" s="103">
        <f t="shared" si="8"/>
        <v>124.747448</v>
      </c>
      <c r="Z15" s="237">
        <f t="shared" si="9"/>
        <v>1.984036374999988</v>
      </c>
      <c r="AA15" s="78"/>
      <c r="AB15" s="77"/>
    </row>
    <row r="16" spans="1:28" s="58" customFormat="1" ht="15">
      <c r="A16" s="193" t="s">
        <v>157</v>
      </c>
      <c r="B16" s="164">
        <v>720650</v>
      </c>
      <c r="C16" s="162">
        <v>52150</v>
      </c>
      <c r="D16" s="170">
        <v>0.08</v>
      </c>
      <c r="E16" s="164">
        <v>0</v>
      </c>
      <c r="F16" s="112">
        <v>0</v>
      </c>
      <c r="G16" s="170">
        <v>0</v>
      </c>
      <c r="H16" s="164">
        <v>0</v>
      </c>
      <c r="I16" s="112">
        <v>0</v>
      </c>
      <c r="J16" s="170">
        <v>0</v>
      </c>
      <c r="K16" s="164">
        <v>720650</v>
      </c>
      <c r="L16" s="112">
        <v>52150</v>
      </c>
      <c r="M16" s="127">
        <v>0.08</v>
      </c>
      <c r="N16" s="112">
        <v>719950</v>
      </c>
      <c r="O16" s="173">
        <f t="shared" si="0"/>
        <v>0.9990286546867412</v>
      </c>
      <c r="P16" s="108">
        <f>Volume!K16</f>
        <v>680.3</v>
      </c>
      <c r="Q16" s="69">
        <f>Volume!J16</f>
        <v>688.1</v>
      </c>
      <c r="R16" s="237">
        <f t="shared" si="1"/>
        <v>49.5879265</v>
      </c>
      <c r="S16" s="103">
        <f t="shared" si="2"/>
        <v>49.5397595</v>
      </c>
      <c r="T16" s="109">
        <f t="shared" si="3"/>
        <v>668500</v>
      </c>
      <c r="U16" s="103">
        <f t="shared" si="4"/>
        <v>7.801047120418849</v>
      </c>
      <c r="V16" s="103">
        <f t="shared" si="5"/>
        <v>49.5879265</v>
      </c>
      <c r="W16" s="103">
        <f t="shared" si="6"/>
        <v>0</v>
      </c>
      <c r="X16" s="103">
        <f t="shared" si="7"/>
        <v>0</v>
      </c>
      <c r="Y16" s="103">
        <f t="shared" si="8"/>
        <v>45.47805499999999</v>
      </c>
      <c r="Z16" s="237">
        <f t="shared" si="9"/>
        <v>4.109871500000011</v>
      </c>
      <c r="AA16" s="78"/>
      <c r="AB16" s="77"/>
    </row>
    <row r="17" spans="1:28" s="58" customFormat="1" ht="15">
      <c r="A17" s="193" t="s">
        <v>193</v>
      </c>
      <c r="B17" s="164">
        <v>921200</v>
      </c>
      <c r="C17" s="162">
        <v>15000</v>
      </c>
      <c r="D17" s="170">
        <v>0.02</v>
      </c>
      <c r="E17" s="164">
        <v>16300</v>
      </c>
      <c r="F17" s="112">
        <v>-1100</v>
      </c>
      <c r="G17" s="170">
        <v>-0.06</v>
      </c>
      <c r="H17" s="164">
        <v>200</v>
      </c>
      <c r="I17" s="112">
        <v>0</v>
      </c>
      <c r="J17" s="170">
        <v>0</v>
      </c>
      <c r="K17" s="164">
        <v>937700</v>
      </c>
      <c r="L17" s="112">
        <v>13900</v>
      </c>
      <c r="M17" s="127">
        <v>0.02</v>
      </c>
      <c r="N17" s="112">
        <v>910000</v>
      </c>
      <c r="O17" s="173">
        <f t="shared" si="0"/>
        <v>0.9704596352778074</v>
      </c>
      <c r="P17" s="108">
        <f>Volume!K17</f>
        <v>2564.2</v>
      </c>
      <c r="Q17" s="69">
        <f>Volume!J17</f>
        <v>2609.45</v>
      </c>
      <c r="R17" s="237">
        <f t="shared" si="1"/>
        <v>244.6881265</v>
      </c>
      <c r="S17" s="103">
        <f t="shared" si="2"/>
        <v>237.45995</v>
      </c>
      <c r="T17" s="109">
        <f t="shared" si="3"/>
        <v>923800</v>
      </c>
      <c r="U17" s="103">
        <f t="shared" si="4"/>
        <v>1.5046546871617232</v>
      </c>
      <c r="V17" s="103">
        <f t="shared" si="5"/>
        <v>240.382534</v>
      </c>
      <c r="W17" s="103">
        <f t="shared" si="6"/>
        <v>4.2534035</v>
      </c>
      <c r="X17" s="103">
        <f t="shared" si="7"/>
        <v>0.05218899999999999</v>
      </c>
      <c r="Y17" s="103">
        <f t="shared" si="8"/>
        <v>236.880796</v>
      </c>
      <c r="Z17" s="237">
        <f t="shared" si="9"/>
        <v>7.807330500000006</v>
      </c>
      <c r="AA17" s="78"/>
      <c r="AB17" s="77"/>
    </row>
    <row r="18" spans="1:28" s="58" customFormat="1" ht="15">
      <c r="A18" s="193" t="s">
        <v>281</v>
      </c>
      <c r="B18" s="164">
        <v>7478400</v>
      </c>
      <c r="C18" s="162">
        <v>336300</v>
      </c>
      <c r="D18" s="170">
        <v>0.05</v>
      </c>
      <c r="E18" s="164">
        <v>471200</v>
      </c>
      <c r="F18" s="112">
        <v>36100</v>
      </c>
      <c r="G18" s="170">
        <v>0.08</v>
      </c>
      <c r="H18" s="164">
        <v>43700</v>
      </c>
      <c r="I18" s="112">
        <v>0</v>
      </c>
      <c r="J18" s="170">
        <v>0</v>
      </c>
      <c r="K18" s="164">
        <v>7993300</v>
      </c>
      <c r="L18" s="112">
        <v>372400</v>
      </c>
      <c r="M18" s="127">
        <v>0.05</v>
      </c>
      <c r="N18" s="112">
        <v>7869800</v>
      </c>
      <c r="O18" s="173">
        <f t="shared" si="0"/>
        <v>0.984549560256715</v>
      </c>
      <c r="P18" s="108">
        <f>Volume!K18</f>
        <v>160.85</v>
      </c>
      <c r="Q18" s="69">
        <f>Volume!J18</f>
        <v>157.15</v>
      </c>
      <c r="R18" s="237">
        <f t="shared" si="1"/>
        <v>125.6147095</v>
      </c>
      <c r="S18" s="103">
        <f t="shared" si="2"/>
        <v>123.673907</v>
      </c>
      <c r="T18" s="109">
        <f t="shared" si="3"/>
        <v>7620900</v>
      </c>
      <c r="U18" s="103">
        <f t="shared" si="4"/>
        <v>4.886561954624781</v>
      </c>
      <c r="V18" s="103">
        <f t="shared" si="5"/>
        <v>117.523056</v>
      </c>
      <c r="W18" s="103">
        <f t="shared" si="6"/>
        <v>7.404908</v>
      </c>
      <c r="X18" s="103">
        <f t="shared" si="7"/>
        <v>0.6867455</v>
      </c>
      <c r="Y18" s="103">
        <f t="shared" si="8"/>
        <v>122.5821765</v>
      </c>
      <c r="Z18" s="237">
        <f t="shared" si="9"/>
        <v>3.032533000000001</v>
      </c>
      <c r="AA18" s="78"/>
      <c r="AB18" s="77"/>
    </row>
    <row r="19" spans="1:28" s="8" customFormat="1" ht="15">
      <c r="A19" s="193" t="s">
        <v>282</v>
      </c>
      <c r="B19" s="164">
        <v>12633600</v>
      </c>
      <c r="C19" s="162">
        <v>115200</v>
      </c>
      <c r="D19" s="170">
        <v>0.01</v>
      </c>
      <c r="E19" s="164">
        <v>1070400</v>
      </c>
      <c r="F19" s="112">
        <v>28800</v>
      </c>
      <c r="G19" s="170">
        <v>0.03</v>
      </c>
      <c r="H19" s="164">
        <v>158400</v>
      </c>
      <c r="I19" s="112">
        <v>0</v>
      </c>
      <c r="J19" s="170">
        <v>0</v>
      </c>
      <c r="K19" s="164">
        <v>13862400</v>
      </c>
      <c r="L19" s="112">
        <v>144000</v>
      </c>
      <c r="M19" s="127">
        <v>0.01</v>
      </c>
      <c r="N19" s="112">
        <v>13579200</v>
      </c>
      <c r="O19" s="173">
        <f t="shared" si="0"/>
        <v>0.9795706371191135</v>
      </c>
      <c r="P19" s="108">
        <f>Volume!K19</f>
        <v>63.25</v>
      </c>
      <c r="Q19" s="69">
        <f>Volume!J19</f>
        <v>62.45</v>
      </c>
      <c r="R19" s="237">
        <f t="shared" si="1"/>
        <v>86.570688</v>
      </c>
      <c r="S19" s="103">
        <f t="shared" si="2"/>
        <v>84.802104</v>
      </c>
      <c r="T19" s="109">
        <f t="shared" si="3"/>
        <v>13718400</v>
      </c>
      <c r="U19" s="103">
        <f t="shared" si="4"/>
        <v>1.0496850944716585</v>
      </c>
      <c r="V19" s="103">
        <f t="shared" si="5"/>
        <v>78.896832</v>
      </c>
      <c r="W19" s="103">
        <f t="shared" si="6"/>
        <v>6.684648</v>
      </c>
      <c r="X19" s="103">
        <f t="shared" si="7"/>
        <v>0.989208</v>
      </c>
      <c r="Y19" s="103">
        <f t="shared" si="8"/>
        <v>86.76888</v>
      </c>
      <c r="Z19" s="237">
        <f t="shared" si="9"/>
        <v>-0.1981919999999917</v>
      </c>
      <c r="AA19"/>
      <c r="AB19" s="77"/>
    </row>
    <row r="20" spans="1:28" s="8" customFormat="1" ht="15">
      <c r="A20" s="193" t="s">
        <v>76</v>
      </c>
      <c r="B20" s="164">
        <v>5605600</v>
      </c>
      <c r="C20" s="162">
        <v>-42000</v>
      </c>
      <c r="D20" s="170">
        <v>-0.01</v>
      </c>
      <c r="E20" s="164">
        <v>47600</v>
      </c>
      <c r="F20" s="112">
        <v>12600</v>
      </c>
      <c r="G20" s="170">
        <v>0.36</v>
      </c>
      <c r="H20" s="164">
        <v>7000</v>
      </c>
      <c r="I20" s="112">
        <v>2800</v>
      </c>
      <c r="J20" s="170">
        <v>0.67</v>
      </c>
      <c r="K20" s="164">
        <v>5660200</v>
      </c>
      <c r="L20" s="112">
        <v>-26600</v>
      </c>
      <c r="M20" s="127">
        <v>0</v>
      </c>
      <c r="N20" s="112">
        <v>5642000</v>
      </c>
      <c r="O20" s="173">
        <f t="shared" si="0"/>
        <v>0.9967845659163987</v>
      </c>
      <c r="P20" s="108">
        <f>Volume!K20</f>
        <v>243.6</v>
      </c>
      <c r="Q20" s="69">
        <f>Volume!J20</f>
        <v>251</v>
      </c>
      <c r="R20" s="237">
        <f t="shared" si="1"/>
        <v>142.07102</v>
      </c>
      <c r="S20" s="103">
        <f t="shared" si="2"/>
        <v>141.6142</v>
      </c>
      <c r="T20" s="109">
        <f t="shared" si="3"/>
        <v>5686800</v>
      </c>
      <c r="U20" s="103">
        <f t="shared" si="4"/>
        <v>-0.46774987690792713</v>
      </c>
      <c r="V20" s="103">
        <f t="shared" si="5"/>
        <v>140.70056</v>
      </c>
      <c r="W20" s="103">
        <f t="shared" si="6"/>
        <v>1.19476</v>
      </c>
      <c r="X20" s="103">
        <f t="shared" si="7"/>
        <v>0.1757</v>
      </c>
      <c r="Y20" s="103">
        <f t="shared" si="8"/>
        <v>138.530448</v>
      </c>
      <c r="Z20" s="237">
        <f t="shared" si="9"/>
        <v>3.5405719999999974</v>
      </c>
      <c r="AA20"/>
      <c r="AB20" s="77"/>
    </row>
    <row r="21" spans="1:28" s="58" customFormat="1" ht="15">
      <c r="A21" s="193" t="s">
        <v>77</v>
      </c>
      <c r="B21" s="164">
        <v>5021700</v>
      </c>
      <c r="C21" s="162">
        <v>-368600</v>
      </c>
      <c r="D21" s="170">
        <v>-0.07</v>
      </c>
      <c r="E21" s="164">
        <v>368600</v>
      </c>
      <c r="F21" s="112">
        <v>36100</v>
      </c>
      <c r="G21" s="170">
        <v>0.11</v>
      </c>
      <c r="H21" s="164">
        <v>95000</v>
      </c>
      <c r="I21" s="112">
        <v>32300</v>
      </c>
      <c r="J21" s="170">
        <v>0.52</v>
      </c>
      <c r="K21" s="164">
        <v>5485300</v>
      </c>
      <c r="L21" s="112">
        <v>-300200</v>
      </c>
      <c r="M21" s="127">
        <v>-0.05</v>
      </c>
      <c r="N21" s="112">
        <v>5456800</v>
      </c>
      <c r="O21" s="173">
        <f t="shared" si="0"/>
        <v>0.9948042951160374</v>
      </c>
      <c r="P21" s="108">
        <f>Volume!K21</f>
        <v>194.05</v>
      </c>
      <c r="Q21" s="69">
        <f>Volume!J21</f>
        <v>195.4</v>
      </c>
      <c r="R21" s="237">
        <f t="shared" si="1"/>
        <v>107.182762</v>
      </c>
      <c r="S21" s="103">
        <f t="shared" si="2"/>
        <v>106.625872</v>
      </c>
      <c r="T21" s="109">
        <f t="shared" si="3"/>
        <v>5785500</v>
      </c>
      <c r="U21" s="103">
        <f t="shared" si="4"/>
        <v>-5.188834154351396</v>
      </c>
      <c r="V21" s="103">
        <f t="shared" si="5"/>
        <v>98.124018</v>
      </c>
      <c r="W21" s="103">
        <f t="shared" si="6"/>
        <v>7.202444</v>
      </c>
      <c r="X21" s="103">
        <f t="shared" si="7"/>
        <v>1.8563</v>
      </c>
      <c r="Y21" s="103">
        <f t="shared" si="8"/>
        <v>112.2676275</v>
      </c>
      <c r="Z21" s="237">
        <f t="shared" si="9"/>
        <v>-5.0848655000000065</v>
      </c>
      <c r="AA21"/>
      <c r="AB21" s="77"/>
    </row>
    <row r="22" spans="1:28" s="7" customFormat="1" ht="15">
      <c r="A22" s="193" t="s">
        <v>283</v>
      </c>
      <c r="B22" s="283">
        <v>1623300</v>
      </c>
      <c r="C22" s="163">
        <v>67200</v>
      </c>
      <c r="D22" s="171">
        <v>0.04</v>
      </c>
      <c r="E22" s="172">
        <v>6300</v>
      </c>
      <c r="F22" s="167">
        <v>0</v>
      </c>
      <c r="G22" s="171">
        <v>0</v>
      </c>
      <c r="H22" s="165">
        <v>47250</v>
      </c>
      <c r="I22" s="168">
        <v>0</v>
      </c>
      <c r="J22" s="171">
        <v>0</v>
      </c>
      <c r="K22" s="164">
        <v>1676850</v>
      </c>
      <c r="L22" s="112">
        <v>67200</v>
      </c>
      <c r="M22" s="352">
        <v>0.04</v>
      </c>
      <c r="N22" s="112">
        <v>1662150</v>
      </c>
      <c r="O22" s="173">
        <f t="shared" si="0"/>
        <v>0.9912335629304947</v>
      </c>
      <c r="P22" s="108">
        <f>Volume!K22</f>
        <v>161</v>
      </c>
      <c r="Q22" s="69">
        <f>Volume!J22</f>
        <v>158.45</v>
      </c>
      <c r="R22" s="237">
        <f t="shared" si="1"/>
        <v>26.56968825</v>
      </c>
      <c r="S22" s="103">
        <f t="shared" si="2"/>
        <v>26.336766749999995</v>
      </c>
      <c r="T22" s="109">
        <f t="shared" si="3"/>
        <v>1609650</v>
      </c>
      <c r="U22" s="103">
        <f t="shared" si="4"/>
        <v>4.174820613176777</v>
      </c>
      <c r="V22" s="103">
        <f t="shared" si="5"/>
        <v>25.721188499999997</v>
      </c>
      <c r="W22" s="103">
        <f t="shared" si="6"/>
        <v>0.09982349999999998</v>
      </c>
      <c r="X22" s="103">
        <f t="shared" si="7"/>
        <v>0.7486762499999999</v>
      </c>
      <c r="Y22" s="103">
        <f t="shared" si="8"/>
        <v>25.915365</v>
      </c>
      <c r="Z22" s="237">
        <f t="shared" si="9"/>
        <v>0.6543232499999974</v>
      </c>
      <c r="AB22" s="77"/>
    </row>
    <row r="23" spans="1:28" s="7" customFormat="1" ht="15">
      <c r="A23" s="193" t="s">
        <v>34</v>
      </c>
      <c r="B23" s="283">
        <v>660825</v>
      </c>
      <c r="C23" s="163">
        <v>20350</v>
      </c>
      <c r="D23" s="171">
        <v>0.03</v>
      </c>
      <c r="E23" s="172">
        <v>275</v>
      </c>
      <c r="F23" s="167">
        <v>0</v>
      </c>
      <c r="G23" s="171">
        <v>0</v>
      </c>
      <c r="H23" s="165">
        <v>0</v>
      </c>
      <c r="I23" s="168">
        <v>0</v>
      </c>
      <c r="J23" s="171">
        <v>0</v>
      </c>
      <c r="K23" s="164">
        <v>661100</v>
      </c>
      <c r="L23" s="112">
        <v>20350</v>
      </c>
      <c r="M23" s="352">
        <v>0.03</v>
      </c>
      <c r="N23" s="112">
        <v>660550</v>
      </c>
      <c r="O23" s="173">
        <f t="shared" si="0"/>
        <v>0.9991680532445923</v>
      </c>
      <c r="P23" s="108">
        <f>Volume!K23</f>
        <v>1654.4</v>
      </c>
      <c r="Q23" s="69">
        <f>Volume!J23</f>
        <v>1634.15</v>
      </c>
      <c r="R23" s="237">
        <f t="shared" si="1"/>
        <v>108.0336565</v>
      </c>
      <c r="S23" s="103">
        <f t="shared" si="2"/>
        <v>107.94377825</v>
      </c>
      <c r="T23" s="109">
        <f t="shared" si="3"/>
        <v>640750</v>
      </c>
      <c r="U23" s="103">
        <f t="shared" si="4"/>
        <v>3.1759656652360517</v>
      </c>
      <c r="V23" s="103">
        <f t="shared" si="5"/>
        <v>107.988717375</v>
      </c>
      <c r="W23" s="103">
        <f t="shared" si="6"/>
        <v>0.044939125</v>
      </c>
      <c r="X23" s="103">
        <f t="shared" si="7"/>
        <v>0</v>
      </c>
      <c r="Y23" s="103">
        <f t="shared" si="8"/>
        <v>106.00568</v>
      </c>
      <c r="Z23" s="237">
        <f t="shared" si="9"/>
        <v>2.0279765000000083</v>
      </c>
      <c r="AB23" s="77"/>
    </row>
    <row r="24" spans="1:28" s="58" customFormat="1" ht="15">
      <c r="A24" s="193" t="s">
        <v>284</v>
      </c>
      <c r="B24" s="164">
        <v>570500</v>
      </c>
      <c r="C24" s="162">
        <v>-1250</v>
      </c>
      <c r="D24" s="170">
        <v>0</v>
      </c>
      <c r="E24" s="164">
        <v>1000</v>
      </c>
      <c r="F24" s="112">
        <v>0</v>
      </c>
      <c r="G24" s="170">
        <v>0</v>
      </c>
      <c r="H24" s="164">
        <v>0</v>
      </c>
      <c r="I24" s="112">
        <v>0</v>
      </c>
      <c r="J24" s="170">
        <v>0</v>
      </c>
      <c r="K24" s="164">
        <v>571500</v>
      </c>
      <c r="L24" s="112">
        <v>-1250</v>
      </c>
      <c r="M24" s="127">
        <v>0</v>
      </c>
      <c r="N24" s="112">
        <v>564500</v>
      </c>
      <c r="O24" s="173">
        <f t="shared" si="0"/>
        <v>0.9877515310586177</v>
      </c>
      <c r="P24" s="108">
        <f>Volume!K24</f>
        <v>963.4</v>
      </c>
      <c r="Q24" s="69">
        <f>Volume!J24</f>
        <v>960.65</v>
      </c>
      <c r="R24" s="237">
        <f t="shared" si="1"/>
        <v>54.9011475</v>
      </c>
      <c r="S24" s="103">
        <f t="shared" si="2"/>
        <v>54.2286925</v>
      </c>
      <c r="T24" s="109">
        <f t="shared" si="3"/>
        <v>572750</v>
      </c>
      <c r="U24" s="103">
        <f t="shared" si="4"/>
        <v>-0.2182453077258839</v>
      </c>
      <c r="V24" s="103">
        <f t="shared" si="5"/>
        <v>54.8050825</v>
      </c>
      <c r="W24" s="103">
        <f t="shared" si="6"/>
        <v>0.096065</v>
      </c>
      <c r="X24" s="103">
        <f t="shared" si="7"/>
        <v>0</v>
      </c>
      <c r="Y24" s="103">
        <f t="shared" si="8"/>
        <v>55.178735</v>
      </c>
      <c r="Z24" s="237">
        <f t="shared" si="9"/>
        <v>-0.27758750000000276</v>
      </c>
      <c r="AA24" s="78"/>
      <c r="AB24" s="77"/>
    </row>
    <row r="25" spans="1:28" s="58" customFormat="1" ht="15">
      <c r="A25" s="193" t="s">
        <v>137</v>
      </c>
      <c r="B25" s="164">
        <v>4394000</v>
      </c>
      <c r="C25" s="162">
        <v>-167000</v>
      </c>
      <c r="D25" s="170">
        <v>-0.04</v>
      </c>
      <c r="E25" s="164">
        <v>36000</v>
      </c>
      <c r="F25" s="112">
        <v>1000</v>
      </c>
      <c r="G25" s="170">
        <v>0.03</v>
      </c>
      <c r="H25" s="164">
        <v>4000</v>
      </c>
      <c r="I25" s="112">
        <v>0</v>
      </c>
      <c r="J25" s="170">
        <v>0</v>
      </c>
      <c r="K25" s="164">
        <v>4434000</v>
      </c>
      <c r="L25" s="112">
        <v>-166000</v>
      </c>
      <c r="M25" s="127">
        <v>-0.04</v>
      </c>
      <c r="N25" s="112">
        <v>4423000</v>
      </c>
      <c r="O25" s="173">
        <f t="shared" si="0"/>
        <v>0.9975191700496165</v>
      </c>
      <c r="P25" s="108">
        <f>Volume!K25</f>
        <v>342.85</v>
      </c>
      <c r="Q25" s="69">
        <f>Volume!J25</f>
        <v>344.1</v>
      </c>
      <c r="R25" s="237">
        <f t="shared" si="1"/>
        <v>152.57394</v>
      </c>
      <c r="S25" s="103">
        <f t="shared" si="2"/>
        <v>152.19543</v>
      </c>
      <c r="T25" s="109">
        <f t="shared" si="3"/>
        <v>4600000</v>
      </c>
      <c r="U25" s="103">
        <f t="shared" si="4"/>
        <v>-3.6086956521739126</v>
      </c>
      <c r="V25" s="103">
        <f t="shared" si="5"/>
        <v>151.19754</v>
      </c>
      <c r="W25" s="103">
        <f t="shared" si="6"/>
        <v>1.23876</v>
      </c>
      <c r="X25" s="103">
        <f t="shared" si="7"/>
        <v>0.13764</v>
      </c>
      <c r="Y25" s="103">
        <f t="shared" si="8"/>
        <v>157.711</v>
      </c>
      <c r="Z25" s="237">
        <f t="shared" si="9"/>
        <v>-5.1370600000000195</v>
      </c>
      <c r="AA25" s="78"/>
      <c r="AB25" s="77"/>
    </row>
    <row r="26" spans="1:28" s="7" customFormat="1" ht="15">
      <c r="A26" s="193" t="s">
        <v>232</v>
      </c>
      <c r="B26" s="164">
        <v>8803000</v>
      </c>
      <c r="C26" s="162">
        <v>437500</v>
      </c>
      <c r="D26" s="170">
        <v>0.05</v>
      </c>
      <c r="E26" s="164">
        <v>310000</v>
      </c>
      <c r="F26" s="112">
        <v>10500</v>
      </c>
      <c r="G26" s="170">
        <v>0.04</v>
      </c>
      <c r="H26" s="164">
        <v>62000</v>
      </c>
      <c r="I26" s="112">
        <v>3000</v>
      </c>
      <c r="J26" s="170">
        <v>0.05</v>
      </c>
      <c r="K26" s="164">
        <v>9175000</v>
      </c>
      <c r="L26" s="112">
        <v>451000</v>
      </c>
      <c r="M26" s="127">
        <v>0.05</v>
      </c>
      <c r="N26" s="112">
        <v>9054000</v>
      </c>
      <c r="O26" s="173">
        <f t="shared" si="0"/>
        <v>0.9868119891008175</v>
      </c>
      <c r="P26" s="108">
        <f>Volume!K26</f>
        <v>825.6</v>
      </c>
      <c r="Q26" s="69">
        <f>Volume!J26</f>
        <v>818.95</v>
      </c>
      <c r="R26" s="237">
        <f t="shared" si="1"/>
        <v>751.386625</v>
      </c>
      <c r="S26" s="103">
        <f t="shared" si="2"/>
        <v>741.47733</v>
      </c>
      <c r="T26" s="109">
        <f t="shared" si="3"/>
        <v>8724000</v>
      </c>
      <c r="U26" s="103">
        <f t="shared" si="4"/>
        <v>5.169646950939936</v>
      </c>
      <c r="V26" s="103">
        <f t="shared" si="5"/>
        <v>720.921685</v>
      </c>
      <c r="W26" s="103">
        <f t="shared" si="6"/>
        <v>25.38745</v>
      </c>
      <c r="X26" s="103">
        <f t="shared" si="7"/>
        <v>5.07749</v>
      </c>
      <c r="Y26" s="103">
        <f t="shared" si="8"/>
        <v>720.25344</v>
      </c>
      <c r="Z26" s="237">
        <f t="shared" si="9"/>
        <v>31.133185000000026</v>
      </c>
      <c r="AB26" s="77"/>
    </row>
    <row r="27" spans="1:28" s="7" customFormat="1" ht="15">
      <c r="A27" s="193" t="s">
        <v>1</v>
      </c>
      <c r="B27" s="283">
        <v>1283550</v>
      </c>
      <c r="C27" s="163">
        <v>63900</v>
      </c>
      <c r="D27" s="171">
        <v>0.05</v>
      </c>
      <c r="E27" s="172">
        <v>22500</v>
      </c>
      <c r="F27" s="167">
        <v>1650</v>
      </c>
      <c r="G27" s="171">
        <v>0.08</v>
      </c>
      <c r="H27" s="165">
        <v>2100</v>
      </c>
      <c r="I27" s="168">
        <v>450</v>
      </c>
      <c r="J27" s="171">
        <v>0.27</v>
      </c>
      <c r="K27" s="164">
        <v>1308150</v>
      </c>
      <c r="L27" s="112">
        <v>66000</v>
      </c>
      <c r="M27" s="352">
        <v>0.05</v>
      </c>
      <c r="N27" s="112">
        <v>1264050</v>
      </c>
      <c r="O27" s="173">
        <f t="shared" si="0"/>
        <v>0.9662882696938424</v>
      </c>
      <c r="P27" s="108">
        <f>Volume!K27</f>
        <v>2449.1</v>
      </c>
      <c r="Q27" s="69">
        <f>Volume!J27</f>
        <v>2429.3</v>
      </c>
      <c r="R27" s="237">
        <f t="shared" si="1"/>
        <v>317.7888795</v>
      </c>
      <c r="S27" s="103">
        <f t="shared" si="2"/>
        <v>307.0756665</v>
      </c>
      <c r="T27" s="109">
        <f t="shared" si="3"/>
        <v>1242150</v>
      </c>
      <c r="U27" s="103">
        <f t="shared" si="4"/>
        <v>5.313367950730588</v>
      </c>
      <c r="V27" s="103">
        <f t="shared" si="5"/>
        <v>311.8128015</v>
      </c>
      <c r="W27" s="103">
        <f t="shared" si="6"/>
        <v>5.465925</v>
      </c>
      <c r="X27" s="103">
        <f t="shared" si="7"/>
        <v>0.510153</v>
      </c>
      <c r="Y27" s="103">
        <f t="shared" si="8"/>
        <v>304.2149565</v>
      </c>
      <c r="Z27" s="237">
        <f t="shared" si="9"/>
        <v>13.57392299999998</v>
      </c>
      <c r="AB27" s="77"/>
    </row>
    <row r="28" spans="1:28" s="7" customFormat="1" ht="15">
      <c r="A28" s="193" t="s">
        <v>158</v>
      </c>
      <c r="B28" s="283">
        <v>1679600</v>
      </c>
      <c r="C28" s="163">
        <v>0</v>
      </c>
      <c r="D28" s="171">
        <v>0</v>
      </c>
      <c r="E28" s="172">
        <v>96900</v>
      </c>
      <c r="F28" s="167">
        <v>0</v>
      </c>
      <c r="G28" s="171">
        <v>0</v>
      </c>
      <c r="H28" s="165">
        <v>7600</v>
      </c>
      <c r="I28" s="168">
        <v>1900</v>
      </c>
      <c r="J28" s="171">
        <v>0.33</v>
      </c>
      <c r="K28" s="164">
        <v>1784100</v>
      </c>
      <c r="L28" s="112">
        <v>1900</v>
      </c>
      <c r="M28" s="352">
        <v>0</v>
      </c>
      <c r="N28" s="112">
        <v>1776500</v>
      </c>
      <c r="O28" s="173">
        <f t="shared" si="0"/>
        <v>0.9957401490947817</v>
      </c>
      <c r="P28" s="108">
        <f>Volume!K28</f>
        <v>114.65</v>
      </c>
      <c r="Q28" s="69">
        <f>Volume!J28</f>
        <v>114.65</v>
      </c>
      <c r="R28" s="237">
        <f t="shared" si="1"/>
        <v>20.4547065</v>
      </c>
      <c r="S28" s="103">
        <f t="shared" si="2"/>
        <v>20.3675725</v>
      </c>
      <c r="T28" s="109">
        <f t="shared" si="3"/>
        <v>1782200</v>
      </c>
      <c r="U28" s="103">
        <f t="shared" si="4"/>
        <v>0.10660980810234541</v>
      </c>
      <c r="V28" s="103">
        <f t="shared" si="5"/>
        <v>19.256614</v>
      </c>
      <c r="W28" s="103">
        <f t="shared" si="6"/>
        <v>1.1109585</v>
      </c>
      <c r="X28" s="103">
        <f t="shared" si="7"/>
        <v>0.087134</v>
      </c>
      <c r="Y28" s="103">
        <f t="shared" si="8"/>
        <v>20.432923</v>
      </c>
      <c r="Z28" s="237">
        <f t="shared" si="9"/>
        <v>0.02178350000000151</v>
      </c>
      <c r="AB28" s="77"/>
    </row>
    <row r="29" spans="1:28" s="58" customFormat="1" ht="15">
      <c r="A29" s="193" t="s">
        <v>285</v>
      </c>
      <c r="B29" s="164">
        <v>653100</v>
      </c>
      <c r="C29" s="162">
        <v>57600</v>
      </c>
      <c r="D29" s="170">
        <v>0.1</v>
      </c>
      <c r="E29" s="164">
        <v>0</v>
      </c>
      <c r="F29" s="112">
        <v>0</v>
      </c>
      <c r="G29" s="170">
        <v>0</v>
      </c>
      <c r="H29" s="164">
        <v>0</v>
      </c>
      <c r="I29" s="112">
        <v>0</v>
      </c>
      <c r="J29" s="170">
        <v>0</v>
      </c>
      <c r="K29" s="164">
        <v>653100</v>
      </c>
      <c r="L29" s="112">
        <v>57600</v>
      </c>
      <c r="M29" s="127">
        <v>0.1</v>
      </c>
      <c r="N29" s="112">
        <v>652200</v>
      </c>
      <c r="O29" s="173">
        <f t="shared" si="0"/>
        <v>0.9986219568213137</v>
      </c>
      <c r="P29" s="108">
        <f>Volume!K29</f>
        <v>560.65</v>
      </c>
      <c r="Q29" s="69">
        <f>Volume!J29</f>
        <v>559.9</v>
      </c>
      <c r="R29" s="237">
        <f t="shared" si="1"/>
        <v>36.567069</v>
      </c>
      <c r="S29" s="103">
        <f t="shared" si="2"/>
        <v>36.516678</v>
      </c>
      <c r="T29" s="109">
        <f t="shared" si="3"/>
        <v>595500</v>
      </c>
      <c r="U29" s="103">
        <f t="shared" si="4"/>
        <v>9.672544080604533</v>
      </c>
      <c r="V29" s="103">
        <f t="shared" si="5"/>
        <v>36.567069</v>
      </c>
      <c r="W29" s="103">
        <f t="shared" si="6"/>
        <v>0</v>
      </c>
      <c r="X29" s="103">
        <f t="shared" si="7"/>
        <v>0</v>
      </c>
      <c r="Y29" s="103">
        <f t="shared" si="8"/>
        <v>33.3867075</v>
      </c>
      <c r="Z29" s="237">
        <f t="shared" si="9"/>
        <v>3.1803614999999965</v>
      </c>
      <c r="AA29" s="78"/>
      <c r="AB29" s="77"/>
    </row>
    <row r="30" spans="1:28" s="7" customFormat="1" ht="15">
      <c r="A30" s="193" t="s">
        <v>159</v>
      </c>
      <c r="B30" s="164">
        <v>2979000</v>
      </c>
      <c r="C30" s="162">
        <v>-40500</v>
      </c>
      <c r="D30" s="170">
        <v>-0.01</v>
      </c>
      <c r="E30" s="164">
        <v>499500</v>
      </c>
      <c r="F30" s="112">
        <v>4500</v>
      </c>
      <c r="G30" s="170">
        <v>0.01</v>
      </c>
      <c r="H30" s="164">
        <v>72000</v>
      </c>
      <c r="I30" s="112">
        <v>13500</v>
      </c>
      <c r="J30" s="170">
        <v>0.23</v>
      </c>
      <c r="K30" s="164">
        <v>3550500</v>
      </c>
      <c r="L30" s="112">
        <v>-22500</v>
      </c>
      <c r="M30" s="127">
        <v>-0.01</v>
      </c>
      <c r="N30" s="112">
        <v>3199500</v>
      </c>
      <c r="O30" s="173">
        <f t="shared" si="0"/>
        <v>0.9011406844106464</v>
      </c>
      <c r="P30" s="108">
        <f>Volume!K30</f>
        <v>49.65</v>
      </c>
      <c r="Q30" s="69">
        <f>Volume!J30</f>
        <v>49.15</v>
      </c>
      <c r="R30" s="237">
        <f t="shared" si="1"/>
        <v>17.4507075</v>
      </c>
      <c r="S30" s="103">
        <f t="shared" si="2"/>
        <v>15.7255425</v>
      </c>
      <c r="T30" s="109">
        <f t="shared" si="3"/>
        <v>3573000</v>
      </c>
      <c r="U30" s="103">
        <f t="shared" si="4"/>
        <v>-0.6297229219143577</v>
      </c>
      <c r="V30" s="103">
        <f t="shared" si="5"/>
        <v>14.641785</v>
      </c>
      <c r="W30" s="103">
        <f t="shared" si="6"/>
        <v>2.4550425</v>
      </c>
      <c r="X30" s="103">
        <f t="shared" si="7"/>
        <v>0.35388</v>
      </c>
      <c r="Y30" s="103">
        <f t="shared" si="8"/>
        <v>17.739945</v>
      </c>
      <c r="Z30" s="237">
        <f t="shared" si="9"/>
        <v>-0.2892374999999987</v>
      </c>
      <c r="AB30" s="77"/>
    </row>
    <row r="31" spans="1:28" s="7" customFormat="1" ht="15">
      <c r="A31" s="193" t="s">
        <v>2</v>
      </c>
      <c r="B31" s="283">
        <v>1845800</v>
      </c>
      <c r="C31" s="163">
        <v>89100</v>
      </c>
      <c r="D31" s="171">
        <v>0.05</v>
      </c>
      <c r="E31" s="172">
        <v>137500</v>
      </c>
      <c r="F31" s="167">
        <v>7700</v>
      </c>
      <c r="G31" s="171">
        <v>0.06</v>
      </c>
      <c r="H31" s="165">
        <v>0</v>
      </c>
      <c r="I31" s="168">
        <v>0</v>
      </c>
      <c r="J31" s="171">
        <v>0</v>
      </c>
      <c r="K31" s="164">
        <v>1983300</v>
      </c>
      <c r="L31" s="112">
        <v>96800</v>
      </c>
      <c r="M31" s="352">
        <v>0.05</v>
      </c>
      <c r="N31" s="112">
        <v>1978900</v>
      </c>
      <c r="O31" s="173">
        <f t="shared" si="0"/>
        <v>0.9977814753189129</v>
      </c>
      <c r="P31" s="108">
        <f>Volume!K31</f>
        <v>350.55</v>
      </c>
      <c r="Q31" s="69">
        <f>Volume!J31</f>
        <v>355.05</v>
      </c>
      <c r="R31" s="237">
        <f t="shared" si="1"/>
        <v>70.4170665</v>
      </c>
      <c r="S31" s="103">
        <f t="shared" si="2"/>
        <v>70.2608445</v>
      </c>
      <c r="T31" s="109">
        <f t="shared" si="3"/>
        <v>1886500</v>
      </c>
      <c r="U31" s="103">
        <f t="shared" si="4"/>
        <v>5.131195335276968</v>
      </c>
      <c r="V31" s="103">
        <f t="shared" si="5"/>
        <v>65.535129</v>
      </c>
      <c r="W31" s="103">
        <f t="shared" si="6"/>
        <v>4.8819375</v>
      </c>
      <c r="X31" s="103">
        <f t="shared" si="7"/>
        <v>0</v>
      </c>
      <c r="Y31" s="103">
        <f t="shared" si="8"/>
        <v>66.1312575</v>
      </c>
      <c r="Z31" s="237">
        <f t="shared" si="9"/>
        <v>4.285809</v>
      </c>
      <c r="AB31" s="77"/>
    </row>
    <row r="32" spans="1:28" s="7" customFormat="1" ht="15">
      <c r="A32" s="193" t="s">
        <v>391</v>
      </c>
      <c r="B32" s="283">
        <v>6792500</v>
      </c>
      <c r="C32" s="163">
        <v>467500</v>
      </c>
      <c r="D32" s="171">
        <v>0.07</v>
      </c>
      <c r="E32" s="172">
        <v>300000</v>
      </c>
      <c r="F32" s="167">
        <v>17500</v>
      </c>
      <c r="G32" s="171">
        <v>0.06</v>
      </c>
      <c r="H32" s="165">
        <v>15000</v>
      </c>
      <c r="I32" s="168">
        <v>2500</v>
      </c>
      <c r="J32" s="171">
        <v>0.2</v>
      </c>
      <c r="K32" s="164">
        <v>7107500</v>
      </c>
      <c r="L32" s="112">
        <v>487500</v>
      </c>
      <c r="M32" s="352">
        <v>0.07</v>
      </c>
      <c r="N32" s="112">
        <v>7070000</v>
      </c>
      <c r="O32" s="173">
        <f t="shared" si="0"/>
        <v>0.9947238832219486</v>
      </c>
      <c r="P32" s="108">
        <f>Volume!K32</f>
        <v>128.55</v>
      </c>
      <c r="Q32" s="69">
        <f>Volume!J32</f>
        <v>130.6</v>
      </c>
      <c r="R32" s="237">
        <f t="shared" si="1"/>
        <v>92.82395</v>
      </c>
      <c r="S32" s="103">
        <f t="shared" si="2"/>
        <v>92.3342</v>
      </c>
      <c r="T32" s="109">
        <f t="shared" si="3"/>
        <v>6620000</v>
      </c>
      <c r="U32" s="103">
        <f t="shared" si="4"/>
        <v>7.36404833836858</v>
      </c>
      <c r="V32" s="103">
        <f t="shared" si="5"/>
        <v>88.71005</v>
      </c>
      <c r="W32" s="103">
        <f t="shared" si="6"/>
        <v>3.918</v>
      </c>
      <c r="X32" s="103">
        <f t="shared" si="7"/>
        <v>0.1959</v>
      </c>
      <c r="Y32" s="103">
        <f t="shared" si="8"/>
        <v>85.10010000000001</v>
      </c>
      <c r="Z32" s="237">
        <f t="shared" si="9"/>
        <v>7.723849999999985</v>
      </c>
      <c r="AB32" s="77"/>
    </row>
    <row r="33" spans="1:28" s="7" customFormat="1" ht="15">
      <c r="A33" s="193" t="s">
        <v>78</v>
      </c>
      <c r="B33" s="164">
        <v>2539200</v>
      </c>
      <c r="C33" s="162">
        <v>-8000</v>
      </c>
      <c r="D33" s="170">
        <v>0</v>
      </c>
      <c r="E33" s="164">
        <v>9600</v>
      </c>
      <c r="F33" s="112">
        <v>0</v>
      </c>
      <c r="G33" s="170">
        <v>0</v>
      </c>
      <c r="H33" s="164">
        <v>4800</v>
      </c>
      <c r="I33" s="112">
        <v>0</v>
      </c>
      <c r="J33" s="170">
        <v>0</v>
      </c>
      <c r="K33" s="164">
        <v>2553600</v>
      </c>
      <c r="L33" s="112">
        <v>-8000</v>
      </c>
      <c r="M33" s="127">
        <v>0</v>
      </c>
      <c r="N33" s="112">
        <v>2476800</v>
      </c>
      <c r="O33" s="173">
        <f t="shared" si="0"/>
        <v>0.9699248120300752</v>
      </c>
      <c r="P33" s="108">
        <f>Volume!K33</f>
        <v>221.5</v>
      </c>
      <c r="Q33" s="69">
        <f>Volume!J33</f>
        <v>220.2</v>
      </c>
      <c r="R33" s="237">
        <f t="shared" si="1"/>
        <v>56.230272</v>
      </c>
      <c r="S33" s="103">
        <f t="shared" si="2"/>
        <v>54.539136</v>
      </c>
      <c r="T33" s="109">
        <f t="shared" si="3"/>
        <v>2561600</v>
      </c>
      <c r="U33" s="103">
        <f t="shared" si="4"/>
        <v>-0.3123048094940662</v>
      </c>
      <c r="V33" s="103">
        <f t="shared" si="5"/>
        <v>55.913184</v>
      </c>
      <c r="W33" s="103">
        <f t="shared" si="6"/>
        <v>0.211392</v>
      </c>
      <c r="X33" s="103">
        <f t="shared" si="7"/>
        <v>0.105696</v>
      </c>
      <c r="Y33" s="103">
        <f t="shared" si="8"/>
        <v>56.73944</v>
      </c>
      <c r="Z33" s="237">
        <f t="shared" si="9"/>
        <v>-0.5091680000000025</v>
      </c>
      <c r="AB33" s="77"/>
    </row>
    <row r="34" spans="1:28" s="7" customFormat="1" ht="15">
      <c r="A34" s="193" t="s">
        <v>138</v>
      </c>
      <c r="B34" s="164">
        <v>6428125</v>
      </c>
      <c r="C34" s="162">
        <v>-58650</v>
      </c>
      <c r="D34" s="170">
        <v>-0.01</v>
      </c>
      <c r="E34" s="164">
        <v>68850</v>
      </c>
      <c r="F34" s="112">
        <v>5525</v>
      </c>
      <c r="G34" s="170">
        <v>0.09</v>
      </c>
      <c r="H34" s="164">
        <v>10625</v>
      </c>
      <c r="I34" s="112">
        <v>1275</v>
      </c>
      <c r="J34" s="170">
        <v>0.14</v>
      </c>
      <c r="K34" s="164">
        <v>6507600</v>
      </c>
      <c r="L34" s="112">
        <v>-51850</v>
      </c>
      <c r="M34" s="127">
        <v>-0.01</v>
      </c>
      <c r="N34" s="112">
        <v>6483375</v>
      </c>
      <c r="O34" s="173">
        <f t="shared" si="0"/>
        <v>0.9962774294670846</v>
      </c>
      <c r="P34" s="108">
        <f>Volume!K34</f>
        <v>584.6</v>
      </c>
      <c r="Q34" s="69">
        <f>Volume!J34</f>
        <v>569.4</v>
      </c>
      <c r="R34" s="237">
        <f t="shared" si="1"/>
        <v>370.542744</v>
      </c>
      <c r="S34" s="103">
        <f t="shared" si="2"/>
        <v>369.1633725</v>
      </c>
      <c r="T34" s="109">
        <f t="shared" si="3"/>
        <v>6559450</v>
      </c>
      <c r="U34" s="103">
        <f t="shared" si="4"/>
        <v>-0.7904626150058313</v>
      </c>
      <c r="V34" s="103">
        <f t="shared" si="5"/>
        <v>366.0174375</v>
      </c>
      <c r="W34" s="103">
        <f t="shared" si="6"/>
        <v>3.920319</v>
      </c>
      <c r="X34" s="103">
        <f t="shared" si="7"/>
        <v>0.6049875</v>
      </c>
      <c r="Y34" s="103">
        <f t="shared" si="8"/>
        <v>383.465447</v>
      </c>
      <c r="Z34" s="237">
        <f t="shared" si="9"/>
        <v>-12.922702999999956</v>
      </c>
      <c r="AB34" s="77"/>
    </row>
    <row r="35" spans="1:28" s="7" customFormat="1" ht="15">
      <c r="A35" s="193" t="s">
        <v>160</v>
      </c>
      <c r="B35" s="283">
        <v>2497000</v>
      </c>
      <c r="C35" s="163">
        <v>-118250</v>
      </c>
      <c r="D35" s="171">
        <v>-0.05</v>
      </c>
      <c r="E35" s="172">
        <v>15400</v>
      </c>
      <c r="F35" s="167">
        <v>0</v>
      </c>
      <c r="G35" s="171">
        <v>0</v>
      </c>
      <c r="H35" s="165">
        <v>0</v>
      </c>
      <c r="I35" s="168">
        <v>0</v>
      </c>
      <c r="J35" s="171">
        <v>0</v>
      </c>
      <c r="K35" s="164">
        <v>2512400</v>
      </c>
      <c r="L35" s="112">
        <v>-118250</v>
      </c>
      <c r="M35" s="352">
        <v>-0.04</v>
      </c>
      <c r="N35" s="112">
        <v>2508550</v>
      </c>
      <c r="O35" s="173">
        <f t="shared" si="0"/>
        <v>0.9984676007005254</v>
      </c>
      <c r="P35" s="108">
        <f>Volume!K35</f>
        <v>360.6</v>
      </c>
      <c r="Q35" s="69">
        <f>Volume!J35</f>
        <v>369.05</v>
      </c>
      <c r="R35" s="237">
        <f t="shared" si="1"/>
        <v>92.720122</v>
      </c>
      <c r="S35" s="103">
        <f t="shared" si="2"/>
        <v>92.57803775</v>
      </c>
      <c r="T35" s="109">
        <f t="shared" si="3"/>
        <v>2630650</v>
      </c>
      <c r="U35" s="103">
        <f t="shared" si="4"/>
        <v>-4.495086765628266</v>
      </c>
      <c r="V35" s="103">
        <f t="shared" si="5"/>
        <v>92.151785</v>
      </c>
      <c r="W35" s="103">
        <f t="shared" si="6"/>
        <v>0.568337</v>
      </c>
      <c r="X35" s="103">
        <f t="shared" si="7"/>
        <v>0</v>
      </c>
      <c r="Y35" s="103">
        <f t="shared" si="8"/>
        <v>94.86123900000001</v>
      </c>
      <c r="Z35" s="237">
        <f t="shared" si="9"/>
        <v>-2.1411170000000084</v>
      </c>
      <c r="AB35" s="77"/>
    </row>
    <row r="36" spans="1:28" s="58" customFormat="1" ht="15">
      <c r="A36" s="193" t="s">
        <v>161</v>
      </c>
      <c r="B36" s="164">
        <v>6265200</v>
      </c>
      <c r="C36" s="162">
        <v>69000</v>
      </c>
      <c r="D36" s="170">
        <v>0.01</v>
      </c>
      <c r="E36" s="164">
        <v>1200600</v>
      </c>
      <c r="F36" s="112">
        <v>6900</v>
      </c>
      <c r="G36" s="170">
        <v>0.01</v>
      </c>
      <c r="H36" s="164">
        <v>48300</v>
      </c>
      <c r="I36" s="112">
        <v>0</v>
      </c>
      <c r="J36" s="170">
        <v>0</v>
      </c>
      <c r="K36" s="164">
        <v>7514100</v>
      </c>
      <c r="L36" s="112">
        <v>75900</v>
      </c>
      <c r="M36" s="127">
        <v>0.01</v>
      </c>
      <c r="N36" s="112">
        <v>7493400</v>
      </c>
      <c r="O36" s="173">
        <f t="shared" si="0"/>
        <v>0.9972451790633609</v>
      </c>
      <c r="P36" s="108">
        <f>Volume!K36</f>
        <v>34.4</v>
      </c>
      <c r="Q36" s="69">
        <f>Volume!J36</f>
        <v>34.05</v>
      </c>
      <c r="R36" s="237">
        <f t="shared" si="1"/>
        <v>25.585510499999998</v>
      </c>
      <c r="S36" s="103">
        <f t="shared" si="2"/>
        <v>25.515026999999996</v>
      </c>
      <c r="T36" s="109">
        <f t="shared" si="3"/>
        <v>7438200</v>
      </c>
      <c r="U36" s="103">
        <f t="shared" si="4"/>
        <v>1.0204081632653061</v>
      </c>
      <c r="V36" s="103">
        <f t="shared" si="5"/>
        <v>21.333005999999997</v>
      </c>
      <c r="W36" s="103">
        <f t="shared" si="6"/>
        <v>4.088043</v>
      </c>
      <c r="X36" s="103">
        <f t="shared" si="7"/>
        <v>0.16446149999999998</v>
      </c>
      <c r="Y36" s="103">
        <f t="shared" si="8"/>
        <v>25.587408</v>
      </c>
      <c r="Z36" s="237">
        <f t="shared" si="9"/>
        <v>-0.0018975000000018838</v>
      </c>
      <c r="AA36" s="78"/>
      <c r="AB36" s="77"/>
    </row>
    <row r="37" spans="1:28" s="58" customFormat="1" ht="15">
      <c r="A37" s="193" t="s">
        <v>392</v>
      </c>
      <c r="B37" s="164">
        <v>115200</v>
      </c>
      <c r="C37" s="162">
        <v>14400</v>
      </c>
      <c r="D37" s="170">
        <v>0.14</v>
      </c>
      <c r="E37" s="164">
        <v>0</v>
      </c>
      <c r="F37" s="112">
        <v>0</v>
      </c>
      <c r="G37" s="170">
        <v>0</v>
      </c>
      <c r="H37" s="164">
        <v>0</v>
      </c>
      <c r="I37" s="112">
        <v>0</v>
      </c>
      <c r="J37" s="170">
        <v>0</v>
      </c>
      <c r="K37" s="164">
        <v>115200</v>
      </c>
      <c r="L37" s="112">
        <v>14400</v>
      </c>
      <c r="M37" s="127">
        <v>0.14</v>
      </c>
      <c r="N37" s="112">
        <v>97200</v>
      </c>
      <c r="O37" s="173">
        <f t="shared" si="0"/>
        <v>0.84375</v>
      </c>
      <c r="P37" s="108">
        <f>Volume!K37</f>
        <v>216.35</v>
      </c>
      <c r="Q37" s="69">
        <f>Volume!J37</f>
        <v>216.4</v>
      </c>
      <c r="R37" s="237">
        <f t="shared" si="1"/>
        <v>2.492928</v>
      </c>
      <c r="S37" s="103">
        <f t="shared" si="2"/>
        <v>2.103408</v>
      </c>
      <c r="T37" s="109">
        <f t="shared" si="3"/>
        <v>100800</v>
      </c>
      <c r="U37" s="103">
        <f t="shared" si="4"/>
        <v>14.285714285714285</v>
      </c>
      <c r="V37" s="103">
        <f t="shared" si="5"/>
        <v>2.492928</v>
      </c>
      <c r="W37" s="103">
        <f t="shared" si="6"/>
        <v>0</v>
      </c>
      <c r="X37" s="103">
        <f t="shared" si="7"/>
        <v>0</v>
      </c>
      <c r="Y37" s="103">
        <f t="shared" si="8"/>
        <v>2.180808</v>
      </c>
      <c r="Z37" s="237">
        <f t="shared" si="9"/>
        <v>0.3121200000000002</v>
      </c>
      <c r="AA37" s="78"/>
      <c r="AB37" s="77"/>
    </row>
    <row r="38" spans="1:28" s="7" customFormat="1" ht="15">
      <c r="A38" s="193" t="s">
        <v>3</v>
      </c>
      <c r="B38" s="283">
        <v>8032500</v>
      </c>
      <c r="C38" s="163">
        <v>165000</v>
      </c>
      <c r="D38" s="171">
        <v>0.02</v>
      </c>
      <c r="E38" s="172">
        <v>790000</v>
      </c>
      <c r="F38" s="167">
        <v>43750</v>
      </c>
      <c r="G38" s="171">
        <v>0.06</v>
      </c>
      <c r="H38" s="165">
        <v>201250</v>
      </c>
      <c r="I38" s="168">
        <v>7500</v>
      </c>
      <c r="J38" s="171">
        <v>0.04</v>
      </c>
      <c r="K38" s="164">
        <v>9023750</v>
      </c>
      <c r="L38" s="112">
        <v>216250</v>
      </c>
      <c r="M38" s="352">
        <v>0.02</v>
      </c>
      <c r="N38" s="112">
        <v>8740000</v>
      </c>
      <c r="O38" s="173">
        <f t="shared" si="0"/>
        <v>0.9685552015514615</v>
      </c>
      <c r="P38" s="108">
        <f>Volume!K38</f>
        <v>207.9</v>
      </c>
      <c r="Q38" s="69">
        <f>Volume!J38</f>
        <v>208.1</v>
      </c>
      <c r="R38" s="237">
        <f t="shared" si="1"/>
        <v>187.7842375</v>
      </c>
      <c r="S38" s="103">
        <f t="shared" si="2"/>
        <v>181.8794</v>
      </c>
      <c r="T38" s="109">
        <f t="shared" si="3"/>
        <v>8807500</v>
      </c>
      <c r="U38" s="103">
        <f t="shared" si="4"/>
        <v>2.455293783707068</v>
      </c>
      <c r="V38" s="103">
        <f t="shared" si="5"/>
        <v>167.156325</v>
      </c>
      <c r="W38" s="103">
        <f t="shared" si="6"/>
        <v>16.4399</v>
      </c>
      <c r="X38" s="103">
        <f t="shared" si="7"/>
        <v>4.1880125</v>
      </c>
      <c r="Y38" s="103">
        <f t="shared" si="8"/>
        <v>183.107925</v>
      </c>
      <c r="Z38" s="237">
        <f t="shared" si="9"/>
        <v>4.6763124999999945</v>
      </c>
      <c r="AB38" s="77"/>
    </row>
    <row r="39" spans="1:28" s="7" customFormat="1" ht="15">
      <c r="A39" s="193" t="s">
        <v>218</v>
      </c>
      <c r="B39" s="283">
        <v>693000</v>
      </c>
      <c r="C39" s="163">
        <v>6300</v>
      </c>
      <c r="D39" s="171">
        <v>0.01</v>
      </c>
      <c r="E39" s="172">
        <v>23100</v>
      </c>
      <c r="F39" s="167">
        <v>1050</v>
      </c>
      <c r="G39" s="171">
        <v>0.05</v>
      </c>
      <c r="H39" s="165">
        <v>0</v>
      </c>
      <c r="I39" s="168">
        <v>0</v>
      </c>
      <c r="J39" s="171">
        <v>0</v>
      </c>
      <c r="K39" s="164">
        <v>716100</v>
      </c>
      <c r="L39" s="112">
        <v>7350</v>
      </c>
      <c r="M39" s="352">
        <v>0.01</v>
      </c>
      <c r="N39" s="112">
        <v>693000</v>
      </c>
      <c r="O39" s="173">
        <f t="shared" si="0"/>
        <v>0.967741935483871</v>
      </c>
      <c r="P39" s="108">
        <f>Volume!K39</f>
        <v>373.4</v>
      </c>
      <c r="Q39" s="69">
        <f>Volume!J39</f>
        <v>376.55</v>
      </c>
      <c r="R39" s="237">
        <f t="shared" si="1"/>
        <v>26.9647455</v>
      </c>
      <c r="S39" s="103">
        <f t="shared" si="2"/>
        <v>26.094915</v>
      </c>
      <c r="T39" s="109">
        <f t="shared" si="3"/>
        <v>708750</v>
      </c>
      <c r="U39" s="103">
        <f t="shared" si="4"/>
        <v>1.037037037037037</v>
      </c>
      <c r="V39" s="103">
        <f t="shared" si="5"/>
        <v>26.094915</v>
      </c>
      <c r="W39" s="103">
        <f t="shared" si="6"/>
        <v>0.8698305</v>
      </c>
      <c r="X39" s="103">
        <f t="shared" si="7"/>
        <v>0</v>
      </c>
      <c r="Y39" s="103">
        <f t="shared" si="8"/>
        <v>26.464724999999998</v>
      </c>
      <c r="Z39" s="237">
        <f t="shared" si="9"/>
        <v>0.5000205000000015</v>
      </c>
      <c r="AB39" s="77"/>
    </row>
    <row r="40" spans="1:28" s="7" customFormat="1" ht="15">
      <c r="A40" s="193" t="s">
        <v>162</v>
      </c>
      <c r="B40" s="283">
        <v>435600</v>
      </c>
      <c r="C40" s="163">
        <v>153600</v>
      </c>
      <c r="D40" s="171">
        <v>0.54</v>
      </c>
      <c r="E40" s="172">
        <v>0</v>
      </c>
      <c r="F40" s="167">
        <v>0</v>
      </c>
      <c r="G40" s="171">
        <v>0</v>
      </c>
      <c r="H40" s="165">
        <v>0</v>
      </c>
      <c r="I40" s="168">
        <v>0</v>
      </c>
      <c r="J40" s="171">
        <v>0</v>
      </c>
      <c r="K40" s="164">
        <v>435600</v>
      </c>
      <c r="L40" s="112">
        <v>153600</v>
      </c>
      <c r="M40" s="352">
        <v>0.54</v>
      </c>
      <c r="N40" s="112">
        <v>398400</v>
      </c>
      <c r="O40" s="173">
        <f t="shared" si="0"/>
        <v>0.9146005509641874</v>
      </c>
      <c r="P40" s="108">
        <f>Volume!K40</f>
        <v>317.85</v>
      </c>
      <c r="Q40" s="69">
        <f>Volume!J40</f>
        <v>313.05</v>
      </c>
      <c r="R40" s="237">
        <f t="shared" si="1"/>
        <v>13.636458</v>
      </c>
      <c r="S40" s="103">
        <f t="shared" si="2"/>
        <v>12.471912</v>
      </c>
      <c r="T40" s="109">
        <f t="shared" si="3"/>
        <v>282000</v>
      </c>
      <c r="U40" s="103">
        <f t="shared" si="4"/>
        <v>54.46808510638298</v>
      </c>
      <c r="V40" s="103">
        <f t="shared" si="5"/>
        <v>13.636458</v>
      </c>
      <c r="W40" s="103">
        <f t="shared" si="6"/>
        <v>0</v>
      </c>
      <c r="X40" s="103">
        <f t="shared" si="7"/>
        <v>0</v>
      </c>
      <c r="Y40" s="103">
        <f t="shared" si="8"/>
        <v>8.96337</v>
      </c>
      <c r="Z40" s="237">
        <f t="shared" si="9"/>
        <v>4.673088</v>
      </c>
      <c r="AB40" s="77"/>
    </row>
    <row r="41" spans="1:28" s="58" customFormat="1" ht="15">
      <c r="A41" s="193" t="s">
        <v>286</v>
      </c>
      <c r="B41" s="164">
        <v>621000</v>
      </c>
      <c r="C41" s="162">
        <v>141000</v>
      </c>
      <c r="D41" s="170">
        <v>0.29</v>
      </c>
      <c r="E41" s="164">
        <v>1000</v>
      </c>
      <c r="F41" s="112">
        <v>1000</v>
      </c>
      <c r="G41" s="170">
        <v>0</v>
      </c>
      <c r="H41" s="164">
        <v>0</v>
      </c>
      <c r="I41" s="112">
        <v>0</v>
      </c>
      <c r="J41" s="170">
        <v>0</v>
      </c>
      <c r="K41" s="164">
        <v>622000</v>
      </c>
      <c r="L41" s="112">
        <v>142000</v>
      </c>
      <c r="M41" s="127">
        <v>0.3</v>
      </c>
      <c r="N41" s="112">
        <v>619000</v>
      </c>
      <c r="O41" s="173">
        <f t="shared" si="0"/>
        <v>0.9951768488745981</v>
      </c>
      <c r="P41" s="108">
        <f>Volume!K41</f>
        <v>219.75</v>
      </c>
      <c r="Q41" s="69">
        <f>Volume!J41</f>
        <v>214.8</v>
      </c>
      <c r="R41" s="237">
        <f t="shared" si="1"/>
        <v>13.36056</v>
      </c>
      <c r="S41" s="103">
        <f t="shared" si="2"/>
        <v>13.29612</v>
      </c>
      <c r="T41" s="109">
        <f t="shared" si="3"/>
        <v>480000</v>
      </c>
      <c r="U41" s="103">
        <f t="shared" si="4"/>
        <v>29.583333333333332</v>
      </c>
      <c r="V41" s="103">
        <f t="shared" si="5"/>
        <v>13.33908</v>
      </c>
      <c r="W41" s="103">
        <f t="shared" si="6"/>
        <v>0.02148</v>
      </c>
      <c r="X41" s="103">
        <f t="shared" si="7"/>
        <v>0</v>
      </c>
      <c r="Y41" s="103">
        <f t="shared" si="8"/>
        <v>10.548</v>
      </c>
      <c r="Z41" s="237">
        <f t="shared" si="9"/>
        <v>2.8125599999999995</v>
      </c>
      <c r="AA41" s="78"/>
      <c r="AB41" s="77"/>
    </row>
    <row r="42" spans="1:28" s="58" customFormat="1" ht="15">
      <c r="A42" s="193" t="s">
        <v>183</v>
      </c>
      <c r="B42" s="164">
        <v>682100</v>
      </c>
      <c r="C42" s="162">
        <v>-8550</v>
      </c>
      <c r="D42" s="170">
        <v>-0.01</v>
      </c>
      <c r="E42" s="164">
        <v>3800</v>
      </c>
      <c r="F42" s="112">
        <v>0</v>
      </c>
      <c r="G42" s="170">
        <v>0</v>
      </c>
      <c r="H42" s="164">
        <v>0</v>
      </c>
      <c r="I42" s="112">
        <v>0</v>
      </c>
      <c r="J42" s="170">
        <v>0</v>
      </c>
      <c r="K42" s="164">
        <v>685900</v>
      </c>
      <c r="L42" s="112">
        <v>-8550</v>
      </c>
      <c r="M42" s="127">
        <v>-0.01</v>
      </c>
      <c r="N42" s="112">
        <v>682100</v>
      </c>
      <c r="O42" s="173">
        <f t="shared" si="0"/>
        <v>0.9944598337950139</v>
      </c>
      <c r="P42" s="108">
        <f>Volume!K42</f>
        <v>305.35</v>
      </c>
      <c r="Q42" s="69">
        <f>Volume!J42</f>
        <v>304.95</v>
      </c>
      <c r="R42" s="237">
        <f t="shared" si="1"/>
        <v>20.9165205</v>
      </c>
      <c r="S42" s="103">
        <f t="shared" si="2"/>
        <v>20.8006395</v>
      </c>
      <c r="T42" s="109">
        <f t="shared" si="3"/>
        <v>694450</v>
      </c>
      <c r="U42" s="103">
        <f t="shared" si="4"/>
        <v>-1.231190150478796</v>
      </c>
      <c r="V42" s="103">
        <f t="shared" si="5"/>
        <v>20.8006395</v>
      </c>
      <c r="W42" s="103">
        <f t="shared" si="6"/>
        <v>0.115881</v>
      </c>
      <c r="X42" s="103">
        <f t="shared" si="7"/>
        <v>0</v>
      </c>
      <c r="Y42" s="103">
        <f t="shared" si="8"/>
        <v>21.205030750000002</v>
      </c>
      <c r="Z42" s="237">
        <f t="shared" si="9"/>
        <v>-0.28851025000000163</v>
      </c>
      <c r="AA42" s="78"/>
      <c r="AB42" s="77"/>
    </row>
    <row r="43" spans="1:28" s="7" customFormat="1" ht="15">
      <c r="A43" s="193" t="s">
        <v>219</v>
      </c>
      <c r="B43" s="164">
        <v>5772600</v>
      </c>
      <c r="C43" s="162">
        <v>205200</v>
      </c>
      <c r="D43" s="170">
        <v>0.04</v>
      </c>
      <c r="E43" s="164">
        <v>135000</v>
      </c>
      <c r="F43" s="112">
        <v>18900</v>
      </c>
      <c r="G43" s="170">
        <v>0.16</v>
      </c>
      <c r="H43" s="164">
        <v>2700</v>
      </c>
      <c r="I43" s="112">
        <v>0</v>
      </c>
      <c r="J43" s="170">
        <v>0</v>
      </c>
      <c r="K43" s="164">
        <v>5910300</v>
      </c>
      <c r="L43" s="112">
        <v>224100</v>
      </c>
      <c r="M43" s="127">
        <v>0.04</v>
      </c>
      <c r="N43" s="112">
        <v>5775300</v>
      </c>
      <c r="O43" s="173">
        <f t="shared" si="0"/>
        <v>0.9771585198720877</v>
      </c>
      <c r="P43" s="108">
        <f>Volume!K43</f>
        <v>94.25</v>
      </c>
      <c r="Q43" s="69">
        <f>Volume!J43</f>
        <v>93.7</v>
      </c>
      <c r="R43" s="237">
        <f t="shared" si="1"/>
        <v>55.379511</v>
      </c>
      <c r="S43" s="103">
        <f t="shared" si="2"/>
        <v>54.114561</v>
      </c>
      <c r="T43" s="109">
        <f t="shared" si="3"/>
        <v>5686200</v>
      </c>
      <c r="U43" s="103">
        <f t="shared" si="4"/>
        <v>3.941120607787275</v>
      </c>
      <c r="V43" s="103">
        <f t="shared" si="5"/>
        <v>54.089262</v>
      </c>
      <c r="W43" s="103">
        <f t="shared" si="6"/>
        <v>1.26495</v>
      </c>
      <c r="X43" s="103">
        <f t="shared" si="7"/>
        <v>0.025299</v>
      </c>
      <c r="Y43" s="103">
        <f t="shared" si="8"/>
        <v>53.592435</v>
      </c>
      <c r="Z43" s="237">
        <f t="shared" si="9"/>
        <v>1.787075999999999</v>
      </c>
      <c r="AB43" s="77"/>
    </row>
    <row r="44" spans="1:28" s="7" customFormat="1" ht="15">
      <c r="A44" s="193" t="s">
        <v>163</v>
      </c>
      <c r="B44" s="164">
        <v>423584</v>
      </c>
      <c r="C44" s="162">
        <v>-16740</v>
      </c>
      <c r="D44" s="170">
        <v>-0.04</v>
      </c>
      <c r="E44" s="164">
        <v>868</v>
      </c>
      <c r="F44" s="112">
        <v>62</v>
      </c>
      <c r="G44" s="170">
        <v>0.08</v>
      </c>
      <c r="H44" s="164">
        <v>496</v>
      </c>
      <c r="I44" s="112">
        <v>0</v>
      </c>
      <c r="J44" s="170">
        <v>0</v>
      </c>
      <c r="K44" s="164">
        <v>424948</v>
      </c>
      <c r="L44" s="112">
        <v>-16678</v>
      </c>
      <c r="M44" s="127">
        <v>-0.04</v>
      </c>
      <c r="N44" s="112">
        <v>422530</v>
      </c>
      <c r="O44" s="173">
        <f t="shared" si="0"/>
        <v>0.9943098920338489</v>
      </c>
      <c r="P44" s="108">
        <f>Volume!K44</f>
        <v>3770.7</v>
      </c>
      <c r="Q44" s="69">
        <f>Volume!J44</f>
        <v>3751.65</v>
      </c>
      <c r="R44" s="237">
        <f t="shared" si="1"/>
        <v>159.42561642</v>
      </c>
      <c r="S44" s="103">
        <f t="shared" si="2"/>
        <v>158.51846745</v>
      </c>
      <c r="T44" s="109">
        <f t="shared" si="3"/>
        <v>441626</v>
      </c>
      <c r="U44" s="103">
        <f t="shared" si="4"/>
        <v>-3.7764986662922926</v>
      </c>
      <c r="V44" s="103">
        <f t="shared" si="5"/>
        <v>158.91389136</v>
      </c>
      <c r="W44" s="103">
        <f t="shared" si="6"/>
        <v>0.32564322</v>
      </c>
      <c r="X44" s="103">
        <f t="shared" si="7"/>
        <v>0.18608184000000003</v>
      </c>
      <c r="Y44" s="103">
        <f t="shared" si="8"/>
        <v>166.52391581999998</v>
      </c>
      <c r="Z44" s="237">
        <f t="shared" si="9"/>
        <v>-7.0982993999999735</v>
      </c>
      <c r="AB44" s="77"/>
    </row>
    <row r="45" spans="1:28" s="7" customFormat="1" ht="15">
      <c r="A45" s="193" t="s">
        <v>194</v>
      </c>
      <c r="B45" s="164">
        <v>2644800</v>
      </c>
      <c r="C45" s="162">
        <v>-52400</v>
      </c>
      <c r="D45" s="170">
        <v>-0.02</v>
      </c>
      <c r="E45" s="164">
        <v>59200</v>
      </c>
      <c r="F45" s="112">
        <v>6000</v>
      </c>
      <c r="G45" s="170">
        <v>0.11</v>
      </c>
      <c r="H45" s="164">
        <v>4800</v>
      </c>
      <c r="I45" s="112">
        <v>800</v>
      </c>
      <c r="J45" s="170">
        <v>0.2</v>
      </c>
      <c r="K45" s="164">
        <v>2708800</v>
      </c>
      <c r="L45" s="112">
        <v>-45600</v>
      </c>
      <c r="M45" s="127">
        <v>-0.02</v>
      </c>
      <c r="N45" s="112">
        <v>2675600</v>
      </c>
      <c r="O45" s="173">
        <f t="shared" si="0"/>
        <v>0.9877436503248671</v>
      </c>
      <c r="P45" s="108">
        <f>Volume!K45</f>
        <v>691.55</v>
      </c>
      <c r="Q45" s="69">
        <f>Volume!J45</f>
        <v>689.65</v>
      </c>
      <c r="R45" s="237">
        <f t="shared" si="1"/>
        <v>186.812392</v>
      </c>
      <c r="S45" s="103">
        <f t="shared" si="2"/>
        <v>184.522754</v>
      </c>
      <c r="T45" s="109">
        <f t="shared" si="3"/>
        <v>2754400</v>
      </c>
      <c r="U45" s="103">
        <f t="shared" si="4"/>
        <v>-1.6555329654371187</v>
      </c>
      <c r="V45" s="103">
        <f t="shared" si="5"/>
        <v>182.398632</v>
      </c>
      <c r="W45" s="103">
        <f t="shared" si="6"/>
        <v>4.082728</v>
      </c>
      <c r="X45" s="103">
        <f t="shared" si="7"/>
        <v>0.331032</v>
      </c>
      <c r="Y45" s="103">
        <f t="shared" si="8"/>
        <v>190.48053199999998</v>
      </c>
      <c r="Z45" s="237">
        <f t="shared" si="9"/>
        <v>-3.668139999999994</v>
      </c>
      <c r="AB45" s="77"/>
    </row>
    <row r="46" spans="1:28" s="58" customFormat="1" ht="15">
      <c r="A46" s="193" t="s">
        <v>220</v>
      </c>
      <c r="B46" s="164">
        <v>3931200</v>
      </c>
      <c r="C46" s="162">
        <v>14400</v>
      </c>
      <c r="D46" s="170">
        <v>0</v>
      </c>
      <c r="E46" s="164">
        <v>201600</v>
      </c>
      <c r="F46" s="112">
        <v>2400</v>
      </c>
      <c r="G46" s="170">
        <v>0.01</v>
      </c>
      <c r="H46" s="164">
        <v>19200</v>
      </c>
      <c r="I46" s="112">
        <v>0</v>
      </c>
      <c r="J46" s="170">
        <v>0</v>
      </c>
      <c r="K46" s="164">
        <v>4152000</v>
      </c>
      <c r="L46" s="112">
        <v>16800</v>
      </c>
      <c r="M46" s="127">
        <v>0</v>
      </c>
      <c r="N46" s="112">
        <v>4116000</v>
      </c>
      <c r="O46" s="173">
        <f t="shared" si="0"/>
        <v>0.9913294797687862</v>
      </c>
      <c r="P46" s="108">
        <f>Volume!K46</f>
        <v>126.05</v>
      </c>
      <c r="Q46" s="69">
        <f>Volume!J46</f>
        <v>125.35</v>
      </c>
      <c r="R46" s="237">
        <f t="shared" si="1"/>
        <v>52.04532</v>
      </c>
      <c r="S46" s="103">
        <f t="shared" si="2"/>
        <v>51.59406</v>
      </c>
      <c r="T46" s="109">
        <f t="shared" si="3"/>
        <v>4135200</v>
      </c>
      <c r="U46" s="103">
        <f t="shared" si="4"/>
        <v>0.4062681369704005</v>
      </c>
      <c r="V46" s="103">
        <f t="shared" si="5"/>
        <v>49.277592</v>
      </c>
      <c r="W46" s="103">
        <f t="shared" si="6"/>
        <v>2.527056</v>
      </c>
      <c r="X46" s="103">
        <f t="shared" si="7"/>
        <v>0.240672</v>
      </c>
      <c r="Y46" s="103">
        <f t="shared" si="8"/>
        <v>52.124196</v>
      </c>
      <c r="Z46" s="237">
        <f t="shared" si="9"/>
        <v>-0.07887600000000106</v>
      </c>
      <c r="AA46" s="78"/>
      <c r="AB46" s="77"/>
    </row>
    <row r="47" spans="1:28" s="58" customFormat="1" ht="15">
      <c r="A47" s="193" t="s">
        <v>164</v>
      </c>
      <c r="B47" s="164">
        <v>22283600</v>
      </c>
      <c r="C47" s="162">
        <v>90400</v>
      </c>
      <c r="D47" s="170">
        <v>0</v>
      </c>
      <c r="E47" s="164">
        <v>796650</v>
      </c>
      <c r="F47" s="112">
        <v>62150</v>
      </c>
      <c r="G47" s="170">
        <v>0.08</v>
      </c>
      <c r="H47" s="164">
        <v>79100</v>
      </c>
      <c r="I47" s="112">
        <v>16950</v>
      </c>
      <c r="J47" s="170">
        <v>0.27</v>
      </c>
      <c r="K47" s="164">
        <v>23159350</v>
      </c>
      <c r="L47" s="112">
        <v>169500</v>
      </c>
      <c r="M47" s="127">
        <v>0.01</v>
      </c>
      <c r="N47" s="112">
        <v>22628250</v>
      </c>
      <c r="O47" s="173">
        <f t="shared" si="0"/>
        <v>0.9770675774579166</v>
      </c>
      <c r="P47" s="108">
        <f>Volume!K47</f>
        <v>55.15</v>
      </c>
      <c r="Q47" s="69">
        <f>Volume!J47</f>
        <v>54.45</v>
      </c>
      <c r="R47" s="237">
        <f t="shared" si="1"/>
        <v>126.10266075</v>
      </c>
      <c r="S47" s="103">
        <f t="shared" si="2"/>
        <v>123.21082125</v>
      </c>
      <c r="T47" s="109">
        <f t="shared" si="3"/>
        <v>22989850</v>
      </c>
      <c r="U47" s="103">
        <f t="shared" si="4"/>
        <v>0.7372818874416318</v>
      </c>
      <c r="V47" s="103">
        <f t="shared" si="5"/>
        <v>121.334202</v>
      </c>
      <c r="W47" s="103">
        <f t="shared" si="6"/>
        <v>4.33775925</v>
      </c>
      <c r="X47" s="103">
        <f t="shared" si="7"/>
        <v>0.4306995</v>
      </c>
      <c r="Y47" s="103">
        <f t="shared" si="8"/>
        <v>126.78902275</v>
      </c>
      <c r="Z47" s="237">
        <f t="shared" si="9"/>
        <v>-0.6863620000000026</v>
      </c>
      <c r="AA47" s="78"/>
      <c r="AB47" s="77"/>
    </row>
    <row r="48" spans="1:28" s="58" customFormat="1" ht="15">
      <c r="A48" s="193" t="s">
        <v>165</v>
      </c>
      <c r="B48" s="164">
        <v>244400</v>
      </c>
      <c r="C48" s="162">
        <v>-78000</v>
      </c>
      <c r="D48" s="170">
        <v>-0.24</v>
      </c>
      <c r="E48" s="164">
        <v>0</v>
      </c>
      <c r="F48" s="112">
        <v>0</v>
      </c>
      <c r="G48" s="170">
        <v>0</v>
      </c>
      <c r="H48" s="164">
        <v>0</v>
      </c>
      <c r="I48" s="112">
        <v>0</v>
      </c>
      <c r="J48" s="170">
        <v>0</v>
      </c>
      <c r="K48" s="164">
        <v>244400</v>
      </c>
      <c r="L48" s="112">
        <v>-78000</v>
      </c>
      <c r="M48" s="127">
        <v>-0.24</v>
      </c>
      <c r="N48" s="112">
        <v>243100</v>
      </c>
      <c r="O48" s="173">
        <f t="shared" si="0"/>
        <v>0.9946808510638298</v>
      </c>
      <c r="P48" s="108">
        <f>Volume!K48</f>
        <v>256.9</v>
      </c>
      <c r="Q48" s="69">
        <f>Volume!J48</f>
        <v>256.3</v>
      </c>
      <c r="R48" s="237">
        <f t="shared" si="1"/>
        <v>6.263972</v>
      </c>
      <c r="S48" s="103">
        <f t="shared" si="2"/>
        <v>6.230653</v>
      </c>
      <c r="T48" s="109">
        <f t="shared" si="3"/>
        <v>322400</v>
      </c>
      <c r="U48" s="103">
        <f t="shared" si="4"/>
        <v>-24.193548387096776</v>
      </c>
      <c r="V48" s="103">
        <f t="shared" si="5"/>
        <v>6.263972</v>
      </c>
      <c r="W48" s="103">
        <f t="shared" si="6"/>
        <v>0</v>
      </c>
      <c r="X48" s="103">
        <f t="shared" si="7"/>
        <v>0</v>
      </c>
      <c r="Y48" s="103">
        <f t="shared" si="8"/>
        <v>8.282456</v>
      </c>
      <c r="Z48" s="237">
        <f t="shared" si="9"/>
        <v>-2.018484</v>
      </c>
      <c r="AA48" s="78"/>
      <c r="AB48" s="77"/>
    </row>
    <row r="49" spans="1:29" s="58" customFormat="1" ht="15">
      <c r="A49" s="193" t="s">
        <v>89</v>
      </c>
      <c r="B49" s="164">
        <v>3921000</v>
      </c>
      <c r="C49" s="162">
        <v>145500</v>
      </c>
      <c r="D49" s="170">
        <v>0.04</v>
      </c>
      <c r="E49" s="164">
        <v>206250</v>
      </c>
      <c r="F49" s="112">
        <v>31500</v>
      </c>
      <c r="G49" s="170">
        <v>0.18</v>
      </c>
      <c r="H49" s="164">
        <v>23250</v>
      </c>
      <c r="I49" s="112">
        <v>3750</v>
      </c>
      <c r="J49" s="170">
        <v>0.19</v>
      </c>
      <c r="K49" s="164">
        <v>4150500</v>
      </c>
      <c r="L49" s="112">
        <v>180750</v>
      </c>
      <c r="M49" s="127">
        <v>0.05</v>
      </c>
      <c r="N49" s="112">
        <v>4012500</v>
      </c>
      <c r="O49" s="173">
        <f t="shared" si="0"/>
        <v>0.9667509938561619</v>
      </c>
      <c r="P49" s="108">
        <f>Volume!K49</f>
        <v>281.2</v>
      </c>
      <c r="Q49" s="69">
        <f>Volume!J49</f>
        <v>278.45</v>
      </c>
      <c r="R49" s="237">
        <f t="shared" si="1"/>
        <v>115.5706725</v>
      </c>
      <c r="S49" s="103">
        <f t="shared" si="2"/>
        <v>111.7280625</v>
      </c>
      <c r="T49" s="109">
        <f t="shared" si="3"/>
        <v>3969750</v>
      </c>
      <c r="U49" s="103">
        <f t="shared" si="4"/>
        <v>4.553183449839411</v>
      </c>
      <c r="V49" s="103">
        <f t="shared" si="5"/>
        <v>109.180245</v>
      </c>
      <c r="W49" s="103">
        <f t="shared" si="6"/>
        <v>5.74303125</v>
      </c>
      <c r="X49" s="103">
        <f t="shared" si="7"/>
        <v>0.64739625</v>
      </c>
      <c r="Y49" s="103">
        <f t="shared" si="8"/>
        <v>111.62937</v>
      </c>
      <c r="Z49" s="237">
        <f t="shared" si="9"/>
        <v>3.941302500000006</v>
      </c>
      <c r="AA49" s="380"/>
      <c r="AB49" s="78"/>
      <c r="AC49"/>
    </row>
    <row r="50" spans="1:29" s="58" customFormat="1" ht="15">
      <c r="A50" s="193" t="s">
        <v>287</v>
      </c>
      <c r="B50" s="164">
        <v>1640000</v>
      </c>
      <c r="C50" s="162">
        <v>34000</v>
      </c>
      <c r="D50" s="170">
        <v>0.02</v>
      </c>
      <c r="E50" s="164">
        <v>2000</v>
      </c>
      <c r="F50" s="112">
        <v>0</v>
      </c>
      <c r="G50" s="170">
        <v>0</v>
      </c>
      <c r="H50" s="164">
        <v>2000</v>
      </c>
      <c r="I50" s="112">
        <v>2000</v>
      </c>
      <c r="J50" s="170">
        <v>0</v>
      </c>
      <c r="K50" s="164">
        <v>1644000</v>
      </c>
      <c r="L50" s="112">
        <v>36000</v>
      </c>
      <c r="M50" s="127">
        <v>0.02</v>
      </c>
      <c r="N50" s="112">
        <v>1626000</v>
      </c>
      <c r="O50" s="173">
        <f t="shared" si="0"/>
        <v>0.9890510948905109</v>
      </c>
      <c r="P50" s="108">
        <f>Volume!K50</f>
        <v>180.25</v>
      </c>
      <c r="Q50" s="69">
        <f>Volume!J50</f>
        <v>182.4</v>
      </c>
      <c r="R50" s="237">
        <f t="shared" si="1"/>
        <v>29.98656</v>
      </c>
      <c r="S50" s="103">
        <f t="shared" si="2"/>
        <v>29.65824</v>
      </c>
      <c r="T50" s="109">
        <f t="shared" si="3"/>
        <v>1608000</v>
      </c>
      <c r="U50" s="103">
        <f t="shared" si="4"/>
        <v>2.2388059701492535</v>
      </c>
      <c r="V50" s="103">
        <f t="shared" si="5"/>
        <v>29.9136</v>
      </c>
      <c r="W50" s="103">
        <f t="shared" si="6"/>
        <v>0.03648</v>
      </c>
      <c r="X50" s="103">
        <f t="shared" si="7"/>
        <v>0.03648</v>
      </c>
      <c r="Y50" s="103">
        <f t="shared" si="8"/>
        <v>28.9842</v>
      </c>
      <c r="Z50" s="237">
        <f t="shared" si="9"/>
        <v>1.0023599999999995</v>
      </c>
      <c r="AA50" s="78"/>
      <c r="AB50" s="77"/>
      <c r="AC50"/>
    </row>
    <row r="51" spans="1:29" s="58" customFormat="1" ht="15">
      <c r="A51" s="193" t="s">
        <v>271</v>
      </c>
      <c r="B51" s="164">
        <v>585600</v>
      </c>
      <c r="C51" s="162">
        <v>-98400</v>
      </c>
      <c r="D51" s="170">
        <v>-0.14</v>
      </c>
      <c r="E51" s="164">
        <v>26400</v>
      </c>
      <c r="F51" s="112">
        <v>-2400</v>
      </c>
      <c r="G51" s="170">
        <v>-0.08</v>
      </c>
      <c r="H51" s="164">
        <v>4800</v>
      </c>
      <c r="I51" s="112">
        <v>0</v>
      </c>
      <c r="J51" s="170">
        <v>0</v>
      </c>
      <c r="K51" s="164">
        <v>616800</v>
      </c>
      <c r="L51" s="112">
        <v>-100800</v>
      </c>
      <c r="M51" s="127">
        <v>-0.14</v>
      </c>
      <c r="N51" s="112">
        <v>595200</v>
      </c>
      <c r="O51" s="173">
        <f t="shared" si="0"/>
        <v>0.9649805447470817</v>
      </c>
      <c r="P51" s="108">
        <f>Volume!K51</f>
        <v>257</v>
      </c>
      <c r="Q51" s="69">
        <f>Volume!J51</f>
        <v>261.95</v>
      </c>
      <c r="R51" s="237">
        <f t="shared" si="1"/>
        <v>16.157076</v>
      </c>
      <c r="S51" s="103">
        <f t="shared" si="2"/>
        <v>15.591264</v>
      </c>
      <c r="T51" s="109">
        <f t="shared" si="3"/>
        <v>717600</v>
      </c>
      <c r="U51" s="103">
        <f t="shared" si="4"/>
        <v>-14.046822742474916</v>
      </c>
      <c r="V51" s="103">
        <f t="shared" si="5"/>
        <v>15.339792</v>
      </c>
      <c r="W51" s="103">
        <f t="shared" si="6"/>
        <v>0.691548</v>
      </c>
      <c r="X51" s="103">
        <f t="shared" si="7"/>
        <v>0.125736</v>
      </c>
      <c r="Y51" s="103">
        <f t="shared" si="8"/>
        <v>18.44232</v>
      </c>
      <c r="Z51" s="237">
        <f t="shared" si="9"/>
        <v>-2.2852439999999987</v>
      </c>
      <c r="AA51" s="78"/>
      <c r="AB51" s="77"/>
      <c r="AC51"/>
    </row>
    <row r="52" spans="1:29" s="58" customFormat="1" ht="15">
      <c r="A52" s="193" t="s">
        <v>221</v>
      </c>
      <c r="B52" s="164">
        <v>495300</v>
      </c>
      <c r="C52" s="162">
        <v>26700</v>
      </c>
      <c r="D52" s="170">
        <v>0.06</v>
      </c>
      <c r="E52" s="164">
        <v>1500</v>
      </c>
      <c r="F52" s="112">
        <v>0</v>
      </c>
      <c r="G52" s="170">
        <v>0</v>
      </c>
      <c r="H52" s="164">
        <v>0</v>
      </c>
      <c r="I52" s="112">
        <v>0</v>
      </c>
      <c r="J52" s="170">
        <v>0</v>
      </c>
      <c r="K52" s="164">
        <v>496800</v>
      </c>
      <c r="L52" s="112">
        <v>26700</v>
      </c>
      <c r="M52" s="127">
        <v>0.06</v>
      </c>
      <c r="N52" s="112">
        <v>489300</v>
      </c>
      <c r="O52" s="173">
        <f t="shared" si="0"/>
        <v>0.9849033816425121</v>
      </c>
      <c r="P52" s="108">
        <f>Volume!K52</f>
        <v>1184.05</v>
      </c>
      <c r="Q52" s="69">
        <f>Volume!J52</f>
        <v>1202.35</v>
      </c>
      <c r="R52" s="237">
        <f t="shared" si="1"/>
        <v>59.732748</v>
      </c>
      <c r="S52" s="103">
        <f t="shared" si="2"/>
        <v>58.8309855</v>
      </c>
      <c r="T52" s="109">
        <f t="shared" si="3"/>
        <v>470100</v>
      </c>
      <c r="U52" s="103">
        <f t="shared" si="4"/>
        <v>5.679642629227824</v>
      </c>
      <c r="V52" s="103">
        <f t="shared" si="5"/>
        <v>59.5523955</v>
      </c>
      <c r="W52" s="103">
        <f t="shared" si="6"/>
        <v>0.18035249999999997</v>
      </c>
      <c r="X52" s="103">
        <f t="shared" si="7"/>
        <v>0</v>
      </c>
      <c r="Y52" s="103">
        <f t="shared" si="8"/>
        <v>55.6621905</v>
      </c>
      <c r="Z52" s="237">
        <f t="shared" si="9"/>
        <v>4.0705575</v>
      </c>
      <c r="AA52" s="78"/>
      <c r="AB52" s="77"/>
      <c r="AC52"/>
    </row>
    <row r="53" spans="1:29" s="58" customFormat="1" ht="15">
      <c r="A53" s="193" t="s">
        <v>233</v>
      </c>
      <c r="B53" s="164">
        <v>2611000</v>
      </c>
      <c r="C53" s="162">
        <v>-183000</v>
      </c>
      <c r="D53" s="170">
        <v>-0.07</v>
      </c>
      <c r="E53" s="164">
        <v>94000</v>
      </c>
      <c r="F53" s="112">
        <v>8000</v>
      </c>
      <c r="G53" s="170">
        <v>0.09</v>
      </c>
      <c r="H53" s="164">
        <v>29000</v>
      </c>
      <c r="I53" s="112">
        <v>2000</v>
      </c>
      <c r="J53" s="170">
        <v>0.07</v>
      </c>
      <c r="K53" s="164">
        <v>2734000</v>
      </c>
      <c r="L53" s="112">
        <v>-173000</v>
      </c>
      <c r="M53" s="127">
        <v>-0.06</v>
      </c>
      <c r="N53" s="112">
        <v>2716000</v>
      </c>
      <c r="O53" s="173">
        <f t="shared" si="0"/>
        <v>0.9934162399414777</v>
      </c>
      <c r="P53" s="108">
        <f>Volume!K53</f>
        <v>436.7</v>
      </c>
      <c r="Q53" s="69">
        <f>Volume!J53</f>
        <v>429.3</v>
      </c>
      <c r="R53" s="237">
        <f t="shared" si="1"/>
        <v>117.37062</v>
      </c>
      <c r="S53" s="103">
        <f t="shared" si="2"/>
        <v>116.59788</v>
      </c>
      <c r="T53" s="109">
        <f t="shared" si="3"/>
        <v>2907000</v>
      </c>
      <c r="U53" s="103">
        <f t="shared" si="4"/>
        <v>-5.951152390780874</v>
      </c>
      <c r="V53" s="103">
        <f t="shared" si="5"/>
        <v>112.09023</v>
      </c>
      <c r="W53" s="103">
        <f t="shared" si="6"/>
        <v>4.03542</v>
      </c>
      <c r="X53" s="103">
        <f t="shared" si="7"/>
        <v>1.24497</v>
      </c>
      <c r="Y53" s="103">
        <f t="shared" si="8"/>
        <v>126.94869</v>
      </c>
      <c r="Z53" s="237">
        <f t="shared" si="9"/>
        <v>-9.578069999999997</v>
      </c>
      <c r="AA53" s="78"/>
      <c r="AB53" s="77"/>
      <c r="AC53"/>
    </row>
    <row r="54" spans="1:29" s="58" customFormat="1" ht="15">
      <c r="A54" s="193" t="s">
        <v>166</v>
      </c>
      <c r="B54" s="164">
        <v>3696350</v>
      </c>
      <c r="C54" s="162">
        <v>-50150</v>
      </c>
      <c r="D54" s="170">
        <v>-0.01</v>
      </c>
      <c r="E54" s="164">
        <v>250750</v>
      </c>
      <c r="F54" s="112">
        <v>8850</v>
      </c>
      <c r="G54" s="170">
        <v>0.04</v>
      </c>
      <c r="H54" s="164">
        <v>47200</v>
      </c>
      <c r="I54" s="112">
        <v>0</v>
      </c>
      <c r="J54" s="170">
        <v>0</v>
      </c>
      <c r="K54" s="164">
        <v>3994300</v>
      </c>
      <c r="L54" s="112">
        <v>-41300</v>
      </c>
      <c r="M54" s="127">
        <v>-0.01</v>
      </c>
      <c r="N54" s="112">
        <v>3982500</v>
      </c>
      <c r="O54" s="173">
        <f t="shared" si="0"/>
        <v>0.9970457902511078</v>
      </c>
      <c r="P54" s="108">
        <f>Volume!K54</f>
        <v>102.25</v>
      </c>
      <c r="Q54" s="69">
        <f>Volume!J54</f>
        <v>101.3</v>
      </c>
      <c r="R54" s="237">
        <f t="shared" si="1"/>
        <v>40.462259</v>
      </c>
      <c r="S54" s="103">
        <f t="shared" si="2"/>
        <v>40.342725</v>
      </c>
      <c r="T54" s="109">
        <f t="shared" si="3"/>
        <v>4035600</v>
      </c>
      <c r="U54" s="103">
        <f t="shared" si="4"/>
        <v>-1.023391812865497</v>
      </c>
      <c r="V54" s="103">
        <f t="shared" si="5"/>
        <v>37.4440255</v>
      </c>
      <c r="W54" s="103">
        <f t="shared" si="6"/>
        <v>2.5400975</v>
      </c>
      <c r="X54" s="103">
        <f t="shared" si="7"/>
        <v>0.478136</v>
      </c>
      <c r="Y54" s="103">
        <f t="shared" si="8"/>
        <v>41.26401</v>
      </c>
      <c r="Z54" s="237">
        <f t="shared" si="9"/>
        <v>-0.8017509999999959</v>
      </c>
      <c r="AA54" s="78"/>
      <c r="AB54" s="77"/>
      <c r="AC54"/>
    </row>
    <row r="55" spans="1:28" s="58" customFormat="1" ht="15">
      <c r="A55" s="193" t="s">
        <v>222</v>
      </c>
      <c r="B55" s="164">
        <v>608520</v>
      </c>
      <c r="C55" s="162">
        <v>73568</v>
      </c>
      <c r="D55" s="170">
        <v>0.14</v>
      </c>
      <c r="E55" s="164">
        <v>352</v>
      </c>
      <c r="F55" s="112">
        <v>264</v>
      </c>
      <c r="G55" s="170">
        <v>3</v>
      </c>
      <c r="H55" s="164">
        <v>0</v>
      </c>
      <c r="I55" s="112">
        <v>0</v>
      </c>
      <c r="J55" s="170">
        <v>0</v>
      </c>
      <c r="K55" s="164">
        <v>608872</v>
      </c>
      <c r="L55" s="112">
        <v>73832</v>
      </c>
      <c r="M55" s="127">
        <v>0.14</v>
      </c>
      <c r="N55" s="112">
        <v>606936</v>
      </c>
      <c r="O55" s="173">
        <f t="shared" si="0"/>
        <v>0.9968203497615262</v>
      </c>
      <c r="P55" s="108">
        <f>Volume!K55</f>
        <v>2486.75</v>
      </c>
      <c r="Q55" s="69">
        <f>Volume!J55</f>
        <v>2485.75</v>
      </c>
      <c r="R55" s="237">
        <f t="shared" si="1"/>
        <v>151.3503574</v>
      </c>
      <c r="S55" s="103">
        <f t="shared" si="2"/>
        <v>150.8691162</v>
      </c>
      <c r="T55" s="109">
        <f t="shared" si="3"/>
        <v>535040</v>
      </c>
      <c r="U55" s="103">
        <f t="shared" si="4"/>
        <v>13.799342105263158</v>
      </c>
      <c r="V55" s="103">
        <f t="shared" si="5"/>
        <v>151.262859</v>
      </c>
      <c r="W55" s="103">
        <f t="shared" si="6"/>
        <v>0.0874984</v>
      </c>
      <c r="X55" s="103">
        <f t="shared" si="7"/>
        <v>0</v>
      </c>
      <c r="Y55" s="103">
        <f t="shared" si="8"/>
        <v>133.051072</v>
      </c>
      <c r="Z55" s="237">
        <f t="shared" si="9"/>
        <v>18.299285400000002</v>
      </c>
      <c r="AA55" s="78"/>
      <c r="AB55" s="77"/>
    </row>
    <row r="56" spans="1:28" s="58" customFormat="1" ht="15">
      <c r="A56" s="193" t="s">
        <v>288</v>
      </c>
      <c r="B56" s="164">
        <v>7354500</v>
      </c>
      <c r="C56" s="162">
        <v>-22500</v>
      </c>
      <c r="D56" s="170">
        <v>0</v>
      </c>
      <c r="E56" s="164">
        <v>438000</v>
      </c>
      <c r="F56" s="112">
        <v>28500</v>
      </c>
      <c r="G56" s="170">
        <v>0.07</v>
      </c>
      <c r="H56" s="164">
        <v>24000</v>
      </c>
      <c r="I56" s="112">
        <v>1500</v>
      </c>
      <c r="J56" s="170">
        <v>0.07</v>
      </c>
      <c r="K56" s="164">
        <v>7816500</v>
      </c>
      <c r="L56" s="112">
        <v>7500</v>
      </c>
      <c r="M56" s="127">
        <v>0</v>
      </c>
      <c r="N56" s="112">
        <v>7777500</v>
      </c>
      <c r="O56" s="173">
        <f t="shared" si="0"/>
        <v>0.9950105545960468</v>
      </c>
      <c r="P56" s="108">
        <f>Volume!K56</f>
        <v>178.2</v>
      </c>
      <c r="Q56" s="69">
        <f>Volume!J56</f>
        <v>174.55</v>
      </c>
      <c r="R56" s="237">
        <f t="shared" si="1"/>
        <v>136.4370075</v>
      </c>
      <c r="S56" s="103">
        <f t="shared" si="2"/>
        <v>135.7562625</v>
      </c>
      <c r="T56" s="109">
        <f t="shared" si="3"/>
        <v>7809000</v>
      </c>
      <c r="U56" s="103">
        <f t="shared" si="4"/>
        <v>0.09604302727621974</v>
      </c>
      <c r="V56" s="103">
        <f t="shared" si="5"/>
        <v>128.3727975</v>
      </c>
      <c r="W56" s="103">
        <f t="shared" si="6"/>
        <v>7.64529</v>
      </c>
      <c r="X56" s="103">
        <f t="shared" si="7"/>
        <v>0.41892000000000007</v>
      </c>
      <c r="Y56" s="103">
        <f t="shared" si="8"/>
        <v>139.15638</v>
      </c>
      <c r="Z56" s="237">
        <f t="shared" si="9"/>
        <v>-2.71937250000002</v>
      </c>
      <c r="AA56" s="381"/>
      <c r="AB56"/>
    </row>
    <row r="57" spans="1:28" s="7" customFormat="1" ht="15">
      <c r="A57" s="193" t="s">
        <v>289</v>
      </c>
      <c r="B57" s="164">
        <v>2482200</v>
      </c>
      <c r="C57" s="162">
        <v>12600</v>
      </c>
      <c r="D57" s="170">
        <v>0.01</v>
      </c>
      <c r="E57" s="164">
        <v>53200</v>
      </c>
      <c r="F57" s="112">
        <v>1400</v>
      </c>
      <c r="G57" s="170">
        <v>0.03</v>
      </c>
      <c r="H57" s="164">
        <v>18200</v>
      </c>
      <c r="I57" s="112">
        <v>1400</v>
      </c>
      <c r="J57" s="170">
        <v>0.08</v>
      </c>
      <c r="K57" s="164">
        <v>2553600</v>
      </c>
      <c r="L57" s="112">
        <v>15400</v>
      </c>
      <c r="M57" s="127">
        <v>0.01</v>
      </c>
      <c r="N57" s="112">
        <v>2548000</v>
      </c>
      <c r="O57" s="173">
        <f t="shared" si="0"/>
        <v>0.9978070175438597</v>
      </c>
      <c r="P57" s="108">
        <f>Volume!K57</f>
        <v>139.45</v>
      </c>
      <c r="Q57" s="69">
        <f>Volume!J57</f>
        <v>137.4</v>
      </c>
      <c r="R57" s="237">
        <f t="shared" si="1"/>
        <v>35.086464</v>
      </c>
      <c r="S57" s="103">
        <f t="shared" si="2"/>
        <v>35.00952</v>
      </c>
      <c r="T57" s="109">
        <f t="shared" si="3"/>
        <v>2538200</v>
      </c>
      <c r="U57" s="103">
        <f t="shared" si="4"/>
        <v>0.6067291781577496</v>
      </c>
      <c r="V57" s="103">
        <f t="shared" si="5"/>
        <v>34.105428</v>
      </c>
      <c r="W57" s="103">
        <f t="shared" si="6"/>
        <v>0.730968</v>
      </c>
      <c r="X57" s="103">
        <f t="shared" si="7"/>
        <v>0.250068</v>
      </c>
      <c r="Y57" s="103">
        <f t="shared" si="8"/>
        <v>35.395199</v>
      </c>
      <c r="Z57" s="237">
        <f t="shared" si="9"/>
        <v>-0.30873499999999865</v>
      </c>
      <c r="AA57"/>
      <c r="AB57"/>
    </row>
    <row r="58" spans="1:28" s="7" customFormat="1" ht="15">
      <c r="A58" s="193" t="s">
        <v>195</v>
      </c>
      <c r="B58" s="164">
        <v>16813548</v>
      </c>
      <c r="C58" s="162">
        <v>-1478454</v>
      </c>
      <c r="D58" s="170">
        <v>-0.08</v>
      </c>
      <c r="E58" s="164">
        <v>868102</v>
      </c>
      <c r="F58" s="112">
        <v>-2062</v>
      </c>
      <c r="G58" s="170">
        <v>0</v>
      </c>
      <c r="H58" s="164">
        <v>167022</v>
      </c>
      <c r="I58" s="112">
        <v>2062</v>
      </c>
      <c r="J58" s="170">
        <v>0.01</v>
      </c>
      <c r="K58" s="164">
        <v>17848672</v>
      </c>
      <c r="L58" s="112">
        <v>-1478454</v>
      </c>
      <c r="M58" s="127">
        <v>-0.08</v>
      </c>
      <c r="N58" s="112">
        <v>17809494</v>
      </c>
      <c r="O58" s="173">
        <f t="shared" si="0"/>
        <v>0.9978049907578558</v>
      </c>
      <c r="P58" s="108">
        <f>Volume!K58</f>
        <v>121.15</v>
      </c>
      <c r="Q58" s="69">
        <f>Volume!J58</f>
        <v>120.8</v>
      </c>
      <c r="R58" s="237">
        <f t="shared" si="1"/>
        <v>215.61195776</v>
      </c>
      <c r="S58" s="103">
        <f t="shared" si="2"/>
        <v>215.13868752</v>
      </c>
      <c r="T58" s="109">
        <f t="shared" si="3"/>
        <v>19327126</v>
      </c>
      <c r="U58" s="103">
        <f t="shared" si="4"/>
        <v>-7.649631921476582</v>
      </c>
      <c r="V58" s="103">
        <f t="shared" si="5"/>
        <v>203.10765984</v>
      </c>
      <c r="W58" s="103">
        <f t="shared" si="6"/>
        <v>10.48667216</v>
      </c>
      <c r="X58" s="103">
        <f t="shared" si="7"/>
        <v>2.0176257599999996</v>
      </c>
      <c r="Y58" s="103">
        <f t="shared" si="8"/>
        <v>234.14813149</v>
      </c>
      <c r="Z58" s="237">
        <f t="shared" si="9"/>
        <v>-18.53617373</v>
      </c>
      <c r="AA58"/>
      <c r="AB58"/>
    </row>
    <row r="59" spans="1:28" s="7" customFormat="1" ht="15">
      <c r="A59" s="193" t="s">
        <v>290</v>
      </c>
      <c r="B59" s="164">
        <v>8038800</v>
      </c>
      <c r="C59" s="162">
        <v>380800</v>
      </c>
      <c r="D59" s="170">
        <v>0.05</v>
      </c>
      <c r="E59" s="164">
        <v>441000</v>
      </c>
      <c r="F59" s="112">
        <v>51800</v>
      </c>
      <c r="G59" s="170">
        <v>0.13</v>
      </c>
      <c r="H59" s="164">
        <v>50400</v>
      </c>
      <c r="I59" s="112">
        <v>9800</v>
      </c>
      <c r="J59" s="170">
        <v>0.24</v>
      </c>
      <c r="K59" s="164">
        <v>8530200</v>
      </c>
      <c r="L59" s="112">
        <v>442400</v>
      </c>
      <c r="M59" s="127">
        <v>0.05</v>
      </c>
      <c r="N59" s="112">
        <v>8428000</v>
      </c>
      <c r="O59" s="173">
        <f t="shared" si="0"/>
        <v>0.988019038240604</v>
      </c>
      <c r="P59" s="108">
        <f>Volume!K59</f>
        <v>95.2</v>
      </c>
      <c r="Q59" s="69">
        <f>Volume!J59</f>
        <v>94.55</v>
      </c>
      <c r="R59" s="237">
        <f t="shared" si="1"/>
        <v>80.653041</v>
      </c>
      <c r="S59" s="103">
        <f t="shared" si="2"/>
        <v>79.68674</v>
      </c>
      <c r="T59" s="109">
        <f t="shared" si="3"/>
        <v>8087800</v>
      </c>
      <c r="U59" s="103">
        <f t="shared" si="4"/>
        <v>5.469967110957244</v>
      </c>
      <c r="V59" s="103">
        <f t="shared" si="5"/>
        <v>76.006854</v>
      </c>
      <c r="W59" s="103">
        <f t="shared" si="6"/>
        <v>4.169655</v>
      </c>
      <c r="X59" s="103">
        <f t="shared" si="7"/>
        <v>0.476532</v>
      </c>
      <c r="Y59" s="103">
        <f t="shared" si="8"/>
        <v>76.995856</v>
      </c>
      <c r="Z59" s="237">
        <f t="shared" si="9"/>
        <v>3.6571849999999984</v>
      </c>
      <c r="AA59"/>
      <c r="AB59" s="77"/>
    </row>
    <row r="60" spans="1:28" s="7" customFormat="1" ht="15">
      <c r="A60" s="193" t="s">
        <v>197</v>
      </c>
      <c r="B60" s="164">
        <v>2983500</v>
      </c>
      <c r="C60" s="162">
        <v>189800</v>
      </c>
      <c r="D60" s="170">
        <v>0.07</v>
      </c>
      <c r="E60" s="164">
        <v>9100</v>
      </c>
      <c r="F60" s="112">
        <v>0</v>
      </c>
      <c r="G60" s="170">
        <v>0</v>
      </c>
      <c r="H60" s="164">
        <v>6500</v>
      </c>
      <c r="I60" s="112">
        <v>0</v>
      </c>
      <c r="J60" s="170">
        <v>0</v>
      </c>
      <c r="K60" s="164">
        <v>2999100</v>
      </c>
      <c r="L60" s="112">
        <v>189800</v>
      </c>
      <c r="M60" s="127">
        <v>0.07</v>
      </c>
      <c r="N60" s="112">
        <v>2993250</v>
      </c>
      <c r="O60" s="173">
        <f t="shared" si="0"/>
        <v>0.9980494148244473</v>
      </c>
      <c r="P60" s="108">
        <f>Volume!K60</f>
        <v>326.65</v>
      </c>
      <c r="Q60" s="69">
        <f>Volume!J60</f>
        <v>325.15</v>
      </c>
      <c r="R60" s="237">
        <f t="shared" si="1"/>
        <v>97.51573649999999</v>
      </c>
      <c r="S60" s="103">
        <f t="shared" si="2"/>
        <v>97.32552374999999</v>
      </c>
      <c r="T60" s="109">
        <f t="shared" si="3"/>
        <v>2809300</v>
      </c>
      <c r="U60" s="103">
        <f t="shared" si="4"/>
        <v>6.756131420638593</v>
      </c>
      <c r="V60" s="103">
        <f t="shared" si="5"/>
        <v>97.00850249999999</v>
      </c>
      <c r="W60" s="103">
        <f t="shared" si="6"/>
        <v>0.2958865</v>
      </c>
      <c r="X60" s="103">
        <f t="shared" si="7"/>
        <v>0.2113475</v>
      </c>
      <c r="Y60" s="103">
        <f t="shared" si="8"/>
        <v>91.76578449999998</v>
      </c>
      <c r="Z60" s="237">
        <f t="shared" si="9"/>
        <v>5.7499520000000075</v>
      </c>
      <c r="AA60"/>
      <c r="AB60" s="77"/>
    </row>
    <row r="61" spans="1:28" s="7" customFormat="1" ht="15">
      <c r="A61" s="193" t="s">
        <v>4</v>
      </c>
      <c r="B61" s="164">
        <v>918600</v>
      </c>
      <c r="C61" s="162">
        <v>-39600</v>
      </c>
      <c r="D61" s="170">
        <v>-0.04</v>
      </c>
      <c r="E61" s="164">
        <v>0</v>
      </c>
      <c r="F61" s="112">
        <v>0</v>
      </c>
      <c r="G61" s="170">
        <v>0</v>
      </c>
      <c r="H61" s="164">
        <v>0</v>
      </c>
      <c r="I61" s="112">
        <v>0</v>
      </c>
      <c r="J61" s="170">
        <v>0</v>
      </c>
      <c r="K61" s="164">
        <v>918600</v>
      </c>
      <c r="L61" s="112">
        <v>-39600</v>
      </c>
      <c r="M61" s="127">
        <v>-0.04</v>
      </c>
      <c r="N61" s="112">
        <v>908100</v>
      </c>
      <c r="O61" s="173">
        <f t="shared" si="0"/>
        <v>0.988569562377531</v>
      </c>
      <c r="P61" s="108">
        <f>Volume!K61</f>
        <v>1591.75</v>
      </c>
      <c r="Q61" s="69">
        <f>Volume!J61</f>
        <v>1683.45</v>
      </c>
      <c r="R61" s="237">
        <f t="shared" si="1"/>
        <v>154.641717</v>
      </c>
      <c r="S61" s="103">
        <f t="shared" si="2"/>
        <v>152.8740945</v>
      </c>
      <c r="T61" s="109">
        <f t="shared" si="3"/>
        <v>958200</v>
      </c>
      <c r="U61" s="103">
        <f t="shared" si="4"/>
        <v>-4.132748904195367</v>
      </c>
      <c r="V61" s="103">
        <f t="shared" si="5"/>
        <v>154.641717</v>
      </c>
      <c r="W61" s="103">
        <f t="shared" si="6"/>
        <v>0</v>
      </c>
      <c r="X61" s="103">
        <f t="shared" si="7"/>
        <v>0</v>
      </c>
      <c r="Y61" s="103">
        <f t="shared" si="8"/>
        <v>152.521485</v>
      </c>
      <c r="Z61" s="237">
        <f t="shared" si="9"/>
        <v>2.1202319999999872</v>
      </c>
      <c r="AA61"/>
      <c r="AB61" s="77"/>
    </row>
    <row r="62" spans="1:28" s="7" customFormat="1" ht="15">
      <c r="A62" s="193" t="s">
        <v>79</v>
      </c>
      <c r="B62" s="164">
        <v>1864600</v>
      </c>
      <c r="C62" s="162">
        <v>18000</v>
      </c>
      <c r="D62" s="170">
        <v>0.01</v>
      </c>
      <c r="E62" s="164">
        <v>1800</v>
      </c>
      <c r="F62" s="112">
        <v>0</v>
      </c>
      <c r="G62" s="170">
        <v>0</v>
      </c>
      <c r="H62" s="164">
        <v>0</v>
      </c>
      <c r="I62" s="112">
        <v>0</v>
      </c>
      <c r="J62" s="170">
        <v>0</v>
      </c>
      <c r="K62" s="164">
        <v>1866400</v>
      </c>
      <c r="L62" s="112">
        <v>18000</v>
      </c>
      <c r="M62" s="127">
        <v>0.01</v>
      </c>
      <c r="N62" s="112">
        <v>1784800</v>
      </c>
      <c r="O62" s="173">
        <f t="shared" si="0"/>
        <v>0.9562794684954994</v>
      </c>
      <c r="P62" s="108">
        <f>Volume!K62</f>
        <v>994.7</v>
      </c>
      <c r="Q62" s="69">
        <f>Volume!J62</f>
        <v>1011.8</v>
      </c>
      <c r="R62" s="237">
        <f t="shared" si="1"/>
        <v>188.842352</v>
      </c>
      <c r="S62" s="103">
        <f t="shared" si="2"/>
        <v>180.586064</v>
      </c>
      <c r="T62" s="109">
        <f t="shared" si="3"/>
        <v>1848400</v>
      </c>
      <c r="U62" s="103">
        <f t="shared" si="4"/>
        <v>0.9738151915169876</v>
      </c>
      <c r="V62" s="103">
        <f t="shared" si="5"/>
        <v>188.660228</v>
      </c>
      <c r="W62" s="103">
        <f t="shared" si="6"/>
        <v>0.182124</v>
      </c>
      <c r="X62" s="103">
        <f t="shared" si="7"/>
        <v>0</v>
      </c>
      <c r="Y62" s="103">
        <f t="shared" si="8"/>
        <v>183.860348</v>
      </c>
      <c r="Z62" s="237">
        <f t="shared" si="9"/>
        <v>4.982004000000018</v>
      </c>
      <c r="AA62"/>
      <c r="AB62" s="77"/>
    </row>
    <row r="63" spans="1:28" s="58" customFormat="1" ht="15">
      <c r="A63" s="193" t="s">
        <v>196</v>
      </c>
      <c r="B63" s="164">
        <v>2057600</v>
      </c>
      <c r="C63" s="162">
        <v>59200</v>
      </c>
      <c r="D63" s="170">
        <v>0.03</v>
      </c>
      <c r="E63" s="164">
        <v>2800</v>
      </c>
      <c r="F63" s="112">
        <v>0</v>
      </c>
      <c r="G63" s="170">
        <v>0</v>
      </c>
      <c r="H63" s="164">
        <v>0</v>
      </c>
      <c r="I63" s="112">
        <v>0</v>
      </c>
      <c r="J63" s="170">
        <v>0</v>
      </c>
      <c r="K63" s="164">
        <v>2060400</v>
      </c>
      <c r="L63" s="112">
        <v>59200</v>
      </c>
      <c r="M63" s="127">
        <v>0.03</v>
      </c>
      <c r="N63" s="112">
        <v>2040000</v>
      </c>
      <c r="O63" s="173">
        <f t="shared" si="0"/>
        <v>0.9900990099009901</v>
      </c>
      <c r="P63" s="108">
        <f>Volume!K63</f>
        <v>700.15</v>
      </c>
      <c r="Q63" s="69">
        <f>Volume!J63</f>
        <v>706.95</v>
      </c>
      <c r="R63" s="237">
        <f t="shared" si="1"/>
        <v>145.659978</v>
      </c>
      <c r="S63" s="103">
        <f t="shared" si="2"/>
        <v>144.2178</v>
      </c>
      <c r="T63" s="109">
        <f t="shared" si="3"/>
        <v>2001200</v>
      </c>
      <c r="U63" s="103">
        <f t="shared" si="4"/>
        <v>2.9582250649610233</v>
      </c>
      <c r="V63" s="103">
        <f t="shared" si="5"/>
        <v>145.462032</v>
      </c>
      <c r="W63" s="103">
        <f t="shared" si="6"/>
        <v>0.197946</v>
      </c>
      <c r="X63" s="103">
        <f t="shared" si="7"/>
        <v>0</v>
      </c>
      <c r="Y63" s="103">
        <f t="shared" si="8"/>
        <v>140.114018</v>
      </c>
      <c r="Z63" s="237">
        <f t="shared" si="9"/>
        <v>5.545960000000008</v>
      </c>
      <c r="AA63"/>
      <c r="AB63" s="77"/>
    </row>
    <row r="64" spans="1:28" s="7" customFormat="1" ht="15">
      <c r="A64" s="193" t="s">
        <v>5</v>
      </c>
      <c r="B64" s="164">
        <v>26717845</v>
      </c>
      <c r="C64" s="162">
        <v>-575795</v>
      </c>
      <c r="D64" s="170">
        <v>-0.02</v>
      </c>
      <c r="E64" s="164">
        <v>2674815</v>
      </c>
      <c r="F64" s="112">
        <v>87725</v>
      </c>
      <c r="G64" s="170">
        <v>0.03</v>
      </c>
      <c r="H64" s="164">
        <v>401940</v>
      </c>
      <c r="I64" s="112">
        <v>63800</v>
      </c>
      <c r="J64" s="170">
        <v>0.19</v>
      </c>
      <c r="K64" s="164">
        <v>29794600</v>
      </c>
      <c r="L64" s="112">
        <v>-424270</v>
      </c>
      <c r="M64" s="127">
        <v>-0.01</v>
      </c>
      <c r="N64" s="112">
        <v>29124700</v>
      </c>
      <c r="O64" s="173">
        <f t="shared" si="0"/>
        <v>0.9775160599571735</v>
      </c>
      <c r="P64" s="108">
        <f>Volume!K64</f>
        <v>144.75</v>
      </c>
      <c r="Q64" s="69">
        <f>Volume!J64</f>
        <v>146.5</v>
      </c>
      <c r="R64" s="237">
        <f t="shared" si="1"/>
        <v>436.49089</v>
      </c>
      <c r="S64" s="103">
        <f t="shared" si="2"/>
        <v>426.676855</v>
      </c>
      <c r="T64" s="109">
        <f t="shared" si="3"/>
        <v>30218870</v>
      </c>
      <c r="U64" s="103">
        <f t="shared" si="4"/>
        <v>-1.4039902881874802</v>
      </c>
      <c r="V64" s="103">
        <f t="shared" si="5"/>
        <v>391.41642925</v>
      </c>
      <c r="W64" s="103">
        <f t="shared" si="6"/>
        <v>39.18603975</v>
      </c>
      <c r="X64" s="103">
        <f t="shared" si="7"/>
        <v>5.888421</v>
      </c>
      <c r="Y64" s="103">
        <f t="shared" si="8"/>
        <v>437.41814325</v>
      </c>
      <c r="Z64" s="237">
        <f t="shared" si="9"/>
        <v>-0.9272532500000352</v>
      </c>
      <c r="AB64" s="77"/>
    </row>
    <row r="65" spans="1:28" s="58" customFormat="1" ht="15">
      <c r="A65" s="193" t="s">
        <v>198</v>
      </c>
      <c r="B65" s="164">
        <v>10043000</v>
      </c>
      <c r="C65" s="162">
        <v>286000</v>
      </c>
      <c r="D65" s="170">
        <v>0.03</v>
      </c>
      <c r="E65" s="164">
        <v>1876000</v>
      </c>
      <c r="F65" s="112">
        <v>167000</v>
      </c>
      <c r="G65" s="170">
        <v>0.1</v>
      </c>
      <c r="H65" s="164">
        <v>269000</v>
      </c>
      <c r="I65" s="112">
        <v>23000</v>
      </c>
      <c r="J65" s="170">
        <v>0.09</v>
      </c>
      <c r="K65" s="164">
        <v>12188000</v>
      </c>
      <c r="L65" s="112">
        <v>476000</v>
      </c>
      <c r="M65" s="127">
        <v>0.04</v>
      </c>
      <c r="N65" s="112">
        <v>12090000</v>
      </c>
      <c r="O65" s="173">
        <f t="shared" si="0"/>
        <v>0.9919593042336725</v>
      </c>
      <c r="P65" s="108">
        <f>Volume!K65</f>
        <v>191.1</v>
      </c>
      <c r="Q65" s="69">
        <f>Volume!J65</f>
        <v>190</v>
      </c>
      <c r="R65" s="237">
        <f t="shared" si="1"/>
        <v>231.572</v>
      </c>
      <c r="S65" s="103">
        <f t="shared" si="2"/>
        <v>229.71</v>
      </c>
      <c r="T65" s="109">
        <f t="shared" si="3"/>
        <v>11712000</v>
      </c>
      <c r="U65" s="103">
        <f t="shared" si="4"/>
        <v>4.064207650273223</v>
      </c>
      <c r="V65" s="103">
        <f t="shared" si="5"/>
        <v>190.817</v>
      </c>
      <c r="W65" s="103">
        <f t="shared" si="6"/>
        <v>35.644</v>
      </c>
      <c r="X65" s="103">
        <f t="shared" si="7"/>
        <v>5.111</v>
      </c>
      <c r="Y65" s="103">
        <f t="shared" si="8"/>
        <v>223.81632</v>
      </c>
      <c r="Z65" s="237">
        <f t="shared" si="9"/>
        <v>7.755680000000012</v>
      </c>
      <c r="AA65" s="78"/>
      <c r="AB65" s="77"/>
    </row>
    <row r="66" spans="1:28" s="58" customFormat="1" ht="15">
      <c r="A66" s="193" t="s">
        <v>199</v>
      </c>
      <c r="B66" s="164">
        <v>2999100</v>
      </c>
      <c r="C66" s="162">
        <v>-247000</v>
      </c>
      <c r="D66" s="170">
        <v>-0.08</v>
      </c>
      <c r="E66" s="164">
        <v>224900</v>
      </c>
      <c r="F66" s="112">
        <v>13000</v>
      </c>
      <c r="G66" s="170">
        <v>0.06</v>
      </c>
      <c r="H66" s="164">
        <v>74100</v>
      </c>
      <c r="I66" s="112">
        <v>0</v>
      </c>
      <c r="J66" s="170">
        <v>0</v>
      </c>
      <c r="K66" s="164">
        <v>3298100</v>
      </c>
      <c r="L66" s="112">
        <v>-234000</v>
      </c>
      <c r="M66" s="127">
        <v>-0.07</v>
      </c>
      <c r="N66" s="112">
        <v>3294200</v>
      </c>
      <c r="O66" s="173">
        <f t="shared" si="0"/>
        <v>0.9988175009854159</v>
      </c>
      <c r="P66" s="108">
        <f>Volume!K66</f>
        <v>286.1</v>
      </c>
      <c r="Q66" s="69">
        <f>Volume!J66</f>
        <v>287.25</v>
      </c>
      <c r="R66" s="237">
        <f t="shared" si="1"/>
        <v>94.7379225</v>
      </c>
      <c r="S66" s="103">
        <f t="shared" si="2"/>
        <v>94.625895</v>
      </c>
      <c r="T66" s="109">
        <f t="shared" si="3"/>
        <v>3532100</v>
      </c>
      <c r="U66" s="103">
        <f t="shared" si="4"/>
        <v>-6.624953993375046</v>
      </c>
      <c r="V66" s="103">
        <f t="shared" si="5"/>
        <v>86.1491475</v>
      </c>
      <c r="W66" s="103">
        <f t="shared" si="6"/>
        <v>6.4602525</v>
      </c>
      <c r="X66" s="103">
        <f t="shared" si="7"/>
        <v>2.1285225</v>
      </c>
      <c r="Y66" s="103">
        <f t="shared" si="8"/>
        <v>101.05338100000002</v>
      </c>
      <c r="Z66" s="237">
        <f t="shared" si="9"/>
        <v>-6.31545850000002</v>
      </c>
      <c r="AA66" s="78"/>
      <c r="AB66" s="77"/>
    </row>
    <row r="67" spans="1:28" s="58" customFormat="1" ht="15">
      <c r="A67" s="193" t="s">
        <v>405</v>
      </c>
      <c r="B67" s="164">
        <v>138750</v>
      </c>
      <c r="C67" s="162">
        <v>1750</v>
      </c>
      <c r="D67" s="170">
        <v>0.01</v>
      </c>
      <c r="E67" s="164">
        <v>0</v>
      </c>
      <c r="F67" s="112">
        <v>0</v>
      </c>
      <c r="G67" s="170">
        <v>0</v>
      </c>
      <c r="H67" s="164">
        <v>0</v>
      </c>
      <c r="I67" s="112">
        <v>0</v>
      </c>
      <c r="J67" s="170">
        <v>0</v>
      </c>
      <c r="K67" s="164">
        <v>138750</v>
      </c>
      <c r="L67" s="112">
        <v>1750</v>
      </c>
      <c r="M67" s="127">
        <v>0.01</v>
      </c>
      <c r="N67" s="112">
        <v>138750</v>
      </c>
      <c r="O67" s="173">
        <f t="shared" si="0"/>
        <v>1</v>
      </c>
      <c r="P67" s="108">
        <f>Volume!K67</f>
        <v>598.95</v>
      </c>
      <c r="Q67" s="69">
        <f>Volume!J67</f>
        <v>588.05</v>
      </c>
      <c r="R67" s="237">
        <f t="shared" si="1"/>
        <v>8.15919375</v>
      </c>
      <c r="S67" s="103">
        <f t="shared" si="2"/>
        <v>8.15919375</v>
      </c>
      <c r="T67" s="109">
        <f t="shared" si="3"/>
        <v>137000</v>
      </c>
      <c r="U67" s="103">
        <f t="shared" si="4"/>
        <v>1.2773722627737227</v>
      </c>
      <c r="V67" s="103">
        <f t="shared" si="5"/>
        <v>8.15919375</v>
      </c>
      <c r="W67" s="103">
        <f t="shared" si="6"/>
        <v>0</v>
      </c>
      <c r="X67" s="103">
        <f t="shared" si="7"/>
        <v>0</v>
      </c>
      <c r="Y67" s="103">
        <f t="shared" si="8"/>
        <v>8.205615</v>
      </c>
      <c r="Z67" s="237">
        <f t="shared" si="9"/>
        <v>-0.04642124999999986</v>
      </c>
      <c r="AA67" s="78"/>
      <c r="AB67" s="77"/>
    </row>
    <row r="68" spans="1:28" s="7" customFormat="1" ht="15">
      <c r="A68" s="193" t="s">
        <v>43</v>
      </c>
      <c r="B68" s="164">
        <v>405300</v>
      </c>
      <c r="C68" s="162">
        <v>-10350</v>
      </c>
      <c r="D68" s="170">
        <v>-0.02</v>
      </c>
      <c r="E68" s="164">
        <v>450</v>
      </c>
      <c r="F68" s="112">
        <v>150</v>
      </c>
      <c r="G68" s="170">
        <v>0.5</v>
      </c>
      <c r="H68" s="164">
        <v>0</v>
      </c>
      <c r="I68" s="112">
        <v>0</v>
      </c>
      <c r="J68" s="170">
        <v>0</v>
      </c>
      <c r="K68" s="164">
        <v>405750</v>
      </c>
      <c r="L68" s="112">
        <v>-10200</v>
      </c>
      <c r="M68" s="127">
        <v>-0.02</v>
      </c>
      <c r="N68" s="112">
        <v>402000</v>
      </c>
      <c r="O68" s="173">
        <f t="shared" si="0"/>
        <v>0.9907578558225508</v>
      </c>
      <c r="P68" s="108">
        <f>Volume!K68</f>
        <v>2333.7</v>
      </c>
      <c r="Q68" s="69">
        <f>Volume!J68</f>
        <v>2326.25</v>
      </c>
      <c r="R68" s="237">
        <f t="shared" si="1"/>
        <v>94.38759375</v>
      </c>
      <c r="S68" s="103">
        <f t="shared" si="2"/>
        <v>93.51525</v>
      </c>
      <c r="T68" s="109">
        <f t="shared" si="3"/>
        <v>415950</v>
      </c>
      <c r="U68" s="103">
        <f t="shared" si="4"/>
        <v>-2.452217814641183</v>
      </c>
      <c r="V68" s="103">
        <f t="shared" si="5"/>
        <v>94.2829125</v>
      </c>
      <c r="W68" s="103">
        <f t="shared" si="6"/>
        <v>0.10468125</v>
      </c>
      <c r="X68" s="103">
        <f t="shared" si="7"/>
        <v>0</v>
      </c>
      <c r="Y68" s="103">
        <f t="shared" si="8"/>
        <v>97.07025149999998</v>
      </c>
      <c r="Z68" s="237">
        <f t="shared" si="9"/>
        <v>-2.68265774999999</v>
      </c>
      <c r="AB68" s="77"/>
    </row>
    <row r="69" spans="1:28" s="7" customFormat="1" ht="15">
      <c r="A69" s="193" t="s">
        <v>200</v>
      </c>
      <c r="B69" s="164">
        <v>8026200</v>
      </c>
      <c r="C69" s="162">
        <v>269850</v>
      </c>
      <c r="D69" s="170">
        <v>0.03</v>
      </c>
      <c r="E69" s="164">
        <v>771400</v>
      </c>
      <c r="F69" s="112">
        <v>18900</v>
      </c>
      <c r="G69" s="170">
        <v>0.03</v>
      </c>
      <c r="H69" s="164">
        <v>70000</v>
      </c>
      <c r="I69" s="112">
        <v>-350</v>
      </c>
      <c r="J69" s="170">
        <v>0</v>
      </c>
      <c r="K69" s="164">
        <v>8867600</v>
      </c>
      <c r="L69" s="112">
        <v>288400</v>
      </c>
      <c r="M69" s="127">
        <v>0.03</v>
      </c>
      <c r="N69" s="112">
        <v>8527750</v>
      </c>
      <c r="O69" s="173">
        <f aca="true" t="shared" si="10" ref="O69:O132">N69/K69</f>
        <v>0.961675086832965</v>
      </c>
      <c r="P69" s="108">
        <f>Volume!K69</f>
        <v>849.35</v>
      </c>
      <c r="Q69" s="69">
        <f>Volume!J69</f>
        <v>842.95</v>
      </c>
      <c r="R69" s="237">
        <f aca="true" t="shared" si="11" ref="R69:R132">Q69*K69/10000000</f>
        <v>747.494342</v>
      </c>
      <c r="S69" s="103">
        <f aca="true" t="shared" si="12" ref="S69:S132">Q69*N69/10000000</f>
        <v>718.84668625</v>
      </c>
      <c r="T69" s="109">
        <f aca="true" t="shared" si="13" ref="T69:T132">K69-L69</f>
        <v>8579200</v>
      </c>
      <c r="U69" s="103">
        <f aca="true" t="shared" si="14" ref="U69:U132">L69/T69*100</f>
        <v>3.3616187989556137</v>
      </c>
      <c r="V69" s="103">
        <f aca="true" t="shared" si="15" ref="V69:V132">Q69*B69/10000000</f>
        <v>676.568529</v>
      </c>
      <c r="W69" s="103">
        <f aca="true" t="shared" si="16" ref="W69:W132">Q69*E69/10000000</f>
        <v>65.025163</v>
      </c>
      <c r="X69" s="103">
        <f aca="true" t="shared" si="17" ref="X69:X132">Q69*H69/10000000</f>
        <v>5.90065</v>
      </c>
      <c r="Y69" s="103">
        <f aca="true" t="shared" si="18" ref="Y69:Y132">(T69*P69)/10000000</f>
        <v>728.674352</v>
      </c>
      <c r="Z69" s="237">
        <f aca="true" t="shared" si="19" ref="Z69:Z132">R69-Y69</f>
        <v>18.81998999999996</v>
      </c>
      <c r="AB69" s="77"/>
    </row>
    <row r="70" spans="1:28" s="58" customFormat="1" ht="15">
      <c r="A70" s="193" t="s">
        <v>141</v>
      </c>
      <c r="B70" s="164">
        <v>40322400</v>
      </c>
      <c r="C70" s="162">
        <v>-794400</v>
      </c>
      <c r="D70" s="170">
        <v>-0.02</v>
      </c>
      <c r="E70" s="164">
        <v>6048000</v>
      </c>
      <c r="F70" s="112">
        <v>69600</v>
      </c>
      <c r="G70" s="170">
        <v>0.01</v>
      </c>
      <c r="H70" s="164">
        <v>1526400</v>
      </c>
      <c r="I70" s="112">
        <v>148800</v>
      </c>
      <c r="J70" s="170">
        <v>0.11</v>
      </c>
      <c r="K70" s="164">
        <v>47896800</v>
      </c>
      <c r="L70" s="112">
        <v>-576000</v>
      </c>
      <c r="M70" s="127">
        <v>-0.01</v>
      </c>
      <c r="N70" s="112">
        <v>47520000</v>
      </c>
      <c r="O70" s="173">
        <f t="shared" si="10"/>
        <v>0.9921330861351907</v>
      </c>
      <c r="P70" s="108">
        <f>Volume!K70</f>
        <v>92.15</v>
      </c>
      <c r="Q70" s="69">
        <f>Volume!J70</f>
        <v>92</v>
      </c>
      <c r="R70" s="237">
        <f t="shared" si="11"/>
        <v>440.65056</v>
      </c>
      <c r="S70" s="103">
        <f t="shared" si="12"/>
        <v>437.184</v>
      </c>
      <c r="T70" s="109">
        <f t="shared" si="13"/>
        <v>48472800</v>
      </c>
      <c r="U70" s="103">
        <f t="shared" si="14"/>
        <v>-1.1882952913799079</v>
      </c>
      <c r="V70" s="103">
        <f t="shared" si="15"/>
        <v>370.96608</v>
      </c>
      <c r="W70" s="103">
        <f t="shared" si="16"/>
        <v>55.6416</v>
      </c>
      <c r="X70" s="103">
        <f t="shared" si="17"/>
        <v>14.04288</v>
      </c>
      <c r="Y70" s="103">
        <f t="shared" si="18"/>
        <v>446.676852</v>
      </c>
      <c r="Z70" s="237">
        <f t="shared" si="19"/>
        <v>-6.026292000000012</v>
      </c>
      <c r="AA70" s="78"/>
      <c r="AB70" s="77"/>
    </row>
    <row r="71" spans="1:28" s="58" customFormat="1" ht="15">
      <c r="A71" s="193" t="s">
        <v>398</v>
      </c>
      <c r="B71" s="164">
        <v>16189200</v>
      </c>
      <c r="C71" s="162">
        <v>-483300</v>
      </c>
      <c r="D71" s="170">
        <v>-0.03</v>
      </c>
      <c r="E71" s="164">
        <v>3723300</v>
      </c>
      <c r="F71" s="112">
        <v>283500</v>
      </c>
      <c r="G71" s="170">
        <v>0.08</v>
      </c>
      <c r="H71" s="164">
        <v>270000</v>
      </c>
      <c r="I71" s="112">
        <v>43200</v>
      </c>
      <c r="J71" s="170">
        <v>0.19</v>
      </c>
      <c r="K71" s="164">
        <v>20182500</v>
      </c>
      <c r="L71" s="112">
        <v>-156600</v>
      </c>
      <c r="M71" s="127">
        <v>-0.01</v>
      </c>
      <c r="N71" s="112">
        <v>19820700</v>
      </c>
      <c r="O71" s="173">
        <f t="shared" si="10"/>
        <v>0.9820735785953177</v>
      </c>
      <c r="P71" s="108">
        <f>Volume!K71</f>
        <v>113.55</v>
      </c>
      <c r="Q71" s="69">
        <f>Volume!J71</f>
        <v>114.65</v>
      </c>
      <c r="R71" s="237">
        <f t="shared" si="11"/>
        <v>231.3923625</v>
      </c>
      <c r="S71" s="103">
        <f t="shared" si="12"/>
        <v>227.2443255</v>
      </c>
      <c r="T71" s="109">
        <f t="shared" si="13"/>
        <v>20339100</v>
      </c>
      <c r="U71" s="103">
        <f t="shared" si="14"/>
        <v>-0.7699455728129564</v>
      </c>
      <c r="V71" s="103">
        <f t="shared" si="15"/>
        <v>185.60917799999999</v>
      </c>
      <c r="W71" s="103">
        <f t="shared" si="16"/>
        <v>42.6876345</v>
      </c>
      <c r="X71" s="103">
        <f t="shared" si="17"/>
        <v>3.09555</v>
      </c>
      <c r="Y71" s="103">
        <f t="shared" si="18"/>
        <v>230.9504805</v>
      </c>
      <c r="Z71" s="237">
        <f t="shared" si="19"/>
        <v>0.44188199999999256</v>
      </c>
      <c r="AA71" s="78"/>
      <c r="AB71" s="77"/>
    </row>
    <row r="72" spans="1:28" s="7" customFormat="1" ht="15">
      <c r="A72" s="193" t="s">
        <v>184</v>
      </c>
      <c r="B72" s="164">
        <v>14959450</v>
      </c>
      <c r="C72" s="162">
        <v>-914500</v>
      </c>
      <c r="D72" s="170">
        <v>-0.06</v>
      </c>
      <c r="E72" s="164">
        <v>3342350</v>
      </c>
      <c r="F72" s="112">
        <v>359900</v>
      </c>
      <c r="G72" s="170">
        <v>0.12</v>
      </c>
      <c r="H72" s="164">
        <v>495600</v>
      </c>
      <c r="I72" s="112">
        <v>79650</v>
      </c>
      <c r="J72" s="170">
        <v>0.19</v>
      </c>
      <c r="K72" s="164">
        <v>18797400</v>
      </c>
      <c r="L72" s="112">
        <v>-474950</v>
      </c>
      <c r="M72" s="127">
        <v>-0.02</v>
      </c>
      <c r="N72" s="112">
        <v>18520100</v>
      </c>
      <c r="O72" s="173">
        <f t="shared" si="10"/>
        <v>0.985247959824231</v>
      </c>
      <c r="P72" s="108">
        <f>Volume!K72</f>
        <v>101.25</v>
      </c>
      <c r="Q72" s="69">
        <f>Volume!J72</f>
        <v>104.25</v>
      </c>
      <c r="R72" s="237">
        <f t="shared" si="11"/>
        <v>195.962895</v>
      </c>
      <c r="S72" s="103">
        <f t="shared" si="12"/>
        <v>193.0720425</v>
      </c>
      <c r="T72" s="109">
        <f t="shared" si="13"/>
        <v>19272350</v>
      </c>
      <c r="U72" s="103">
        <f t="shared" si="14"/>
        <v>-2.4644114495637535</v>
      </c>
      <c r="V72" s="103">
        <f t="shared" si="15"/>
        <v>155.95226625</v>
      </c>
      <c r="W72" s="103">
        <f t="shared" si="16"/>
        <v>34.84399875</v>
      </c>
      <c r="X72" s="103">
        <f t="shared" si="17"/>
        <v>5.16663</v>
      </c>
      <c r="Y72" s="103">
        <f t="shared" si="18"/>
        <v>195.13254375</v>
      </c>
      <c r="Z72" s="237">
        <f t="shared" si="19"/>
        <v>0.8303512500000068</v>
      </c>
      <c r="AB72" s="77"/>
    </row>
    <row r="73" spans="1:28" s="58" customFormat="1" ht="15">
      <c r="A73" s="193" t="s">
        <v>175</v>
      </c>
      <c r="B73" s="164">
        <v>81640125</v>
      </c>
      <c r="C73" s="162">
        <v>94500</v>
      </c>
      <c r="D73" s="170">
        <v>0</v>
      </c>
      <c r="E73" s="164">
        <v>19663875</v>
      </c>
      <c r="F73" s="112">
        <v>1220625</v>
      </c>
      <c r="G73" s="170">
        <v>0.07</v>
      </c>
      <c r="H73" s="164">
        <v>9662625</v>
      </c>
      <c r="I73" s="112">
        <v>346500</v>
      </c>
      <c r="J73" s="170">
        <v>0.04</v>
      </c>
      <c r="K73" s="164">
        <v>110966625</v>
      </c>
      <c r="L73" s="112">
        <v>1661625</v>
      </c>
      <c r="M73" s="127">
        <v>0.02</v>
      </c>
      <c r="N73" s="112">
        <v>109612125</v>
      </c>
      <c r="O73" s="173">
        <f t="shared" si="10"/>
        <v>0.9877936271378894</v>
      </c>
      <c r="P73" s="108">
        <f>Volume!K73</f>
        <v>48.1</v>
      </c>
      <c r="Q73" s="69">
        <f>Volume!J73</f>
        <v>47.2</v>
      </c>
      <c r="R73" s="237">
        <f t="shared" si="11"/>
        <v>523.76247</v>
      </c>
      <c r="S73" s="103">
        <f t="shared" si="12"/>
        <v>517.36923</v>
      </c>
      <c r="T73" s="109">
        <f t="shared" si="13"/>
        <v>109305000</v>
      </c>
      <c r="U73" s="103">
        <f t="shared" si="14"/>
        <v>1.5201729106628241</v>
      </c>
      <c r="V73" s="103">
        <f t="shared" si="15"/>
        <v>385.34139</v>
      </c>
      <c r="W73" s="103">
        <f t="shared" si="16"/>
        <v>92.81349</v>
      </c>
      <c r="X73" s="103">
        <f t="shared" si="17"/>
        <v>45.60759</v>
      </c>
      <c r="Y73" s="103">
        <f t="shared" si="18"/>
        <v>525.75705</v>
      </c>
      <c r="Z73" s="237">
        <f t="shared" si="19"/>
        <v>-1.9945800000000418</v>
      </c>
      <c r="AA73" s="78"/>
      <c r="AB73" s="77"/>
    </row>
    <row r="74" spans="1:28" s="7" customFormat="1" ht="15">
      <c r="A74" s="193" t="s">
        <v>142</v>
      </c>
      <c r="B74" s="164">
        <v>5230750</v>
      </c>
      <c r="C74" s="162">
        <v>-22750</v>
      </c>
      <c r="D74" s="170">
        <v>0</v>
      </c>
      <c r="E74" s="164">
        <v>105000</v>
      </c>
      <c r="F74" s="112">
        <v>17500</v>
      </c>
      <c r="G74" s="170">
        <v>0.2</v>
      </c>
      <c r="H74" s="164">
        <v>0</v>
      </c>
      <c r="I74" s="112">
        <v>0</v>
      </c>
      <c r="J74" s="170">
        <v>0</v>
      </c>
      <c r="K74" s="164">
        <v>5335750</v>
      </c>
      <c r="L74" s="112">
        <v>-5250</v>
      </c>
      <c r="M74" s="127">
        <v>0</v>
      </c>
      <c r="N74" s="112">
        <v>5300750</v>
      </c>
      <c r="O74" s="173">
        <f t="shared" si="10"/>
        <v>0.9934404722859954</v>
      </c>
      <c r="P74" s="108">
        <f>Volume!K74</f>
        <v>136.15</v>
      </c>
      <c r="Q74" s="69">
        <f>Volume!J74</f>
        <v>135.85</v>
      </c>
      <c r="R74" s="237">
        <f t="shared" si="11"/>
        <v>72.48616375</v>
      </c>
      <c r="S74" s="103">
        <f t="shared" si="12"/>
        <v>72.01068875</v>
      </c>
      <c r="T74" s="109">
        <f t="shared" si="13"/>
        <v>5341000</v>
      </c>
      <c r="U74" s="103">
        <f t="shared" si="14"/>
        <v>-0.09829619921363039</v>
      </c>
      <c r="V74" s="103">
        <f t="shared" si="15"/>
        <v>71.05973875</v>
      </c>
      <c r="W74" s="103">
        <f t="shared" si="16"/>
        <v>1.426425</v>
      </c>
      <c r="X74" s="103">
        <f t="shared" si="17"/>
        <v>0</v>
      </c>
      <c r="Y74" s="103">
        <f t="shared" si="18"/>
        <v>72.717715</v>
      </c>
      <c r="Z74" s="237">
        <f t="shared" si="19"/>
        <v>-0.23155124999999543</v>
      </c>
      <c r="AB74" s="77"/>
    </row>
    <row r="75" spans="1:28" s="7" customFormat="1" ht="15">
      <c r="A75" s="193" t="s">
        <v>176</v>
      </c>
      <c r="B75" s="164">
        <v>12430850</v>
      </c>
      <c r="C75" s="162">
        <v>-645250</v>
      </c>
      <c r="D75" s="170">
        <v>-0.05</v>
      </c>
      <c r="E75" s="164">
        <v>1184650</v>
      </c>
      <c r="F75" s="112">
        <v>17400</v>
      </c>
      <c r="G75" s="170">
        <v>0.01</v>
      </c>
      <c r="H75" s="164">
        <v>217500</v>
      </c>
      <c r="I75" s="112">
        <v>27550</v>
      </c>
      <c r="J75" s="170">
        <v>0.15</v>
      </c>
      <c r="K75" s="164">
        <v>13833000</v>
      </c>
      <c r="L75" s="112">
        <v>-600300</v>
      </c>
      <c r="M75" s="127">
        <v>-0.04</v>
      </c>
      <c r="N75" s="112">
        <v>13759050</v>
      </c>
      <c r="O75" s="173">
        <f t="shared" si="10"/>
        <v>0.9946540880503144</v>
      </c>
      <c r="P75" s="108">
        <f>Volume!K75</f>
        <v>184.9</v>
      </c>
      <c r="Q75" s="69">
        <f>Volume!J75</f>
        <v>184.4</v>
      </c>
      <c r="R75" s="237">
        <f t="shared" si="11"/>
        <v>255.08052</v>
      </c>
      <c r="S75" s="103">
        <f t="shared" si="12"/>
        <v>253.716882</v>
      </c>
      <c r="T75" s="109">
        <f t="shared" si="13"/>
        <v>14433300</v>
      </c>
      <c r="U75" s="103">
        <f t="shared" si="14"/>
        <v>-4.159132007233273</v>
      </c>
      <c r="V75" s="103">
        <f t="shared" si="15"/>
        <v>229.224874</v>
      </c>
      <c r="W75" s="103">
        <f t="shared" si="16"/>
        <v>21.844946</v>
      </c>
      <c r="X75" s="103">
        <f t="shared" si="17"/>
        <v>4.0107</v>
      </c>
      <c r="Y75" s="103">
        <f t="shared" si="18"/>
        <v>266.871717</v>
      </c>
      <c r="Z75" s="237">
        <f t="shared" si="19"/>
        <v>-11.791196999999983</v>
      </c>
      <c r="AB75" s="77"/>
    </row>
    <row r="76" spans="1:28" s="7" customFormat="1" ht="15">
      <c r="A76" s="193" t="s">
        <v>397</v>
      </c>
      <c r="B76" s="164">
        <v>1641200</v>
      </c>
      <c r="C76" s="162">
        <v>-123200</v>
      </c>
      <c r="D76" s="170">
        <v>-0.07</v>
      </c>
      <c r="E76" s="164">
        <v>4400</v>
      </c>
      <c r="F76" s="112">
        <v>2200</v>
      </c>
      <c r="G76" s="170">
        <v>1</v>
      </c>
      <c r="H76" s="164">
        <v>0</v>
      </c>
      <c r="I76" s="112">
        <v>0</v>
      </c>
      <c r="J76" s="170">
        <v>0</v>
      </c>
      <c r="K76" s="164">
        <v>1645600</v>
      </c>
      <c r="L76" s="112">
        <v>-121000</v>
      </c>
      <c r="M76" s="127">
        <v>-0.07</v>
      </c>
      <c r="N76" s="112">
        <v>1632400</v>
      </c>
      <c r="O76" s="173">
        <f t="shared" si="10"/>
        <v>0.9919786096256684</v>
      </c>
      <c r="P76" s="108">
        <f>Volume!K76</f>
        <v>126.1</v>
      </c>
      <c r="Q76" s="69">
        <f>Volume!J76</f>
        <v>122.55</v>
      </c>
      <c r="R76" s="237">
        <f t="shared" si="11"/>
        <v>20.166828</v>
      </c>
      <c r="S76" s="103">
        <f t="shared" si="12"/>
        <v>20.005062</v>
      </c>
      <c r="T76" s="109">
        <f t="shared" si="13"/>
        <v>1766600</v>
      </c>
      <c r="U76" s="103">
        <f t="shared" si="14"/>
        <v>-6.8493150684931505</v>
      </c>
      <c r="V76" s="103">
        <f t="shared" si="15"/>
        <v>20.112906</v>
      </c>
      <c r="W76" s="103">
        <f t="shared" si="16"/>
        <v>0.053922</v>
      </c>
      <c r="X76" s="103">
        <f t="shared" si="17"/>
        <v>0</v>
      </c>
      <c r="Y76" s="103">
        <f t="shared" si="18"/>
        <v>22.276826</v>
      </c>
      <c r="Z76" s="237">
        <f t="shared" si="19"/>
        <v>-2.109998000000001</v>
      </c>
      <c r="AB76" s="77"/>
    </row>
    <row r="77" spans="1:28" s="7" customFormat="1" ht="15">
      <c r="A77" s="193" t="s">
        <v>167</v>
      </c>
      <c r="B77" s="164">
        <v>13548150</v>
      </c>
      <c r="C77" s="162">
        <v>-350350</v>
      </c>
      <c r="D77" s="170">
        <v>-0.03</v>
      </c>
      <c r="E77" s="164">
        <v>1235850</v>
      </c>
      <c r="F77" s="112">
        <v>61600</v>
      </c>
      <c r="G77" s="170">
        <v>0.05</v>
      </c>
      <c r="H77" s="164">
        <v>38500</v>
      </c>
      <c r="I77" s="112">
        <v>3850</v>
      </c>
      <c r="J77" s="170">
        <v>0.11</v>
      </c>
      <c r="K77" s="164">
        <v>14822500</v>
      </c>
      <c r="L77" s="112">
        <v>-284900</v>
      </c>
      <c r="M77" s="127">
        <v>-0.02</v>
      </c>
      <c r="N77" s="112">
        <v>14757050</v>
      </c>
      <c r="O77" s="173">
        <f t="shared" si="10"/>
        <v>0.9955844155844156</v>
      </c>
      <c r="P77" s="108">
        <f>Volume!K77</f>
        <v>45.9</v>
      </c>
      <c r="Q77" s="69">
        <f>Volume!J77</f>
        <v>45.35</v>
      </c>
      <c r="R77" s="237">
        <f t="shared" si="11"/>
        <v>67.2200375</v>
      </c>
      <c r="S77" s="103">
        <f t="shared" si="12"/>
        <v>66.92322175</v>
      </c>
      <c r="T77" s="109">
        <f t="shared" si="13"/>
        <v>15107400</v>
      </c>
      <c r="U77" s="103">
        <f t="shared" si="14"/>
        <v>-1.8858307849133535</v>
      </c>
      <c r="V77" s="103">
        <f t="shared" si="15"/>
        <v>61.44086025</v>
      </c>
      <c r="W77" s="103">
        <f t="shared" si="16"/>
        <v>5.60457975</v>
      </c>
      <c r="X77" s="103">
        <f t="shared" si="17"/>
        <v>0.1745975</v>
      </c>
      <c r="Y77" s="103">
        <f t="shared" si="18"/>
        <v>69.342966</v>
      </c>
      <c r="Z77" s="237">
        <f t="shared" si="19"/>
        <v>-2.1229285000000004</v>
      </c>
      <c r="AB77" s="77"/>
    </row>
    <row r="78" spans="1:28" s="7" customFormat="1" ht="15">
      <c r="A78" s="193" t="s">
        <v>201</v>
      </c>
      <c r="B78" s="164">
        <v>4416400</v>
      </c>
      <c r="C78" s="162">
        <v>331800</v>
      </c>
      <c r="D78" s="170">
        <v>0.08</v>
      </c>
      <c r="E78" s="164">
        <v>530200</v>
      </c>
      <c r="F78" s="112">
        <v>103800</v>
      </c>
      <c r="G78" s="170">
        <v>0.24</v>
      </c>
      <c r="H78" s="164">
        <v>183100</v>
      </c>
      <c r="I78" s="112">
        <v>13300</v>
      </c>
      <c r="J78" s="170">
        <v>0.08</v>
      </c>
      <c r="K78" s="164">
        <v>5129700</v>
      </c>
      <c r="L78" s="112">
        <v>448900</v>
      </c>
      <c r="M78" s="127">
        <v>0.1</v>
      </c>
      <c r="N78" s="112">
        <v>4994900</v>
      </c>
      <c r="O78" s="173">
        <f t="shared" si="10"/>
        <v>0.9737216601360703</v>
      </c>
      <c r="P78" s="108">
        <f>Volume!K78</f>
        <v>1980.6</v>
      </c>
      <c r="Q78" s="69">
        <f>Volume!J78</f>
        <v>1974.2</v>
      </c>
      <c r="R78" s="237">
        <f t="shared" si="11"/>
        <v>1012.705374</v>
      </c>
      <c r="S78" s="103">
        <f t="shared" si="12"/>
        <v>986.093158</v>
      </c>
      <c r="T78" s="109">
        <f t="shared" si="13"/>
        <v>4680800</v>
      </c>
      <c r="U78" s="103">
        <f t="shared" si="14"/>
        <v>9.590240984447103</v>
      </c>
      <c r="V78" s="103">
        <f t="shared" si="15"/>
        <v>871.885688</v>
      </c>
      <c r="W78" s="103">
        <f t="shared" si="16"/>
        <v>104.672084</v>
      </c>
      <c r="X78" s="103">
        <f t="shared" si="17"/>
        <v>36.147602</v>
      </c>
      <c r="Y78" s="103">
        <f t="shared" si="18"/>
        <v>927.079248</v>
      </c>
      <c r="Z78" s="237">
        <f t="shared" si="19"/>
        <v>85.626126</v>
      </c>
      <c r="AB78" s="77"/>
    </row>
    <row r="79" spans="1:28" s="7" customFormat="1" ht="15">
      <c r="A79" s="193" t="s">
        <v>143</v>
      </c>
      <c r="B79" s="164">
        <v>1475000</v>
      </c>
      <c r="C79" s="162">
        <v>-277300</v>
      </c>
      <c r="D79" s="170">
        <v>-0.16</v>
      </c>
      <c r="E79" s="164">
        <v>0</v>
      </c>
      <c r="F79" s="112">
        <v>0</v>
      </c>
      <c r="G79" s="170">
        <v>0</v>
      </c>
      <c r="H79" s="164">
        <v>0</v>
      </c>
      <c r="I79" s="112">
        <v>0</v>
      </c>
      <c r="J79" s="170">
        <v>0</v>
      </c>
      <c r="K79" s="164">
        <v>1475000</v>
      </c>
      <c r="L79" s="112">
        <v>-277300</v>
      </c>
      <c r="M79" s="127">
        <v>-0.16</v>
      </c>
      <c r="N79" s="112">
        <v>1472050</v>
      </c>
      <c r="O79" s="173">
        <f t="shared" si="10"/>
        <v>0.998</v>
      </c>
      <c r="P79" s="108">
        <f>Volume!K79</f>
        <v>110.75</v>
      </c>
      <c r="Q79" s="69">
        <f>Volume!J79</f>
        <v>114</v>
      </c>
      <c r="R79" s="237">
        <f t="shared" si="11"/>
        <v>16.815</v>
      </c>
      <c r="S79" s="103">
        <f t="shared" si="12"/>
        <v>16.78137</v>
      </c>
      <c r="T79" s="109">
        <f t="shared" si="13"/>
        <v>1752300</v>
      </c>
      <c r="U79" s="103">
        <f t="shared" si="14"/>
        <v>-15.824915824915825</v>
      </c>
      <c r="V79" s="103">
        <f t="shared" si="15"/>
        <v>16.815</v>
      </c>
      <c r="W79" s="103">
        <f t="shared" si="16"/>
        <v>0</v>
      </c>
      <c r="X79" s="103">
        <f t="shared" si="17"/>
        <v>0</v>
      </c>
      <c r="Y79" s="103">
        <f t="shared" si="18"/>
        <v>19.4067225</v>
      </c>
      <c r="Z79" s="237">
        <f t="shared" si="19"/>
        <v>-2.5917224999999995</v>
      </c>
      <c r="AB79" s="77"/>
    </row>
    <row r="80" spans="1:28" s="58" customFormat="1" ht="15">
      <c r="A80" s="193" t="s">
        <v>90</v>
      </c>
      <c r="B80" s="164">
        <v>1051800</v>
      </c>
      <c r="C80" s="162">
        <v>-1800</v>
      </c>
      <c r="D80" s="170">
        <v>0</v>
      </c>
      <c r="E80" s="164">
        <v>2400</v>
      </c>
      <c r="F80" s="112">
        <v>0</v>
      </c>
      <c r="G80" s="170">
        <v>0</v>
      </c>
      <c r="H80" s="164">
        <v>0</v>
      </c>
      <c r="I80" s="112">
        <v>0</v>
      </c>
      <c r="J80" s="170">
        <v>0</v>
      </c>
      <c r="K80" s="164">
        <v>1054200</v>
      </c>
      <c r="L80" s="112">
        <v>-1800</v>
      </c>
      <c r="M80" s="127">
        <v>0</v>
      </c>
      <c r="N80" s="112">
        <v>940200</v>
      </c>
      <c r="O80" s="173">
        <f t="shared" si="10"/>
        <v>0.8918611269208879</v>
      </c>
      <c r="P80" s="108">
        <f>Volume!K80</f>
        <v>465.75</v>
      </c>
      <c r="Q80" s="69">
        <f>Volume!J80</f>
        <v>459.7</v>
      </c>
      <c r="R80" s="237">
        <f t="shared" si="11"/>
        <v>48.461574</v>
      </c>
      <c r="S80" s="103">
        <f t="shared" si="12"/>
        <v>43.220994</v>
      </c>
      <c r="T80" s="109">
        <f t="shared" si="13"/>
        <v>1056000</v>
      </c>
      <c r="U80" s="103">
        <f t="shared" si="14"/>
        <v>-0.17045454545454544</v>
      </c>
      <c r="V80" s="103">
        <f t="shared" si="15"/>
        <v>48.351246</v>
      </c>
      <c r="W80" s="103">
        <f t="shared" si="16"/>
        <v>0.110328</v>
      </c>
      <c r="X80" s="103">
        <f t="shared" si="17"/>
        <v>0</v>
      </c>
      <c r="Y80" s="103">
        <f t="shared" si="18"/>
        <v>49.1832</v>
      </c>
      <c r="Z80" s="237">
        <f t="shared" si="19"/>
        <v>-0.7216260000000005</v>
      </c>
      <c r="AA80" s="78"/>
      <c r="AB80" s="77"/>
    </row>
    <row r="81" spans="1:28" s="7" customFormat="1" ht="15">
      <c r="A81" s="193" t="s">
        <v>35</v>
      </c>
      <c r="B81" s="164">
        <v>2385900</v>
      </c>
      <c r="C81" s="162">
        <v>-25300</v>
      </c>
      <c r="D81" s="170">
        <v>-0.01</v>
      </c>
      <c r="E81" s="164">
        <v>45100</v>
      </c>
      <c r="F81" s="112">
        <v>0</v>
      </c>
      <c r="G81" s="170">
        <v>0</v>
      </c>
      <c r="H81" s="164">
        <v>2200</v>
      </c>
      <c r="I81" s="112">
        <v>0</v>
      </c>
      <c r="J81" s="170">
        <v>0</v>
      </c>
      <c r="K81" s="164">
        <v>2433200</v>
      </c>
      <c r="L81" s="112">
        <v>-25300</v>
      </c>
      <c r="M81" s="127">
        <v>-0.01</v>
      </c>
      <c r="N81" s="112">
        <v>2431000</v>
      </c>
      <c r="O81" s="173">
        <f t="shared" si="10"/>
        <v>0.9990958408679927</v>
      </c>
      <c r="P81" s="108">
        <f>Volume!K81</f>
        <v>317.4</v>
      </c>
      <c r="Q81" s="69">
        <f>Volume!J81</f>
        <v>312.6</v>
      </c>
      <c r="R81" s="237">
        <f t="shared" si="11"/>
        <v>76.061832</v>
      </c>
      <c r="S81" s="103">
        <f t="shared" si="12"/>
        <v>75.99306</v>
      </c>
      <c r="T81" s="109">
        <f t="shared" si="13"/>
        <v>2458500</v>
      </c>
      <c r="U81" s="103">
        <f t="shared" si="14"/>
        <v>-1.029082774049217</v>
      </c>
      <c r="V81" s="103">
        <f t="shared" si="15"/>
        <v>74.583234</v>
      </c>
      <c r="W81" s="103">
        <f t="shared" si="16"/>
        <v>1.4098260000000002</v>
      </c>
      <c r="X81" s="103">
        <f t="shared" si="17"/>
        <v>0.068772</v>
      </c>
      <c r="Y81" s="103">
        <f t="shared" si="18"/>
        <v>78.03279</v>
      </c>
      <c r="Z81" s="237">
        <f t="shared" si="19"/>
        <v>-1.9709580000000102</v>
      </c>
      <c r="AB81" s="77"/>
    </row>
    <row r="82" spans="1:28" s="7" customFormat="1" ht="15">
      <c r="A82" s="193" t="s">
        <v>6</v>
      </c>
      <c r="B82" s="164">
        <v>10896750</v>
      </c>
      <c r="C82" s="162">
        <v>690750</v>
      </c>
      <c r="D82" s="170">
        <v>0.07</v>
      </c>
      <c r="E82" s="164">
        <v>1334250</v>
      </c>
      <c r="F82" s="112">
        <v>276750</v>
      </c>
      <c r="G82" s="170">
        <v>0.26</v>
      </c>
      <c r="H82" s="164">
        <v>153000</v>
      </c>
      <c r="I82" s="112">
        <v>22500</v>
      </c>
      <c r="J82" s="170">
        <v>0.17</v>
      </c>
      <c r="K82" s="164">
        <v>12384000</v>
      </c>
      <c r="L82" s="112">
        <v>990000</v>
      </c>
      <c r="M82" s="127">
        <v>0.09</v>
      </c>
      <c r="N82" s="112">
        <v>12287250</v>
      </c>
      <c r="O82" s="173">
        <f t="shared" si="10"/>
        <v>0.9921875</v>
      </c>
      <c r="P82" s="108">
        <f>Volume!K82</f>
        <v>160.7</v>
      </c>
      <c r="Q82" s="69">
        <f>Volume!J82</f>
        <v>163.7</v>
      </c>
      <c r="R82" s="237">
        <f t="shared" si="11"/>
        <v>202.72607999999997</v>
      </c>
      <c r="S82" s="103">
        <f t="shared" si="12"/>
        <v>201.14228249999996</v>
      </c>
      <c r="T82" s="109">
        <f t="shared" si="13"/>
        <v>11394000</v>
      </c>
      <c r="U82" s="103">
        <f t="shared" si="14"/>
        <v>8.688783570300158</v>
      </c>
      <c r="V82" s="103">
        <f t="shared" si="15"/>
        <v>178.37979749999997</v>
      </c>
      <c r="W82" s="103">
        <f t="shared" si="16"/>
        <v>21.841672499999998</v>
      </c>
      <c r="X82" s="103">
        <f t="shared" si="17"/>
        <v>2.50461</v>
      </c>
      <c r="Y82" s="103">
        <f t="shared" si="18"/>
        <v>183.10157999999998</v>
      </c>
      <c r="Z82" s="237">
        <f t="shared" si="19"/>
        <v>19.624499999999983</v>
      </c>
      <c r="AB82" s="77"/>
    </row>
    <row r="83" spans="1:28" s="58" customFormat="1" ht="15">
      <c r="A83" s="193" t="s">
        <v>177</v>
      </c>
      <c r="B83" s="164">
        <v>5910500</v>
      </c>
      <c r="C83" s="162">
        <v>-1158500</v>
      </c>
      <c r="D83" s="170">
        <v>-0.16</v>
      </c>
      <c r="E83" s="164">
        <v>304000</v>
      </c>
      <c r="F83" s="112">
        <v>23000</v>
      </c>
      <c r="G83" s="170">
        <v>0.08</v>
      </c>
      <c r="H83" s="164">
        <v>20500</v>
      </c>
      <c r="I83" s="112">
        <v>3000</v>
      </c>
      <c r="J83" s="170">
        <v>0.17</v>
      </c>
      <c r="K83" s="164">
        <v>6235000</v>
      </c>
      <c r="L83" s="112">
        <v>-1132500</v>
      </c>
      <c r="M83" s="127">
        <v>-0.15</v>
      </c>
      <c r="N83" s="112">
        <v>6176000</v>
      </c>
      <c r="O83" s="173">
        <f t="shared" si="10"/>
        <v>0.9905372894947875</v>
      </c>
      <c r="P83" s="108">
        <f>Volume!K83</f>
        <v>293.95</v>
      </c>
      <c r="Q83" s="69">
        <f>Volume!J83</f>
        <v>305.15</v>
      </c>
      <c r="R83" s="237">
        <f t="shared" si="11"/>
        <v>190.261025</v>
      </c>
      <c r="S83" s="103">
        <f t="shared" si="12"/>
        <v>188.46063999999998</v>
      </c>
      <c r="T83" s="109">
        <f t="shared" si="13"/>
        <v>7367500</v>
      </c>
      <c r="U83" s="103">
        <f t="shared" si="14"/>
        <v>-15.371564302680692</v>
      </c>
      <c r="V83" s="103">
        <f t="shared" si="15"/>
        <v>180.3589075</v>
      </c>
      <c r="W83" s="103">
        <f t="shared" si="16"/>
        <v>9.27656</v>
      </c>
      <c r="X83" s="103">
        <f t="shared" si="17"/>
        <v>0.6255574999999999</v>
      </c>
      <c r="Y83" s="103">
        <f t="shared" si="18"/>
        <v>216.5676625</v>
      </c>
      <c r="Z83" s="237">
        <f t="shared" si="19"/>
        <v>-26.306637500000022</v>
      </c>
      <c r="AA83" s="78"/>
      <c r="AB83" s="77"/>
    </row>
    <row r="84" spans="1:28" s="7" customFormat="1" ht="15">
      <c r="A84" s="193" t="s">
        <v>168</v>
      </c>
      <c r="B84" s="164">
        <v>272400</v>
      </c>
      <c r="C84" s="162">
        <v>2400</v>
      </c>
      <c r="D84" s="170">
        <v>0.01</v>
      </c>
      <c r="E84" s="164">
        <v>0</v>
      </c>
      <c r="F84" s="112">
        <v>0</v>
      </c>
      <c r="G84" s="170">
        <v>0</v>
      </c>
      <c r="H84" s="164">
        <v>0</v>
      </c>
      <c r="I84" s="112">
        <v>0</v>
      </c>
      <c r="J84" s="170">
        <v>0</v>
      </c>
      <c r="K84" s="164">
        <v>272400</v>
      </c>
      <c r="L84" s="112">
        <v>2400</v>
      </c>
      <c r="M84" s="127">
        <v>0.01</v>
      </c>
      <c r="N84" s="112">
        <v>243900</v>
      </c>
      <c r="O84" s="173">
        <f t="shared" si="10"/>
        <v>0.8953744493392071</v>
      </c>
      <c r="P84" s="108">
        <f>Volume!K84</f>
        <v>665.3</v>
      </c>
      <c r="Q84" s="69">
        <f>Volume!J84</f>
        <v>675.3</v>
      </c>
      <c r="R84" s="237">
        <f t="shared" si="11"/>
        <v>18.395172</v>
      </c>
      <c r="S84" s="103">
        <f t="shared" si="12"/>
        <v>16.470567</v>
      </c>
      <c r="T84" s="109">
        <f t="shared" si="13"/>
        <v>270000</v>
      </c>
      <c r="U84" s="103">
        <f t="shared" si="14"/>
        <v>0.8888888888888888</v>
      </c>
      <c r="V84" s="103">
        <f t="shared" si="15"/>
        <v>18.395172</v>
      </c>
      <c r="W84" s="103">
        <f t="shared" si="16"/>
        <v>0</v>
      </c>
      <c r="X84" s="103">
        <f t="shared" si="17"/>
        <v>0</v>
      </c>
      <c r="Y84" s="103">
        <f t="shared" si="18"/>
        <v>17.9631</v>
      </c>
      <c r="Z84" s="237">
        <f t="shared" si="19"/>
        <v>0.432071999999998</v>
      </c>
      <c r="AB84" s="77"/>
    </row>
    <row r="85" spans="1:28" s="7" customFormat="1" ht="15">
      <c r="A85" s="193" t="s">
        <v>132</v>
      </c>
      <c r="B85" s="164">
        <v>1641200</v>
      </c>
      <c r="C85" s="162">
        <v>-38800</v>
      </c>
      <c r="D85" s="170">
        <v>-0.02</v>
      </c>
      <c r="E85" s="164">
        <v>11200</v>
      </c>
      <c r="F85" s="112">
        <v>0</v>
      </c>
      <c r="G85" s="170">
        <v>0</v>
      </c>
      <c r="H85" s="164">
        <v>400</v>
      </c>
      <c r="I85" s="112">
        <v>0</v>
      </c>
      <c r="J85" s="170">
        <v>0</v>
      </c>
      <c r="K85" s="164">
        <v>1652800</v>
      </c>
      <c r="L85" s="112">
        <v>-38800</v>
      </c>
      <c r="M85" s="127">
        <v>-0.02</v>
      </c>
      <c r="N85" s="112">
        <v>1646800</v>
      </c>
      <c r="O85" s="173">
        <f t="shared" si="10"/>
        <v>0.9963697967086157</v>
      </c>
      <c r="P85" s="108">
        <f>Volume!K85</f>
        <v>712.3</v>
      </c>
      <c r="Q85" s="69">
        <f>Volume!J85</f>
        <v>715.55</v>
      </c>
      <c r="R85" s="237">
        <f t="shared" si="11"/>
        <v>118.266104</v>
      </c>
      <c r="S85" s="103">
        <f t="shared" si="12"/>
        <v>117.836774</v>
      </c>
      <c r="T85" s="109">
        <f t="shared" si="13"/>
        <v>1691600</v>
      </c>
      <c r="U85" s="103">
        <f t="shared" si="14"/>
        <v>-2.2936864506975643</v>
      </c>
      <c r="V85" s="103">
        <f t="shared" si="15"/>
        <v>117.436066</v>
      </c>
      <c r="W85" s="103">
        <f t="shared" si="16"/>
        <v>0.8014159999999999</v>
      </c>
      <c r="X85" s="103">
        <f t="shared" si="17"/>
        <v>0.028622</v>
      </c>
      <c r="Y85" s="103">
        <f t="shared" si="18"/>
        <v>120.492668</v>
      </c>
      <c r="Z85" s="237">
        <f t="shared" si="19"/>
        <v>-2.226563999999996</v>
      </c>
      <c r="AB85" s="77"/>
    </row>
    <row r="86" spans="1:28" s="58" customFormat="1" ht="15">
      <c r="A86" s="193" t="s">
        <v>144</v>
      </c>
      <c r="B86" s="164">
        <v>173125</v>
      </c>
      <c r="C86" s="162">
        <v>-10750</v>
      </c>
      <c r="D86" s="170">
        <v>-0.06</v>
      </c>
      <c r="E86" s="164">
        <v>0</v>
      </c>
      <c r="F86" s="112">
        <v>0</v>
      </c>
      <c r="G86" s="170">
        <v>0</v>
      </c>
      <c r="H86" s="164">
        <v>0</v>
      </c>
      <c r="I86" s="112">
        <v>0</v>
      </c>
      <c r="J86" s="170">
        <v>0</v>
      </c>
      <c r="K86" s="164">
        <v>173125</v>
      </c>
      <c r="L86" s="112">
        <v>-10750</v>
      </c>
      <c r="M86" s="127">
        <v>-0.06</v>
      </c>
      <c r="N86" s="112">
        <v>172500</v>
      </c>
      <c r="O86" s="173">
        <f t="shared" si="10"/>
        <v>0.9963898916967509</v>
      </c>
      <c r="P86" s="108">
        <f>Volume!K86</f>
        <v>2903.2</v>
      </c>
      <c r="Q86" s="69">
        <f>Volume!J86</f>
        <v>2929.7</v>
      </c>
      <c r="R86" s="237">
        <f t="shared" si="11"/>
        <v>50.72043125</v>
      </c>
      <c r="S86" s="103">
        <f t="shared" si="12"/>
        <v>50.537324999999996</v>
      </c>
      <c r="T86" s="109">
        <f t="shared" si="13"/>
        <v>183875</v>
      </c>
      <c r="U86" s="103">
        <f t="shared" si="14"/>
        <v>-5.846363018354861</v>
      </c>
      <c r="V86" s="103">
        <f t="shared" si="15"/>
        <v>50.72043125</v>
      </c>
      <c r="W86" s="103">
        <f t="shared" si="16"/>
        <v>0</v>
      </c>
      <c r="X86" s="103">
        <f t="shared" si="17"/>
        <v>0</v>
      </c>
      <c r="Y86" s="103">
        <f t="shared" si="18"/>
        <v>53.38258999999999</v>
      </c>
      <c r="Z86" s="237">
        <f t="shared" si="19"/>
        <v>-2.662158749999996</v>
      </c>
      <c r="AA86" s="78"/>
      <c r="AB86" s="77"/>
    </row>
    <row r="87" spans="1:28" s="7" customFormat="1" ht="15">
      <c r="A87" s="193" t="s">
        <v>291</v>
      </c>
      <c r="B87" s="164">
        <v>1188900</v>
      </c>
      <c r="C87" s="162">
        <v>40200</v>
      </c>
      <c r="D87" s="170">
        <v>0.04</v>
      </c>
      <c r="E87" s="164">
        <v>900</v>
      </c>
      <c r="F87" s="112">
        <v>300</v>
      </c>
      <c r="G87" s="170">
        <v>0.5</v>
      </c>
      <c r="H87" s="164">
        <v>0</v>
      </c>
      <c r="I87" s="112">
        <v>0</v>
      </c>
      <c r="J87" s="170">
        <v>0</v>
      </c>
      <c r="K87" s="164">
        <v>1189800</v>
      </c>
      <c r="L87" s="112">
        <v>40500</v>
      </c>
      <c r="M87" s="127">
        <v>0.04</v>
      </c>
      <c r="N87" s="112">
        <v>1168800</v>
      </c>
      <c r="O87" s="173">
        <f t="shared" si="10"/>
        <v>0.9823499747856783</v>
      </c>
      <c r="P87" s="108">
        <f>Volume!K87</f>
        <v>591.4</v>
      </c>
      <c r="Q87" s="69">
        <f>Volume!J87</f>
        <v>575.9</v>
      </c>
      <c r="R87" s="237">
        <f t="shared" si="11"/>
        <v>68.520582</v>
      </c>
      <c r="S87" s="103">
        <f t="shared" si="12"/>
        <v>67.311192</v>
      </c>
      <c r="T87" s="109">
        <f t="shared" si="13"/>
        <v>1149300</v>
      </c>
      <c r="U87" s="103">
        <f t="shared" si="14"/>
        <v>3.523884103367267</v>
      </c>
      <c r="V87" s="103">
        <f t="shared" si="15"/>
        <v>68.468751</v>
      </c>
      <c r="W87" s="103">
        <f t="shared" si="16"/>
        <v>0.051831</v>
      </c>
      <c r="X87" s="103">
        <f t="shared" si="17"/>
        <v>0</v>
      </c>
      <c r="Y87" s="103">
        <f t="shared" si="18"/>
        <v>67.969602</v>
      </c>
      <c r="Z87" s="237">
        <f t="shared" si="19"/>
        <v>0.5509800000000098</v>
      </c>
      <c r="AB87" s="77"/>
    </row>
    <row r="88" spans="1:28" s="58" customFormat="1" ht="15">
      <c r="A88" s="193" t="s">
        <v>133</v>
      </c>
      <c r="B88" s="164">
        <v>25512500</v>
      </c>
      <c r="C88" s="162">
        <v>-18750</v>
      </c>
      <c r="D88" s="170">
        <v>0</v>
      </c>
      <c r="E88" s="164">
        <v>3400000</v>
      </c>
      <c r="F88" s="112">
        <v>237500</v>
      </c>
      <c r="G88" s="170">
        <v>0.08</v>
      </c>
      <c r="H88" s="164">
        <v>206250</v>
      </c>
      <c r="I88" s="112">
        <v>31250</v>
      </c>
      <c r="J88" s="170">
        <v>0.18</v>
      </c>
      <c r="K88" s="164">
        <v>29118750</v>
      </c>
      <c r="L88" s="112">
        <v>250000</v>
      </c>
      <c r="M88" s="127">
        <v>0.01</v>
      </c>
      <c r="N88" s="112">
        <v>28943750</v>
      </c>
      <c r="O88" s="173">
        <f t="shared" si="10"/>
        <v>0.9939901266366173</v>
      </c>
      <c r="P88" s="108">
        <f>Volume!K88</f>
        <v>32.6</v>
      </c>
      <c r="Q88" s="69">
        <f>Volume!J88</f>
        <v>32.35</v>
      </c>
      <c r="R88" s="237">
        <f t="shared" si="11"/>
        <v>94.19915625</v>
      </c>
      <c r="S88" s="103">
        <f t="shared" si="12"/>
        <v>93.63303125</v>
      </c>
      <c r="T88" s="109">
        <f t="shared" si="13"/>
        <v>28868750</v>
      </c>
      <c r="U88" s="103">
        <f t="shared" si="14"/>
        <v>0.8659883091578264</v>
      </c>
      <c r="V88" s="103">
        <f t="shared" si="15"/>
        <v>82.5329375</v>
      </c>
      <c r="W88" s="103">
        <f t="shared" si="16"/>
        <v>10.999</v>
      </c>
      <c r="X88" s="103">
        <f t="shared" si="17"/>
        <v>0.66721875</v>
      </c>
      <c r="Y88" s="103">
        <f t="shared" si="18"/>
        <v>94.112125</v>
      </c>
      <c r="Z88" s="237">
        <f t="shared" si="19"/>
        <v>0.08703124999999545</v>
      </c>
      <c r="AA88" s="78"/>
      <c r="AB88" s="77"/>
    </row>
    <row r="89" spans="1:28" s="7" customFormat="1" ht="15">
      <c r="A89" s="193" t="s">
        <v>169</v>
      </c>
      <c r="B89" s="164">
        <v>9074000</v>
      </c>
      <c r="C89" s="162">
        <v>26000</v>
      </c>
      <c r="D89" s="170">
        <v>0</v>
      </c>
      <c r="E89" s="164">
        <v>32000</v>
      </c>
      <c r="F89" s="112">
        <v>-2000</v>
      </c>
      <c r="G89" s="170">
        <v>-0.06</v>
      </c>
      <c r="H89" s="164">
        <v>2000</v>
      </c>
      <c r="I89" s="112">
        <v>0</v>
      </c>
      <c r="J89" s="170">
        <v>0</v>
      </c>
      <c r="K89" s="164">
        <v>9108000</v>
      </c>
      <c r="L89" s="112">
        <v>24000</v>
      </c>
      <c r="M89" s="127">
        <v>0</v>
      </c>
      <c r="N89" s="112">
        <v>9070000</v>
      </c>
      <c r="O89" s="173">
        <f t="shared" si="10"/>
        <v>0.9958278436539306</v>
      </c>
      <c r="P89" s="108">
        <f>Volume!K89</f>
        <v>152.8</v>
      </c>
      <c r="Q89" s="69">
        <f>Volume!J89</f>
        <v>148.8</v>
      </c>
      <c r="R89" s="237">
        <f t="shared" si="11"/>
        <v>135.52704</v>
      </c>
      <c r="S89" s="103">
        <f t="shared" si="12"/>
        <v>134.9616</v>
      </c>
      <c r="T89" s="109">
        <f t="shared" si="13"/>
        <v>9084000</v>
      </c>
      <c r="U89" s="103">
        <f t="shared" si="14"/>
        <v>0.26420079260237783</v>
      </c>
      <c r="V89" s="103">
        <f t="shared" si="15"/>
        <v>135.02112</v>
      </c>
      <c r="W89" s="103">
        <f t="shared" si="16"/>
        <v>0.47616</v>
      </c>
      <c r="X89" s="103">
        <f t="shared" si="17"/>
        <v>0.02976</v>
      </c>
      <c r="Y89" s="103">
        <f t="shared" si="18"/>
        <v>138.80352</v>
      </c>
      <c r="Z89" s="237">
        <f t="shared" si="19"/>
        <v>-3.2764799999999923</v>
      </c>
      <c r="AB89" s="77"/>
    </row>
    <row r="90" spans="1:28" s="7" customFormat="1" ht="15">
      <c r="A90" s="193" t="s">
        <v>292</v>
      </c>
      <c r="B90" s="164">
        <v>3328600</v>
      </c>
      <c r="C90" s="162">
        <v>19250</v>
      </c>
      <c r="D90" s="170">
        <v>0.01</v>
      </c>
      <c r="E90" s="164">
        <v>7700</v>
      </c>
      <c r="F90" s="112">
        <v>550</v>
      </c>
      <c r="G90" s="170">
        <v>0.08</v>
      </c>
      <c r="H90" s="164">
        <v>0</v>
      </c>
      <c r="I90" s="112">
        <v>0</v>
      </c>
      <c r="J90" s="170">
        <v>0</v>
      </c>
      <c r="K90" s="164">
        <v>3336300</v>
      </c>
      <c r="L90" s="112">
        <v>19800</v>
      </c>
      <c r="M90" s="127">
        <v>0.01</v>
      </c>
      <c r="N90" s="112">
        <v>3286250</v>
      </c>
      <c r="O90" s="173">
        <f t="shared" si="10"/>
        <v>0.9849983514671942</v>
      </c>
      <c r="P90" s="108">
        <f>Volume!K90</f>
        <v>597.35</v>
      </c>
      <c r="Q90" s="69">
        <f>Volume!J90</f>
        <v>597.1</v>
      </c>
      <c r="R90" s="237">
        <f t="shared" si="11"/>
        <v>199.210473</v>
      </c>
      <c r="S90" s="103">
        <f t="shared" si="12"/>
        <v>196.2219875</v>
      </c>
      <c r="T90" s="109">
        <f t="shared" si="13"/>
        <v>3316500</v>
      </c>
      <c r="U90" s="103">
        <f t="shared" si="14"/>
        <v>0.5970149253731344</v>
      </c>
      <c r="V90" s="103">
        <f t="shared" si="15"/>
        <v>198.750706</v>
      </c>
      <c r="W90" s="103">
        <f t="shared" si="16"/>
        <v>0.459767</v>
      </c>
      <c r="X90" s="103">
        <f t="shared" si="17"/>
        <v>0</v>
      </c>
      <c r="Y90" s="103">
        <f t="shared" si="18"/>
        <v>198.1111275</v>
      </c>
      <c r="Z90" s="237">
        <f t="shared" si="19"/>
        <v>1.0993454999999983</v>
      </c>
      <c r="AB90" s="77"/>
    </row>
    <row r="91" spans="1:28" s="7" customFormat="1" ht="15">
      <c r="A91" s="193" t="s">
        <v>293</v>
      </c>
      <c r="B91" s="164">
        <v>2815450</v>
      </c>
      <c r="C91" s="162">
        <v>-113300</v>
      </c>
      <c r="D91" s="170">
        <v>-0.04</v>
      </c>
      <c r="E91" s="164">
        <v>4950</v>
      </c>
      <c r="F91" s="112">
        <v>0</v>
      </c>
      <c r="G91" s="170">
        <v>0</v>
      </c>
      <c r="H91" s="164">
        <v>0</v>
      </c>
      <c r="I91" s="112">
        <v>0</v>
      </c>
      <c r="J91" s="170">
        <v>0</v>
      </c>
      <c r="K91" s="164">
        <v>2820400</v>
      </c>
      <c r="L91" s="112">
        <v>-113300</v>
      </c>
      <c r="M91" s="127">
        <v>-0.04</v>
      </c>
      <c r="N91" s="112">
        <v>2805000</v>
      </c>
      <c r="O91" s="173">
        <f t="shared" si="10"/>
        <v>0.9945397815912637</v>
      </c>
      <c r="P91" s="108">
        <f>Volume!K91</f>
        <v>536.1</v>
      </c>
      <c r="Q91" s="69">
        <f>Volume!J91</f>
        <v>530.15</v>
      </c>
      <c r="R91" s="237">
        <f t="shared" si="11"/>
        <v>149.523506</v>
      </c>
      <c r="S91" s="103">
        <f t="shared" si="12"/>
        <v>148.707075</v>
      </c>
      <c r="T91" s="109">
        <f t="shared" si="13"/>
        <v>2933700</v>
      </c>
      <c r="U91" s="103">
        <f t="shared" si="14"/>
        <v>-3.86201724784402</v>
      </c>
      <c r="V91" s="103">
        <f t="shared" si="15"/>
        <v>149.26108175</v>
      </c>
      <c r="W91" s="103">
        <f t="shared" si="16"/>
        <v>0.26242425</v>
      </c>
      <c r="X91" s="103">
        <f t="shared" si="17"/>
        <v>0</v>
      </c>
      <c r="Y91" s="103">
        <f t="shared" si="18"/>
        <v>157.275657</v>
      </c>
      <c r="Z91" s="237">
        <f t="shared" si="19"/>
        <v>-7.752150999999998</v>
      </c>
      <c r="AB91" s="77"/>
    </row>
    <row r="92" spans="1:28" s="58" customFormat="1" ht="15">
      <c r="A92" s="193" t="s">
        <v>178</v>
      </c>
      <c r="B92" s="164">
        <v>2687500</v>
      </c>
      <c r="C92" s="162">
        <v>-72500</v>
      </c>
      <c r="D92" s="170">
        <v>-0.03</v>
      </c>
      <c r="E92" s="164">
        <v>80000</v>
      </c>
      <c r="F92" s="112">
        <v>1250</v>
      </c>
      <c r="G92" s="170">
        <v>0.02</v>
      </c>
      <c r="H92" s="164">
        <v>0</v>
      </c>
      <c r="I92" s="112">
        <v>0</v>
      </c>
      <c r="J92" s="170">
        <v>0</v>
      </c>
      <c r="K92" s="164">
        <v>2767500</v>
      </c>
      <c r="L92" s="112">
        <v>-71250</v>
      </c>
      <c r="M92" s="127">
        <v>-0.03</v>
      </c>
      <c r="N92" s="112">
        <v>2712500</v>
      </c>
      <c r="O92" s="173">
        <f t="shared" si="10"/>
        <v>0.980126467931346</v>
      </c>
      <c r="P92" s="108">
        <f>Volume!K92</f>
        <v>175.95</v>
      </c>
      <c r="Q92" s="69">
        <f>Volume!J92</f>
        <v>171.05</v>
      </c>
      <c r="R92" s="237">
        <f t="shared" si="11"/>
        <v>47.33808750000001</v>
      </c>
      <c r="S92" s="103">
        <f t="shared" si="12"/>
        <v>46.397312500000005</v>
      </c>
      <c r="T92" s="109">
        <f t="shared" si="13"/>
        <v>2838750</v>
      </c>
      <c r="U92" s="103">
        <f t="shared" si="14"/>
        <v>-2.509907529722589</v>
      </c>
      <c r="V92" s="103">
        <f t="shared" si="15"/>
        <v>45.969687500000006</v>
      </c>
      <c r="W92" s="103">
        <f t="shared" si="16"/>
        <v>1.3684</v>
      </c>
      <c r="X92" s="103">
        <f t="shared" si="17"/>
        <v>0</v>
      </c>
      <c r="Y92" s="103">
        <f t="shared" si="18"/>
        <v>49.94780624999999</v>
      </c>
      <c r="Z92" s="237">
        <f t="shared" si="19"/>
        <v>-2.6097187499999848</v>
      </c>
      <c r="AA92" s="78"/>
      <c r="AB92" s="77"/>
    </row>
    <row r="93" spans="1:28" s="58" customFormat="1" ht="15">
      <c r="A93" s="193" t="s">
        <v>145</v>
      </c>
      <c r="B93" s="164">
        <v>2432700</v>
      </c>
      <c r="C93" s="162">
        <v>-15300</v>
      </c>
      <c r="D93" s="170">
        <v>-0.01</v>
      </c>
      <c r="E93" s="164">
        <v>113900</v>
      </c>
      <c r="F93" s="112">
        <v>1700</v>
      </c>
      <c r="G93" s="170">
        <v>0.02</v>
      </c>
      <c r="H93" s="164">
        <v>0</v>
      </c>
      <c r="I93" s="112">
        <v>0</v>
      </c>
      <c r="J93" s="170">
        <v>0</v>
      </c>
      <c r="K93" s="164">
        <v>2546600</v>
      </c>
      <c r="L93" s="112">
        <v>-13600</v>
      </c>
      <c r="M93" s="127">
        <v>-0.01</v>
      </c>
      <c r="N93" s="112">
        <v>2533000</v>
      </c>
      <c r="O93" s="173">
        <f t="shared" si="10"/>
        <v>0.9946595460614153</v>
      </c>
      <c r="P93" s="108">
        <f>Volume!K93</f>
        <v>152.7</v>
      </c>
      <c r="Q93" s="69">
        <f>Volume!J93</f>
        <v>153</v>
      </c>
      <c r="R93" s="237">
        <f t="shared" si="11"/>
        <v>38.96298</v>
      </c>
      <c r="S93" s="103">
        <f t="shared" si="12"/>
        <v>38.7549</v>
      </c>
      <c r="T93" s="109">
        <f t="shared" si="13"/>
        <v>2560200</v>
      </c>
      <c r="U93" s="103">
        <f t="shared" si="14"/>
        <v>-0.5312084993359893</v>
      </c>
      <c r="V93" s="103">
        <f t="shared" si="15"/>
        <v>37.22031</v>
      </c>
      <c r="W93" s="103">
        <f t="shared" si="16"/>
        <v>1.74267</v>
      </c>
      <c r="X93" s="103">
        <f t="shared" si="17"/>
        <v>0</v>
      </c>
      <c r="Y93" s="103">
        <f t="shared" si="18"/>
        <v>39.094254</v>
      </c>
      <c r="Z93" s="237">
        <f t="shared" si="19"/>
        <v>-0.13127399999999767</v>
      </c>
      <c r="AA93" s="78"/>
      <c r="AB93" s="77"/>
    </row>
    <row r="94" spans="1:28" s="7" customFormat="1" ht="15">
      <c r="A94" s="193" t="s">
        <v>272</v>
      </c>
      <c r="B94" s="164">
        <v>3663500</v>
      </c>
      <c r="C94" s="162">
        <v>164900</v>
      </c>
      <c r="D94" s="170">
        <v>0.05</v>
      </c>
      <c r="E94" s="164">
        <v>58650</v>
      </c>
      <c r="F94" s="112">
        <v>4250</v>
      </c>
      <c r="G94" s="170">
        <v>0.08</v>
      </c>
      <c r="H94" s="164">
        <v>5950</v>
      </c>
      <c r="I94" s="112">
        <v>0</v>
      </c>
      <c r="J94" s="170">
        <v>0</v>
      </c>
      <c r="K94" s="164">
        <v>3728100</v>
      </c>
      <c r="L94" s="112">
        <v>169150</v>
      </c>
      <c r="M94" s="127">
        <v>0.05</v>
      </c>
      <c r="N94" s="112">
        <v>3696650</v>
      </c>
      <c r="O94" s="173">
        <f t="shared" si="10"/>
        <v>0.9915640674874601</v>
      </c>
      <c r="P94" s="108">
        <f>Volume!K94</f>
        <v>160.2</v>
      </c>
      <c r="Q94" s="69">
        <f>Volume!J94</f>
        <v>157.95</v>
      </c>
      <c r="R94" s="237">
        <f t="shared" si="11"/>
        <v>58.8853395</v>
      </c>
      <c r="S94" s="103">
        <f t="shared" si="12"/>
        <v>58.38858675</v>
      </c>
      <c r="T94" s="109">
        <f t="shared" si="13"/>
        <v>3558950</v>
      </c>
      <c r="U94" s="103">
        <f t="shared" si="14"/>
        <v>4.752806305230475</v>
      </c>
      <c r="V94" s="103">
        <f t="shared" si="15"/>
        <v>57.8649825</v>
      </c>
      <c r="W94" s="103">
        <f t="shared" si="16"/>
        <v>0.92637675</v>
      </c>
      <c r="X94" s="103">
        <f t="shared" si="17"/>
        <v>0.09398024999999999</v>
      </c>
      <c r="Y94" s="103">
        <f t="shared" si="18"/>
        <v>57.014379</v>
      </c>
      <c r="Z94" s="237">
        <f t="shared" si="19"/>
        <v>1.8709605000000025</v>
      </c>
      <c r="AB94" s="77"/>
    </row>
    <row r="95" spans="1:28" s="58" customFormat="1" ht="15">
      <c r="A95" s="193" t="s">
        <v>210</v>
      </c>
      <c r="B95" s="164">
        <v>1447800</v>
      </c>
      <c r="C95" s="162">
        <v>94400</v>
      </c>
      <c r="D95" s="170">
        <v>0.07</v>
      </c>
      <c r="E95" s="164">
        <v>21400</v>
      </c>
      <c r="F95" s="112">
        <v>200</v>
      </c>
      <c r="G95" s="170">
        <v>0.01</v>
      </c>
      <c r="H95" s="164">
        <v>800</v>
      </c>
      <c r="I95" s="112">
        <v>0</v>
      </c>
      <c r="J95" s="170">
        <v>0</v>
      </c>
      <c r="K95" s="164">
        <v>1470000</v>
      </c>
      <c r="L95" s="112">
        <v>94600</v>
      </c>
      <c r="M95" s="127">
        <v>0.07</v>
      </c>
      <c r="N95" s="112">
        <v>1463000</v>
      </c>
      <c r="O95" s="173">
        <f t="shared" si="10"/>
        <v>0.9952380952380953</v>
      </c>
      <c r="P95" s="108">
        <f>Volume!K95</f>
        <v>1713.15</v>
      </c>
      <c r="Q95" s="69">
        <f>Volume!J95</f>
        <v>1690.45</v>
      </c>
      <c r="R95" s="237">
        <f t="shared" si="11"/>
        <v>248.49615</v>
      </c>
      <c r="S95" s="103">
        <f t="shared" si="12"/>
        <v>247.312835</v>
      </c>
      <c r="T95" s="109">
        <f t="shared" si="13"/>
        <v>1375400</v>
      </c>
      <c r="U95" s="103">
        <f t="shared" si="14"/>
        <v>6.877999127526538</v>
      </c>
      <c r="V95" s="103">
        <f t="shared" si="15"/>
        <v>244.743351</v>
      </c>
      <c r="W95" s="103">
        <f t="shared" si="16"/>
        <v>3.617563</v>
      </c>
      <c r="X95" s="103">
        <f t="shared" si="17"/>
        <v>0.135236</v>
      </c>
      <c r="Y95" s="103">
        <f t="shared" si="18"/>
        <v>235.626651</v>
      </c>
      <c r="Z95" s="237">
        <f t="shared" si="19"/>
        <v>12.86949899999999</v>
      </c>
      <c r="AA95" s="78"/>
      <c r="AB95" s="77"/>
    </row>
    <row r="96" spans="1:28" s="58" customFormat="1" ht="15">
      <c r="A96" s="193" t="s">
        <v>294</v>
      </c>
      <c r="B96" s="164">
        <v>2684150</v>
      </c>
      <c r="C96" s="162">
        <v>-53200</v>
      </c>
      <c r="D96" s="170">
        <v>-0.02</v>
      </c>
      <c r="E96" s="164">
        <v>0</v>
      </c>
      <c r="F96" s="112">
        <v>0</v>
      </c>
      <c r="G96" s="170">
        <v>0</v>
      </c>
      <c r="H96" s="164">
        <v>0</v>
      </c>
      <c r="I96" s="112">
        <v>0</v>
      </c>
      <c r="J96" s="170">
        <v>0</v>
      </c>
      <c r="K96" s="164">
        <v>2684150</v>
      </c>
      <c r="L96" s="112">
        <v>-53200</v>
      </c>
      <c r="M96" s="127">
        <v>-0.02</v>
      </c>
      <c r="N96" s="112">
        <v>2668750</v>
      </c>
      <c r="O96" s="173">
        <f t="shared" si="10"/>
        <v>0.9942626157256487</v>
      </c>
      <c r="P96" s="108">
        <f>Volume!K96</f>
        <v>710.35</v>
      </c>
      <c r="Q96" s="69">
        <f>Volume!J96</f>
        <v>713.5</v>
      </c>
      <c r="R96" s="237">
        <f t="shared" si="11"/>
        <v>191.5141025</v>
      </c>
      <c r="S96" s="103">
        <f t="shared" si="12"/>
        <v>190.4153125</v>
      </c>
      <c r="T96" s="109">
        <f t="shared" si="13"/>
        <v>2737350</v>
      </c>
      <c r="U96" s="103">
        <f t="shared" si="14"/>
        <v>-1.9434854877892853</v>
      </c>
      <c r="V96" s="103">
        <f t="shared" si="15"/>
        <v>191.5141025</v>
      </c>
      <c r="W96" s="103">
        <f t="shared" si="16"/>
        <v>0</v>
      </c>
      <c r="X96" s="103">
        <f t="shared" si="17"/>
        <v>0</v>
      </c>
      <c r="Y96" s="103">
        <f t="shared" si="18"/>
        <v>194.44765725</v>
      </c>
      <c r="Z96" s="237">
        <f t="shared" si="19"/>
        <v>-2.933554749999985</v>
      </c>
      <c r="AA96" s="78"/>
      <c r="AB96" s="77"/>
    </row>
    <row r="97" spans="1:28" s="7" customFormat="1" ht="15">
      <c r="A97" s="193" t="s">
        <v>7</v>
      </c>
      <c r="B97" s="164">
        <v>1933152</v>
      </c>
      <c r="C97" s="162">
        <v>198120</v>
      </c>
      <c r="D97" s="170">
        <v>0.11</v>
      </c>
      <c r="E97" s="164">
        <v>31824</v>
      </c>
      <c r="F97" s="112">
        <v>1560</v>
      </c>
      <c r="G97" s="170">
        <v>0.05</v>
      </c>
      <c r="H97" s="164">
        <v>3744</v>
      </c>
      <c r="I97" s="112">
        <v>312</v>
      </c>
      <c r="J97" s="170">
        <v>0.09</v>
      </c>
      <c r="K97" s="164">
        <v>1968720</v>
      </c>
      <c r="L97" s="112">
        <v>199992</v>
      </c>
      <c r="M97" s="127">
        <v>0.11</v>
      </c>
      <c r="N97" s="112">
        <v>1959984</v>
      </c>
      <c r="O97" s="173">
        <f t="shared" si="10"/>
        <v>0.9955625990491284</v>
      </c>
      <c r="P97" s="108">
        <f>Volume!K97</f>
        <v>757.25</v>
      </c>
      <c r="Q97" s="69">
        <f>Volume!J97</f>
        <v>743.25</v>
      </c>
      <c r="R97" s="237">
        <f t="shared" si="11"/>
        <v>146.325114</v>
      </c>
      <c r="S97" s="103">
        <f t="shared" si="12"/>
        <v>145.6758108</v>
      </c>
      <c r="T97" s="109">
        <f t="shared" si="13"/>
        <v>1768728</v>
      </c>
      <c r="U97" s="103">
        <f t="shared" si="14"/>
        <v>11.307108837537484</v>
      </c>
      <c r="V97" s="103">
        <f t="shared" si="15"/>
        <v>143.6815224</v>
      </c>
      <c r="W97" s="103">
        <f t="shared" si="16"/>
        <v>2.3653188</v>
      </c>
      <c r="X97" s="103">
        <f t="shared" si="17"/>
        <v>0.2782728</v>
      </c>
      <c r="Y97" s="103">
        <f t="shared" si="18"/>
        <v>133.9369278</v>
      </c>
      <c r="Z97" s="237">
        <f t="shared" si="19"/>
        <v>12.388186200000007</v>
      </c>
      <c r="AB97" s="77"/>
    </row>
    <row r="98" spans="1:28" s="58" customFormat="1" ht="15">
      <c r="A98" s="193" t="s">
        <v>170</v>
      </c>
      <c r="B98" s="164">
        <v>1708200</v>
      </c>
      <c r="C98" s="162">
        <v>57600</v>
      </c>
      <c r="D98" s="170">
        <v>0.03</v>
      </c>
      <c r="E98" s="164">
        <v>1800</v>
      </c>
      <c r="F98" s="112">
        <v>600</v>
      </c>
      <c r="G98" s="170">
        <v>0.5</v>
      </c>
      <c r="H98" s="164">
        <v>0</v>
      </c>
      <c r="I98" s="112">
        <v>0</v>
      </c>
      <c r="J98" s="170">
        <v>0</v>
      </c>
      <c r="K98" s="164">
        <v>1710000</v>
      </c>
      <c r="L98" s="112">
        <v>58200</v>
      </c>
      <c r="M98" s="127">
        <v>0.04</v>
      </c>
      <c r="N98" s="112">
        <v>1692000</v>
      </c>
      <c r="O98" s="173">
        <f t="shared" si="10"/>
        <v>0.9894736842105263</v>
      </c>
      <c r="P98" s="108">
        <f>Volume!K98</f>
        <v>574.25</v>
      </c>
      <c r="Q98" s="69">
        <f>Volume!J98</f>
        <v>567.55</v>
      </c>
      <c r="R98" s="237">
        <f t="shared" si="11"/>
        <v>97.05104999999999</v>
      </c>
      <c r="S98" s="103">
        <f t="shared" si="12"/>
        <v>96.02945999999999</v>
      </c>
      <c r="T98" s="109">
        <f t="shared" si="13"/>
        <v>1651800</v>
      </c>
      <c r="U98" s="103">
        <f t="shared" si="14"/>
        <v>3.5234289865601163</v>
      </c>
      <c r="V98" s="103">
        <f t="shared" si="15"/>
        <v>96.94889099999999</v>
      </c>
      <c r="W98" s="103">
        <f t="shared" si="16"/>
        <v>0.10215899999999999</v>
      </c>
      <c r="X98" s="103">
        <f t="shared" si="17"/>
        <v>0</v>
      </c>
      <c r="Y98" s="103">
        <f t="shared" si="18"/>
        <v>94.854615</v>
      </c>
      <c r="Z98" s="237">
        <f t="shared" si="19"/>
        <v>2.196434999999994</v>
      </c>
      <c r="AA98" s="78"/>
      <c r="AB98" s="77"/>
    </row>
    <row r="99" spans="1:28" s="58" customFormat="1" ht="15">
      <c r="A99" s="193" t="s">
        <v>223</v>
      </c>
      <c r="B99" s="164">
        <v>2482000</v>
      </c>
      <c r="C99" s="162">
        <v>46000</v>
      </c>
      <c r="D99" s="170">
        <v>0.02</v>
      </c>
      <c r="E99" s="164">
        <v>69600</v>
      </c>
      <c r="F99" s="112">
        <v>12400</v>
      </c>
      <c r="G99" s="170">
        <v>0.22</v>
      </c>
      <c r="H99" s="164">
        <v>12800</v>
      </c>
      <c r="I99" s="112">
        <v>400</v>
      </c>
      <c r="J99" s="170">
        <v>0.03</v>
      </c>
      <c r="K99" s="164">
        <v>2564400</v>
      </c>
      <c r="L99" s="112">
        <v>58800</v>
      </c>
      <c r="M99" s="127">
        <v>0.02</v>
      </c>
      <c r="N99" s="112">
        <v>2542400</v>
      </c>
      <c r="O99" s="173">
        <f t="shared" si="10"/>
        <v>0.991420995164561</v>
      </c>
      <c r="P99" s="108">
        <f>Volume!K99</f>
        <v>802.3</v>
      </c>
      <c r="Q99" s="69">
        <f>Volume!J99</f>
        <v>794.9</v>
      </c>
      <c r="R99" s="237">
        <f t="shared" si="11"/>
        <v>203.844156</v>
      </c>
      <c r="S99" s="103">
        <f t="shared" si="12"/>
        <v>202.095376</v>
      </c>
      <c r="T99" s="109">
        <f t="shared" si="13"/>
        <v>2505600</v>
      </c>
      <c r="U99" s="103">
        <f t="shared" si="14"/>
        <v>2.346743295019157</v>
      </c>
      <c r="V99" s="103">
        <f t="shared" si="15"/>
        <v>197.29418</v>
      </c>
      <c r="W99" s="103">
        <f t="shared" si="16"/>
        <v>5.532504</v>
      </c>
      <c r="X99" s="103">
        <f t="shared" si="17"/>
        <v>1.017472</v>
      </c>
      <c r="Y99" s="103">
        <f t="shared" si="18"/>
        <v>201.024288</v>
      </c>
      <c r="Z99" s="237">
        <f t="shared" si="19"/>
        <v>2.8198679999999854</v>
      </c>
      <c r="AA99" s="78"/>
      <c r="AB99" s="77"/>
    </row>
    <row r="100" spans="1:28" s="58" customFormat="1" ht="15">
      <c r="A100" s="193" t="s">
        <v>207</v>
      </c>
      <c r="B100" s="164">
        <v>3273750</v>
      </c>
      <c r="C100" s="162">
        <v>-130000</v>
      </c>
      <c r="D100" s="170">
        <v>-0.04</v>
      </c>
      <c r="E100" s="164">
        <v>137500</v>
      </c>
      <c r="F100" s="112">
        <v>61250</v>
      </c>
      <c r="G100" s="170">
        <v>0.8</v>
      </c>
      <c r="H100" s="164">
        <v>1250</v>
      </c>
      <c r="I100" s="112">
        <v>0</v>
      </c>
      <c r="J100" s="170">
        <v>0</v>
      </c>
      <c r="K100" s="164">
        <v>3412500</v>
      </c>
      <c r="L100" s="112">
        <v>-68750</v>
      </c>
      <c r="M100" s="127">
        <v>-0.02</v>
      </c>
      <c r="N100" s="112">
        <v>3405000</v>
      </c>
      <c r="O100" s="173">
        <f t="shared" si="10"/>
        <v>0.9978021978021978</v>
      </c>
      <c r="P100" s="108">
        <f>Volume!K100</f>
        <v>191.9</v>
      </c>
      <c r="Q100" s="69">
        <f>Volume!J100</f>
        <v>196.2</v>
      </c>
      <c r="R100" s="237">
        <f t="shared" si="11"/>
        <v>66.95325</v>
      </c>
      <c r="S100" s="103">
        <f t="shared" si="12"/>
        <v>66.8061</v>
      </c>
      <c r="T100" s="109">
        <f t="shared" si="13"/>
        <v>3481250</v>
      </c>
      <c r="U100" s="103">
        <f t="shared" si="14"/>
        <v>-1.9748653500897666</v>
      </c>
      <c r="V100" s="103">
        <f t="shared" si="15"/>
        <v>64.230975</v>
      </c>
      <c r="W100" s="103">
        <f t="shared" si="16"/>
        <v>2.69775</v>
      </c>
      <c r="X100" s="103">
        <f t="shared" si="17"/>
        <v>0.024525</v>
      </c>
      <c r="Y100" s="103">
        <f t="shared" si="18"/>
        <v>66.8051875</v>
      </c>
      <c r="Z100" s="237">
        <f t="shared" si="19"/>
        <v>0.14806249999999466</v>
      </c>
      <c r="AA100" s="78"/>
      <c r="AB100" s="77"/>
    </row>
    <row r="101" spans="1:28" s="58" customFormat="1" ht="15">
      <c r="A101" s="193" t="s">
        <v>295</v>
      </c>
      <c r="B101" s="164">
        <v>473000</v>
      </c>
      <c r="C101" s="162">
        <v>54500</v>
      </c>
      <c r="D101" s="170">
        <v>0.13</v>
      </c>
      <c r="E101" s="164">
        <v>1500</v>
      </c>
      <c r="F101" s="112">
        <v>0</v>
      </c>
      <c r="G101" s="170">
        <v>0</v>
      </c>
      <c r="H101" s="164">
        <v>0</v>
      </c>
      <c r="I101" s="112">
        <v>0</v>
      </c>
      <c r="J101" s="170">
        <v>0</v>
      </c>
      <c r="K101" s="164">
        <v>474500</v>
      </c>
      <c r="L101" s="112">
        <v>54500</v>
      </c>
      <c r="M101" s="127">
        <v>0.13</v>
      </c>
      <c r="N101" s="112">
        <v>474000</v>
      </c>
      <c r="O101" s="173">
        <f t="shared" si="10"/>
        <v>0.9989462592202318</v>
      </c>
      <c r="P101" s="108">
        <f>Volume!K101</f>
        <v>873.3</v>
      </c>
      <c r="Q101" s="69">
        <f>Volume!J101</f>
        <v>874</v>
      </c>
      <c r="R101" s="237">
        <f t="shared" si="11"/>
        <v>41.4713</v>
      </c>
      <c r="S101" s="103">
        <f t="shared" si="12"/>
        <v>41.4276</v>
      </c>
      <c r="T101" s="109">
        <f t="shared" si="13"/>
        <v>420000</v>
      </c>
      <c r="U101" s="103">
        <f t="shared" si="14"/>
        <v>12.976190476190478</v>
      </c>
      <c r="V101" s="103">
        <f t="shared" si="15"/>
        <v>41.3402</v>
      </c>
      <c r="W101" s="103">
        <f t="shared" si="16"/>
        <v>0.1311</v>
      </c>
      <c r="X101" s="103">
        <f t="shared" si="17"/>
        <v>0</v>
      </c>
      <c r="Y101" s="103">
        <f t="shared" si="18"/>
        <v>36.6786</v>
      </c>
      <c r="Z101" s="237">
        <f t="shared" si="19"/>
        <v>4.792699999999996</v>
      </c>
      <c r="AA101" s="78"/>
      <c r="AB101" s="77"/>
    </row>
    <row r="102" spans="1:28" s="58" customFormat="1" ht="15">
      <c r="A102" s="193" t="s">
        <v>277</v>
      </c>
      <c r="B102" s="164">
        <v>4353600</v>
      </c>
      <c r="C102" s="162">
        <v>21600</v>
      </c>
      <c r="D102" s="170">
        <v>0</v>
      </c>
      <c r="E102" s="164">
        <v>35200</v>
      </c>
      <c r="F102" s="112">
        <v>-800</v>
      </c>
      <c r="G102" s="170">
        <v>-0.02</v>
      </c>
      <c r="H102" s="164">
        <v>2400</v>
      </c>
      <c r="I102" s="112">
        <v>0</v>
      </c>
      <c r="J102" s="170">
        <v>0</v>
      </c>
      <c r="K102" s="164">
        <v>4391200</v>
      </c>
      <c r="L102" s="112">
        <v>20800</v>
      </c>
      <c r="M102" s="127">
        <v>0</v>
      </c>
      <c r="N102" s="112">
        <v>4360000</v>
      </c>
      <c r="O102" s="173">
        <f t="shared" si="10"/>
        <v>0.9928948806704317</v>
      </c>
      <c r="P102" s="108">
        <f>Volume!K102</f>
        <v>319.4</v>
      </c>
      <c r="Q102" s="69">
        <f>Volume!J102</f>
        <v>312.55</v>
      </c>
      <c r="R102" s="237">
        <f t="shared" si="11"/>
        <v>137.246956</v>
      </c>
      <c r="S102" s="103">
        <f t="shared" si="12"/>
        <v>136.2718</v>
      </c>
      <c r="T102" s="109">
        <f t="shared" si="13"/>
        <v>4370400</v>
      </c>
      <c r="U102" s="103">
        <f t="shared" si="14"/>
        <v>0.4759289767527</v>
      </c>
      <c r="V102" s="103">
        <f t="shared" si="15"/>
        <v>136.071768</v>
      </c>
      <c r="W102" s="103">
        <f t="shared" si="16"/>
        <v>1.100176</v>
      </c>
      <c r="X102" s="103">
        <f t="shared" si="17"/>
        <v>0.075012</v>
      </c>
      <c r="Y102" s="103">
        <f t="shared" si="18"/>
        <v>139.590576</v>
      </c>
      <c r="Z102" s="237">
        <f t="shared" si="19"/>
        <v>-2.343619999999987</v>
      </c>
      <c r="AA102" s="78"/>
      <c r="AB102" s="77"/>
    </row>
    <row r="103" spans="1:28" s="58" customFormat="1" ht="15">
      <c r="A103" s="193" t="s">
        <v>146</v>
      </c>
      <c r="B103" s="164">
        <v>9620900</v>
      </c>
      <c r="C103" s="162">
        <v>222500</v>
      </c>
      <c r="D103" s="170">
        <v>0.02</v>
      </c>
      <c r="E103" s="164">
        <v>1272700</v>
      </c>
      <c r="F103" s="112">
        <v>-115700</v>
      </c>
      <c r="G103" s="170">
        <v>-0.08</v>
      </c>
      <c r="H103" s="164">
        <v>80100</v>
      </c>
      <c r="I103" s="112">
        <v>0</v>
      </c>
      <c r="J103" s="170">
        <v>0</v>
      </c>
      <c r="K103" s="164">
        <v>10973700</v>
      </c>
      <c r="L103" s="112">
        <v>106800</v>
      </c>
      <c r="M103" s="127">
        <v>0.01</v>
      </c>
      <c r="N103" s="112">
        <v>10724500</v>
      </c>
      <c r="O103" s="173">
        <f t="shared" si="10"/>
        <v>0.9772911597729116</v>
      </c>
      <c r="P103" s="108">
        <f>Volume!K103</f>
        <v>41.55</v>
      </c>
      <c r="Q103" s="69">
        <f>Volume!J103</f>
        <v>41.15</v>
      </c>
      <c r="R103" s="237">
        <f t="shared" si="11"/>
        <v>45.1567755</v>
      </c>
      <c r="S103" s="103">
        <f t="shared" si="12"/>
        <v>44.1313175</v>
      </c>
      <c r="T103" s="109">
        <f t="shared" si="13"/>
        <v>10866900</v>
      </c>
      <c r="U103" s="103">
        <f t="shared" si="14"/>
        <v>0.9828009828009828</v>
      </c>
      <c r="V103" s="103">
        <f t="shared" si="15"/>
        <v>39.5900035</v>
      </c>
      <c r="W103" s="103">
        <f t="shared" si="16"/>
        <v>5.2371605</v>
      </c>
      <c r="X103" s="103">
        <f t="shared" si="17"/>
        <v>0.3296115</v>
      </c>
      <c r="Y103" s="103">
        <f t="shared" si="18"/>
        <v>45.15196949999999</v>
      </c>
      <c r="Z103" s="237">
        <f t="shared" si="19"/>
        <v>0.004806000000009192</v>
      </c>
      <c r="AA103" s="78"/>
      <c r="AB103" s="77"/>
    </row>
    <row r="104" spans="1:28" s="7" customFormat="1" ht="15">
      <c r="A104" s="193" t="s">
        <v>8</v>
      </c>
      <c r="B104" s="164">
        <v>20712000</v>
      </c>
      <c r="C104" s="162">
        <v>-414400</v>
      </c>
      <c r="D104" s="170">
        <v>-0.02</v>
      </c>
      <c r="E104" s="164">
        <v>2483200</v>
      </c>
      <c r="F104" s="112">
        <v>36800</v>
      </c>
      <c r="G104" s="170">
        <v>0.02</v>
      </c>
      <c r="H104" s="164">
        <v>385600</v>
      </c>
      <c r="I104" s="112">
        <v>62400</v>
      </c>
      <c r="J104" s="170">
        <v>0.19</v>
      </c>
      <c r="K104" s="164">
        <v>23580800</v>
      </c>
      <c r="L104" s="112">
        <v>-315200</v>
      </c>
      <c r="M104" s="127">
        <v>-0.01</v>
      </c>
      <c r="N104" s="112">
        <v>23065600</v>
      </c>
      <c r="O104" s="173">
        <f t="shared" si="10"/>
        <v>0.9781517166508346</v>
      </c>
      <c r="P104" s="108">
        <f>Volume!K104</f>
        <v>150.1</v>
      </c>
      <c r="Q104" s="69">
        <f>Volume!J104</f>
        <v>149.9</v>
      </c>
      <c r="R104" s="237">
        <f t="shared" si="11"/>
        <v>353.476192</v>
      </c>
      <c r="S104" s="103">
        <f t="shared" si="12"/>
        <v>345.753344</v>
      </c>
      <c r="T104" s="109">
        <f t="shared" si="13"/>
        <v>23896000</v>
      </c>
      <c r="U104" s="103">
        <f t="shared" si="14"/>
        <v>-1.319049213257449</v>
      </c>
      <c r="V104" s="103">
        <f t="shared" si="15"/>
        <v>310.47288</v>
      </c>
      <c r="W104" s="103">
        <f t="shared" si="16"/>
        <v>37.223168</v>
      </c>
      <c r="X104" s="103">
        <f t="shared" si="17"/>
        <v>5.780144</v>
      </c>
      <c r="Y104" s="103">
        <f t="shared" si="18"/>
        <v>358.67896</v>
      </c>
      <c r="Z104" s="237">
        <f t="shared" si="19"/>
        <v>-5.202767999999992</v>
      </c>
      <c r="AB104" s="77"/>
    </row>
    <row r="105" spans="1:28" s="58" customFormat="1" ht="15">
      <c r="A105" s="193" t="s">
        <v>296</v>
      </c>
      <c r="B105" s="164">
        <v>1982000</v>
      </c>
      <c r="C105" s="162">
        <v>12000</v>
      </c>
      <c r="D105" s="170">
        <v>0.01</v>
      </c>
      <c r="E105" s="164">
        <v>32000</v>
      </c>
      <c r="F105" s="112">
        <v>3000</v>
      </c>
      <c r="G105" s="170">
        <v>0.1</v>
      </c>
      <c r="H105" s="164">
        <v>0</v>
      </c>
      <c r="I105" s="112">
        <v>0</v>
      </c>
      <c r="J105" s="170">
        <v>0</v>
      </c>
      <c r="K105" s="164">
        <v>2014000</v>
      </c>
      <c r="L105" s="112">
        <v>15000</v>
      </c>
      <c r="M105" s="127">
        <v>0.01</v>
      </c>
      <c r="N105" s="112">
        <v>2011000</v>
      </c>
      <c r="O105" s="173">
        <f t="shared" si="10"/>
        <v>0.9985104270109235</v>
      </c>
      <c r="P105" s="108">
        <f>Volume!K105</f>
        <v>165.2</v>
      </c>
      <c r="Q105" s="69">
        <f>Volume!J105</f>
        <v>163.15</v>
      </c>
      <c r="R105" s="237">
        <f t="shared" si="11"/>
        <v>32.85841</v>
      </c>
      <c r="S105" s="103">
        <f t="shared" si="12"/>
        <v>32.809465</v>
      </c>
      <c r="T105" s="109">
        <f t="shared" si="13"/>
        <v>1999000</v>
      </c>
      <c r="U105" s="103">
        <f t="shared" si="14"/>
        <v>0.750375187593797</v>
      </c>
      <c r="V105" s="103">
        <f t="shared" si="15"/>
        <v>32.33633</v>
      </c>
      <c r="W105" s="103">
        <f t="shared" si="16"/>
        <v>0.52208</v>
      </c>
      <c r="X105" s="103">
        <f t="shared" si="17"/>
        <v>0</v>
      </c>
      <c r="Y105" s="103">
        <f t="shared" si="18"/>
        <v>33.02348</v>
      </c>
      <c r="Z105" s="237">
        <f t="shared" si="19"/>
        <v>-0.16507000000000005</v>
      </c>
      <c r="AA105" s="78"/>
      <c r="AB105" s="77"/>
    </row>
    <row r="106" spans="1:28" s="58" customFormat="1" ht="15">
      <c r="A106" s="193" t="s">
        <v>179</v>
      </c>
      <c r="B106" s="164">
        <v>31766000</v>
      </c>
      <c r="C106" s="162">
        <v>-2408000</v>
      </c>
      <c r="D106" s="170">
        <v>-0.07</v>
      </c>
      <c r="E106" s="164">
        <v>9604000</v>
      </c>
      <c r="F106" s="112">
        <v>-434000</v>
      </c>
      <c r="G106" s="170">
        <v>-0.04</v>
      </c>
      <c r="H106" s="164">
        <v>3150000</v>
      </c>
      <c r="I106" s="112">
        <v>-126000</v>
      </c>
      <c r="J106" s="170">
        <v>-0.04</v>
      </c>
      <c r="K106" s="164">
        <v>44520000</v>
      </c>
      <c r="L106" s="112">
        <v>-2968000</v>
      </c>
      <c r="M106" s="127">
        <v>-0.06</v>
      </c>
      <c r="N106" s="112">
        <v>43876000</v>
      </c>
      <c r="O106" s="173">
        <f t="shared" si="10"/>
        <v>0.9855345911949686</v>
      </c>
      <c r="P106" s="108">
        <f>Volume!K106</f>
        <v>19.65</v>
      </c>
      <c r="Q106" s="69">
        <f>Volume!J106</f>
        <v>20.2</v>
      </c>
      <c r="R106" s="237">
        <f t="shared" si="11"/>
        <v>89.9304</v>
      </c>
      <c r="S106" s="103">
        <f t="shared" si="12"/>
        <v>88.62952</v>
      </c>
      <c r="T106" s="109">
        <f t="shared" si="13"/>
        <v>47488000</v>
      </c>
      <c r="U106" s="103">
        <f t="shared" si="14"/>
        <v>-6.25</v>
      </c>
      <c r="V106" s="103">
        <f t="shared" si="15"/>
        <v>64.16732</v>
      </c>
      <c r="W106" s="103">
        <f t="shared" si="16"/>
        <v>19.40008</v>
      </c>
      <c r="X106" s="103">
        <f t="shared" si="17"/>
        <v>6.363</v>
      </c>
      <c r="Y106" s="103">
        <f t="shared" si="18"/>
        <v>93.31391999999998</v>
      </c>
      <c r="Z106" s="237">
        <f t="shared" si="19"/>
        <v>-3.383519999999976</v>
      </c>
      <c r="AA106" s="78"/>
      <c r="AB106" s="77"/>
    </row>
    <row r="107" spans="1:28" s="58" customFormat="1" ht="15">
      <c r="A107" s="193" t="s">
        <v>202</v>
      </c>
      <c r="B107" s="164">
        <v>2843950</v>
      </c>
      <c r="C107" s="162">
        <v>143750</v>
      </c>
      <c r="D107" s="170">
        <v>0.05</v>
      </c>
      <c r="E107" s="164">
        <v>52900</v>
      </c>
      <c r="F107" s="112">
        <v>2300</v>
      </c>
      <c r="G107" s="170">
        <v>0.05</v>
      </c>
      <c r="H107" s="164">
        <v>0</v>
      </c>
      <c r="I107" s="112">
        <v>0</v>
      </c>
      <c r="J107" s="170">
        <v>0</v>
      </c>
      <c r="K107" s="164">
        <v>2896850</v>
      </c>
      <c r="L107" s="112">
        <v>146050</v>
      </c>
      <c r="M107" s="127">
        <v>0.05</v>
      </c>
      <c r="N107" s="112">
        <v>2747350</v>
      </c>
      <c r="O107" s="173">
        <f t="shared" si="10"/>
        <v>0.9483922191345772</v>
      </c>
      <c r="P107" s="108">
        <f>Volume!K107</f>
        <v>257.25</v>
      </c>
      <c r="Q107" s="69">
        <f>Volume!J107</f>
        <v>256.8</v>
      </c>
      <c r="R107" s="237">
        <f t="shared" si="11"/>
        <v>74.391108</v>
      </c>
      <c r="S107" s="103">
        <f t="shared" si="12"/>
        <v>70.551948</v>
      </c>
      <c r="T107" s="109">
        <f t="shared" si="13"/>
        <v>2750800</v>
      </c>
      <c r="U107" s="103">
        <f t="shared" si="14"/>
        <v>5.309364548494983</v>
      </c>
      <c r="V107" s="103">
        <f t="shared" si="15"/>
        <v>73.032636</v>
      </c>
      <c r="W107" s="103">
        <f t="shared" si="16"/>
        <v>1.358472</v>
      </c>
      <c r="X107" s="103">
        <f t="shared" si="17"/>
        <v>0</v>
      </c>
      <c r="Y107" s="103">
        <f t="shared" si="18"/>
        <v>70.76433</v>
      </c>
      <c r="Z107" s="237">
        <f t="shared" si="19"/>
        <v>3.6267780000000016</v>
      </c>
      <c r="AA107" s="78"/>
      <c r="AB107" s="77"/>
    </row>
    <row r="108" spans="1:28" s="58" customFormat="1" ht="15">
      <c r="A108" s="193" t="s">
        <v>171</v>
      </c>
      <c r="B108" s="164">
        <v>3312100</v>
      </c>
      <c r="C108" s="162">
        <v>-696300</v>
      </c>
      <c r="D108" s="170">
        <v>-0.17</v>
      </c>
      <c r="E108" s="164">
        <v>18700</v>
      </c>
      <c r="F108" s="112">
        <v>5500</v>
      </c>
      <c r="G108" s="170">
        <v>0.42</v>
      </c>
      <c r="H108" s="164">
        <v>4400</v>
      </c>
      <c r="I108" s="112">
        <v>4400</v>
      </c>
      <c r="J108" s="170">
        <v>0</v>
      </c>
      <c r="K108" s="164">
        <v>3335200</v>
      </c>
      <c r="L108" s="112">
        <v>-686400</v>
      </c>
      <c r="M108" s="127">
        <v>-0.17</v>
      </c>
      <c r="N108" s="112">
        <v>3313200</v>
      </c>
      <c r="O108" s="173">
        <f t="shared" si="10"/>
        <v>0.9934036939313984</v>
      </c>
      <c r="P108" s="108">
        <f>Volume!K108</f>
        <v>356.25</v>
      </c>
      <c r="Q108" s="69">
        <f>Volume!J108</f>
        <v>356.15</v>
      </c>
      <c r="R108" s="237">
        <f t="shared" si="11"/>
        <v>118.783148</v>
      </c>
      <c r="S108" s="103">
        <f t="shared" si="12"/>
        <v>117.999618</v>
      </c>
      <c r="T108" s="109">
        <f t="shared" si="13"/>
        <v>4021600</v>
      </c>
      <c r="U108" s="103">
        <f t="shared" si="14"/>
        <v>-17.067833698030636</v>
      </c>
      <c r="V108" s="103">
        <f t="shared" si="15"/>
        <v>117.9604415</v>
      </c>
      <c r="W108" s="103">
        <f t="shared" si="16"/>
        <v>0.6660005</v>
      </c>
      <c r="X108" s="103">
        <f t="shared" si="17"/>
        <v>0.156706</v>
      </c>
      <c r="Y108" s="103">
        <f t="shared" si="18"/>
        <v>143.2695</v>
      </c>
      <c r="Z108" s="237">
        <f t="shared" si="19"/>
        <v>-24.486351999999997</v>
      </c>
      <c r="AA108" s="78"/>
      <c r="AB108" s="77"/>
    </row>
    <row r="109" spans="1:28" s="58" customFormat="1" ht="15">
      <c r="A109" s="193" t="s">
        <v>147</v>
      </c>
      <c r="B109" s="164">
        <v>4838000</v>
      </c>
      <c r="C109" s="162">
        <v>100300</v>
      </c>
      <c r="D109" s="170">
        <v>0.02</v>
      </c>
      <c r="E109" s="164">
        <v>188800</v>
      </c>
      <c r="F109" s="112">
        <v>-5900</v>
      </c>
      <c r="G109" s="170">
        <v>-0.03</v>
      </c>
      <c r="H109" s="164">
        <v>5900</v>
      </c>
      <c r="I109" s="112">
        <v>0</v>
      </c>
      <c r="J109" s="170">
        <v>0</v>
      </c>
      <c r="K109" s="164">
        <v>5032700</v>
      </c>
      <c r="L109" s="112">
        <v>94400</v>
      </c>
      <c r="M109" s="127">
        <v>0.02</v>
      </c>
      <c r="N109" s="112">
        <v>4961900</v>
      </c>
      <c r="O109" s="173">
        <f t="shared" si="10"/>
        <v>0.9859320046893317</v>
      </c>
      <c r="P109" s="108">
        <f>Volume!K109</f>
        <v>64.25</v>
      </c>
      <c r="Q109" s="69">
        <f>Volume!J109</f>
        <v>63.25</v>
      </c>
      <c r="R109" s="237">
        <f t="shared" si="11"/>
        <v>31.8318275</v>
      </c>
      <c r="S109" s="103">
        <f t="shared" si="12"/>
        <v>31.3840175</v>
      </c>
      <c r="T109" s="109">
        <f t="shared" si="13"/>
        <v>4938300</v>
      </c>
      <c r="U109" s="103">
        <f t="shared" si="14"/>
        <v>1.911589008363202</v>
      </c>
      <c r="V109" s="103">
        <f t="shared" si="15"/>
        <v>30.60035</v>
      </c>
      <c r="W109" s="103">
        <f t="shared" si="16"/>
        <v>1.19416</v>
      </c>
      <c r="X109" s="103">
        <f t="shared" si="17"/>
        <v>0.0373175</v>
      </c>
      <c r="Y109" s="103">
        <f t="shared" si="18"/>
        <v>31.7285775</v>
      </c>
      <c r="Z109" s="237">
        <f t="shared" si="19"/>
        <v>0.10324999999999918</v>
      </c>
      <c r="AA109" s="78"/>
      <c r="AB109" s="77"/>
    </row>
    <row r="110" spans="1:28" s="7" customFormat="1" ht="15">
      <c r="A110" s="193" t="s">
        <v>148</v>
      </c>
      <c r="B110" s="164">
        <v>830775</v>
      </c>
      <c r="C110" s="162">
        <v>36575</v>
      </c>
      <c r="D110" s="170">
        <v>0.05</v>
      </c>
      <c r="E110" s="164">
        <v>20900</v>
      </c>
      <c r="F110" s="112">
        <v>4180</v>
      </c>
      <c r="G110" s="170">
        <v>0.25</v>
      </c>
      <c r="H110" s="164">
        <v>0</v>
      </c>
      <c r="I110" s="112">
        <v>0</v>
      </c>
      <c r="J110" s="170">
        <v>0</v>
      </c>
      <c r="K110" s="164">
        <v>851675</v>
      </c>
      <c r="L110" s="112">
        <v>40755</v>
      </c>
      <c r="M110" s="127">
        <v>0.05</v>
      </c>
      <c r="N110" s="112">
        <v>846450</v>
      </c>
      <c r="O110" s="173">
        <f t="shared" si="10"/>
        <v>0.9938650306748467</v>
      </c>
      <c r="P110" s="108">
        <f>Volume!K110</f>
        <v>271.4</v>
      </c>
      <c r="Q110" s="69">
        <f>Volume!J110</f>
        <v>283.75</v>
      </c>
      <c r="R110" s="237">
        <f t="shared" si="11"/>
        <v>24.166278125</v>
      </c>
      <c r="S110" s="103">
        <f t="shared" si="12"/>
        <v>24.01801875</v>
      </c>
      <c r="T110" s="109">
        <f t="shared" si="13"/>
        <v>810920</v>
      </c>
      <c r="U110" s="103">
        <f t="shared" si="14"/>
        <v>5.025773195876289</v>
      </c>
      <c r="V110" s="103">
        <f t="shared" si="15"/>
        <v>23.573240625</v>
      </c>
      <c r="W110" s="103">
        <f t="shared" si="16"/>
        <v>0.5930375</v>
      </c>
      <c r="X110" s="103">
        <f t="shared" si="17"/>
        <v>0</v>
      </c>
      <c r="Y110" s="103">
        <f t="shared" si="18"/>
        <v>22.008368799999996</v>
      </c>
      <c r="Z110" s="237">
        <f t="shared" si="19"/>
        <v>2.1579093250000057</v>
      </c>
      <c r="AB110" s="77"/>
    </row>
    <row r="111" spans="1:28" s="7" customFormat="1" ht="15">
      <c r="A111" s="193" t="s">
        <v>122</v>
      </c>
      <c r="B111" s="164">
        <v>8063250</v>
      </c>
      <c r="C111" s="162">
        <v>885625</v>
      </c>
      <c r="D111" s="170">
        <v>0.12</v>
      </c>
      <c r="E111" s="164">
        <v>1486875</v>
      </c>
      <c r="F111" s="112">
        <v>217750</v>
      </c>
      <c r="G111" s="170">
        <v>0.17</v>
      </c>
      <c r="H111" s="164">
        <v>143000</v>
      </c>
      <c r="I111" s="112">
        <v>19500</v>
      </c>
      <c r="J111" s="170">
        <v>0.16</v>
      </c>
      <c r="K111" s="164">
        <v>9693125</v>
      </c>
      <c r="L111" s="112">
        <v>1122875</v>
      </c>
      <c r="M111" s="127">
        <v>0.13</v>
      </c>
      <c r="N111" s="112">
        <v>9589125</v>
      </c>
      <c r="O111" s="173">
        <f t="shared" si="10"/>
        <v>0.9892707460184409</v>
      </c>
      <c r="P111" s="108">
        <f>Volume!K111</f>
        <v>154.2</v>
      </c>
      <c r="Q111" s="69">
        <f>Volume!J111</f>
        <v>151.1</v>
      </c>
      <c r="R111" s="237">
        <f t="shared" si="11"/>
        <v>146.46311875</v>
      </c>
      <c r="S111" s="103">
        <f t="shared" si="12"/>
        <v>144.89167875</v>
      </c>
      <c r="T111" s="109">
        <f t="shared" si="13"/>
        <v>8570250</v>
      </c>
      <c r="U111" s="103">
        <f t="shared" si="14"/>
        <v>13.10200985968904</v>
      </c>
      <c r="V111" s="103">
        <f t="shared" si="15"/>
        <v>121.8357075</v>
      </c>
      <c r="W111" s="103">
        <f t="shared" si="16"/>
        <v>22.46668125</v>
      </c>
      <c r="X111" s="103">
        <f t="shared" si="17"/>
        <v>2.16073</v>
      </c>
      <c r="Y111" s="103">
        <f t="shared" si="18"/>
        <v>132.153255</v>
      </c>
      <c r="Z111" s="237">
        <f t="shared" si="19"/>
        <v>14.309863750000005</v>
      </c>
      <c r="AB111" s="77"/>
    </row>
    <row r="112" spans="1:28" s="7" customFormat="1" ht="15">
      <c r="A112" s="201" t="s">
        <v>36</v>
      </c>
      <c r="B112" s="164">
        <v>6945525</v>
      </c>
      <c r="C112" s="162">
        <v>633375</v>
      </c>
      <c r="D112" s="170">
        <v>0.1</v>
      </c>
      <c r="E112" s="164">
        <v>81675</v>
      </c>
      <c r="F112" s="112">
        <v>10800</v>
      </c>
      <c r="G112" s="170">
        <v>0.15</v>
      </c>
      <c r="H112" s="164">
        <v>7650</v>
      </c>
      <c r="I112" s="112">
        <v>3375</v>
      </c>
      <c r="J112" s="170">
        <v>0.79</v>
      </c>
      <c r="K112" s="164">
        <v>7034850</v>
      </c>
      <c r="L112" s="112">
        <v>647550</v>
      </c>
      <c r="M112" s="127">
        <v>0.1</v>
      </c>
      <c r="N112" s="112">
        <v>6984225</v>
      </c>
      <c r="O112" s="173">
        <f t="shared" si="10"/>
        <v>0.9928036845135291</v>
      </c>
      <c r="P112" s="108">
        <f>Volume!K112</f>
        <v>909.35</v>
      </c>
      <c r="Q112" s="69">
        <f>Volume!J112</f>
        <v>888.5</v>
      </c>
      <c r="R112" s="237">
        <f t="shared" si="11"/>
        <v>625.0464225</v>
      </c>
      <c r="S112" s="103">
        <f t="shared" si="12"/>
        <v>620.54839125</v>
      </c>
      <c r="T112" s="109">
        <f t="shared" si="13"/>
        <v>6387300</v>
      </c>
      <c r="U112" s="103">
        <f t="shared" si="14"/>
        <v>10.138086515429054</v>
      </c>
      <c r="V112" s="103">
        <f t="shared" si="15"/>
        <v>617.10989625</v>
      </c>
      <c r="W112" s="103">
        <f t="shared" si="16"/>
        <v>7.25682375</v>
      </c>
      <c r="X112" s="103">
        <f t="shared" si="17"/>
        <v>0.6797025</v>
      </c>
      <c r="Y112" s="103">
        <f t="shared" si="18"/>
        <v>580.8291255</v>
      </c>
      <c r="Z112" s="237">
        <f t="shared" si="19"/>
        <v>44.21729699999992</v>
      </c>
      <c r="AB112" s="77"/>
    </row>
    <row r="113" spans="1:28" s="7" customFormat="1" ht="15">
      <c r="A113" s="193" t="s">
        <v>172</v>
      </c>
      <c r="B113" s="164">
        <v>7749000</v>
      </c>
      <c r="C113" s="162">
        <v>-8400</v>
      </c>
      <c r="D113" s="170">
        <v>0</v>
      </c>
      <c r="E113" s="164">
        <v>114450</v>
      </c>
      <c r="F113" s="112">
        <v>2100</v>
      </c>
      <c r="G113" s="170">
        <v>0.02</v>
      </c>
      <c r="H113" s="164">
        <v>4200</v>
      </c>
      <c r="I113" s="112">
        <v>1050</v>
      </c>
      <c r="J113" s="170">
        <v>0.33</v>
      </c>
      <c r="K113" s="164">
        <v>7867650</v>
      </c>
      <c r="L113" s="112">
        <v>-5250</v>
      </c>
      <c r="M113" s="127">
        <v>0</v>
      </c>
      <c r="N113" s="112">
        <v>7838250</v>
      </c>
      <c r="O113" s="173">
        <f t="shared" si="10"/>
        <v>0.9962631789670359</v>
      </c>
      <c r="P113" s="108">
        <f>Volume!K113</f>
        <v>258.75</v>
      </c>
      <c r="Q113" s="69">
        <f>Volume!J113</f>
        <v>257.95</v>
      </c>
      <c r="R113" s="237">
        <f t="shared" si="11"/>
        <v>202.94603175</v>
      </c>
      <c r="S113" s="103">
        <f t="shared" si="12"/>
        <v>202.18765875</v>
      </c>
      <c r="T113" s="109">
        <f t="shared" si="13"/>
        <v>7872900</v>
      </c>
      <c r="U113" s="103">
        <f t="shared" si="14"/>
        <v>-0.06668444918644972</v>
      </c>
      <c r="V113" s="103">
        <f t="shared" si="15"/>
        <v>199.885455</v>
      </c>
      <c r="W113" s="103">
        <f t="shared" si="16"/>
        <v>2.95223775</v>
      </c>
      <c r="X113" s="103">
        <f t="shared" si="17"/>
        <v>0.108339</v>
      </c>
      <c r="Y113" s="103">
        <f t="shared" si="18"/>
        <v>203.7112875</v>
      </c>
      <c r="Z113" s="237">
        <f t="shared" si="19"/>
        <v>-0.7652557499999944</v>
      </c>
      <c r="AB113" s="77"/>
    </row>
    <row r="114" spans="1:28" s="7" customFormat="1" ht="15">
      <c r="A114" s="193" t="s">
        <v>80</v>
      </c>
      <c r="B114" s="164">
        <v>1795200</v>
      </c>
      <c r="C114" s="162">
        <v>-24000</v>
      </c>
      <c r="D114" s="170">
        <v>-0.01</v>
      </c>
      <c r="E114" s="164">
        <v>10800</v>
      </c>
      <c r="F114" s="112">
        <v>0</v>
      </c>
      <c r="G114" s="170">
        <v>0</v>
      </c>
      <c r="H114" s="164">
        <v>0</v>
      </c>
      <c r="I114" s="112">
        <v>0</v>
      </c>
      <c r="J114" s="170">
        <v>0</v>
      </c>
      <c r="K114" s="164">
        <v>1806000</v>
      </c>
      <c r="L114" s="112">
        <v>-24000</v>
      </c>
      <c r="M114" s="127">
        <v>-0.01</v>
      </c>
      <c r="N114" s="112">
        <v>1798800</v>
      </c>
      <c r="O114" s="173">
        <f t="shared" si="10"/>
        <v>0.9960132890365448</v>
      </c>
      <c r="P114" s="108">
        <f>Volume!K114</f>
        <v>195.45</v>
      </c>
      <c r="Q114" s="69">
        <f>Volume!J114</f>
        <v>195.25</v>
      </c>
      <c r="R114" s="237">
        <f t="shared" si="11"/>
        <v>35.26215</v>
      </c>
      <c r="S114" s="103">
        <f t="shared" si="12"/>
        <v>35.12157</v>
      </c>
      <c r="T114" s="109">
        <f t="shared" si="13"/>
        <v>1830000</v>
      </c>
      <c r="U114" s="103">
        <f t="shared" si="14"/>
        <v>-1.3114754098360655</v>
      </c>
      <c r="V114" s="103">
        <f t="shared" si="15"/>
        <v>35.05128</v>
      </c>
      <c r="W114" s="103">
        <f t="shared" si="16"/>
        <v>0.21087</v>
      </c>
      <c r="X114" s="103">
        <f t="shared" si="17"/>
        <v>0</v>
      </c>
      <c r="Y114" s="103">
        <f t="shared" si="18"/>
        <v>35.76735</v>
      </c>
      <c r="Z114" s="237">
        <f t="shared" si="19"/>
        <v>-0.5052000000000021</v>
      </c>
      <c r="AB114" s="77"/>
    </row>
    <row r="115" spans="1:28" s="7" customFormat="1" ht="15">
      <c r="A115" s="193" t="s">
        <v>274</v>
      </c>
      <c r="B115" s="164">
        <v>6078100</v>
      </c>
      <c r="C115" s="162">
        <v>-679000</v>
      </c>
      <c r="D115" s="170">
        <v>-0.1</v>
      </c>
      <c r="E115" s="164">
        <v>165900</v>
      </c>
      <c r="F115" s="112">
        <v>-2800</v>
      </c>
      <c r="G115" s="170">
        <v>-0.02</v>
      </c>
      <c r="H115" s="164">
        <v>9800</v>
      </c>
      <c r="I115" s="112">
        <v>0</v>
      </c>
      <c r="J115" s="170">
        <v>0</v>
      </c>
      <c r="K115" s="164">
        <v>6253800</v>
      </c>
      <c r="L115" s="112">
        <v>-681800</v>
      </c>
      <c r="M115" s="127">
        <v>-0.1</v>
      </c>
      <c r="N115" s="112">
        <v>6226500</v>
      </c>
      <c r="O115" s="173">
        <f t="shared" si="10"/>
        <v>0.9956346541302887</v>
      </c>
      <c r="P115" s="108">
        <f>Volume!K115</f>
        <v>317.2</v>
      </c>
      <c r="Q115" s="69">
        <f>Volume!J115</f>
        <v>311.65</v>
      </c>
      <c r="R115" s="237">
        <f t="shared" si="11"/>
        <v>194.89967699999997</v>
      </c>
      <c r="S115" s="103">
        <f t="shared" si="12"/>
        <v>194.0488725</v>
      </c>
      <c r="T115" s="109">
        <f t="shared" si="13"/>
        <v>6935600</v>
      </c>
      <c r="U115" s="103">
        <f t="shared" si="14"/>
        <v>-9.8304400484457</v>
      </c>
      <c r="V115" s="103">
        <f t="shared" si="15"/>
        <v>189.42398649999998</v>
      </c>
      <c r="W115" s="103">
        <f t="shared" si="16"/>
        <v>5.1702734999999995</v>
      </c>
      <c r="X115" s="103">
        <f t="shared" si="17"/>
        <v>0.305417</v>
      </c>
      <c r="Y115" s="103">
        <f t="shared" si="18"/>
        <v>219.997232</v>
      </c>
      <c r="Z115" s="237">
        <f t="shared" si="19"/>
        <v>-25.09755500000003</v>
      </c>
      <c r="AB115" s="77"/>
    </row>
    <row r="116" spans="1:28" s="7" customFormat="1" ht="15">
      <c r="A116" s="193" t="s">
        <v>224</v>
      </c>
      <c r="B116" s="164">
        <v>835900</v>
      </c>
      <c r="C116" s="162">
        <v>98150</v>
      </c>
      <c r="D116" s="170">
        <v>0.13</v>
      </c>
      <c r="E116" s="164">
        <v>650</v>
      </c>
      <c r="F116" s="112">
        <v>0</v>
      </c>
      <c r="G116" s="170">
        <v>0</v>
      </c>
      <c r="H116" s="164">
        <v>0</v>
      </c>
      <c r="I116" s="112">
        <v>0</v>
      </c>
      <c r="J116" s="170">
        <v>0</v>
      </c>
      <c r="K116" s="164">
        <v>836550</v>
      </c>
      <c r="L116" s="112">
        <v>98150</v>
      </c>
      <c r="M116" s="127">
        <v>0.13</v>
      </c>
      <c r="N116" s="112">
        <v>833950</v>
      </c>
      <c r="O116" s="173">
        <f t="shared" si="10"/>
        <v>0.9968919968919969</v>
      </c>
      <c r="P116" s="108">
        <f>Volume!K116</f>
        <v>477.55</v>
      </c>
      <c r="Q116" s="69">
        <f>Volume!J116</f>
        <v>463.55</v>
      </c>
      <c r="R116" s="237">
        <f t="shared" si="11"/>
        <v>38.77827525</v>
      </c>
      <c r="S116" s="103">
        <f t="shared" si="12"/>
        <v>38.65775225</v>
      </c>
      <c r="T116" s="109">
        <f t="shared" si="13"/>
        <v>738400</v>
      </c>
      <c r="U116" s="103">
        <f t="shared" si="14"/>
        <v>13.29225352112676</v>
      </c>
      <c r="V116" s="103">
        <f t="shared" si="15"/>
        <v>38.7481445</v>
      </c>
      <c r="W116" s="103">
        <f t="shared" si="16"/>
        <v>0.03013075</v>
      </c>
      <c r="X116" s="103">
        <f t="shared" si="17"/>
        <v>0</v>
      </c>
      <c r="Y116" s="103">
        <f t="shared" si="18"/>
        <v>35.262292</v>
      </c>
      <c r="Z116" s="237">
        <f t="shared" si="19"/>
        <v>3.515983249999998</v>
      </c>
      <c r="AB116" s="77"/>
    </row>
    <row r="117" spans="1:28" s="7" customFormat="1" ht="15">
      <c r="A117" s="193" t="s">
        <v>393</v>
      </c>
      <c r="B117" s="164">
        <v>7164000</v>
      </c>
      <c r="C117" s="162">
        <v>460800</v>
      </c>
      <c r="D117" s="170">
        <v>0.07</v>
      </c>
      <c r="E117" s="164">
        <v>590400</v>
      </c>
      <c r="F117" s="112">
        <v>223200</v>
      </c>
      <c r="G117" s="170">
        <v>0.61</v>
      </c>
      <c r="H117" s="164">
        <v>132000</v>
      </c>
      <c r="I117" s="112">
        <v>120000</v>
      </c>
      <c r="J117" s="170">
        <v>10</v>
      </c>
      <c r="K117" s="164">
        <v>7886400</v>
      </c>
      <c r="L117" s="112">
        <v>804000</v>
      </c>
      <c r="M117" s="127">
        <v>0.11</v>
      </c>
      <c r="N117" s="112">
        <v>7831200</v>
      </c>
      <c r="O117" s="173">
        <f t="shared" si="10"/>
        <v>0.9930006086427268</v>
      </c>
      <c r="P117" s="108">
        <f>Volume!K117</f>
        <v>121.75</v>
      </c>
      <c r="Q117" s="69">
        <f>Volume!J117</f>
        <v>132.6</v>
      </c>
      <c r="R117" s="237">
        <f t="shared" si="11"/>
        <v>104.573664</v>
      </c>
      <c r="S117" s="103">
        <f t="shared" si="12"/>
        <v>103.841712</v>
      </c>
      <c r="T117" s="109">
        <f t="shared" si="13"/>
        <v>7082400</v>
      </c>
      <c r="U117" s="103">
        <f t="shared" si="14"/>
        <v>11.352084039308709</v>
      </c>
      <c r="V117" s="103">
        <f t="shared" si="15"/>
        <v>94.99464</v>
      </c>
      <c r="W117" s="103">
        <f t="shared" si="16"/>
        <v>7.828704</v>
      </c>
      <c r="X117" s="103">
        <f t="shared" si="17"/>
        <v>1.75032</v>
      </c>
      <c r="Y117" s="103">
        <f t="shared" si="18"/>
        <v>86.22822</v>
      </c>
      <c r="Z117" s="237">
        <f t="shared" si="19"/>
        <v>18.345444</v>
      </c>
      <c r="AB117" s="77"/>
    </row>
    <row r="118" spans="1:28" s="7" customFormat="1" ht="15">
      <c r="A118" s="193" t="s">
        <v>81</v>
      </c>
      <c r="B118" s="164">
        <v>5028000</v>
      </c>
      <c r="C118" s="162">
        <v>32400</v>
      </c>
      <c r="D118" s="170">
        <v>0.01</v>
      </c>
      <c r="E118" s="164">
        <v>6000</v>
      </c>
      <c r="F118" s="112">
        <v>0</v>
      </c>
      <c r="G118" s="170">
        <v>0</v>
      </c>
      <c r="H118" s="164">
        <v>0</v>
      </c>
      <c r="I118" s="112">
        <v>0</v>
      </c>
      <c r="J118" s="170">
        <v>0</v>
      </c>
      <c r="K118" s="164">
        <v>5034000</v>
      </c>
      <c r="L118" s="112">
        <v>32400</v>
      </c>
      <c r="M118" s="127">
        <v>0.01</v>
      </c>
      <c r="N118" s="112">
        <v>5007000</v>
      </c>
      <c r="O118" s="173">
        <f t="shared" si="10"/>
        <v>0.9946364719904648</v>
      </c>
      <c r="P118" s="108">
        <f>Volume!K118</f>
        <v>509.35</v>
      </c>
      <c r="Q118" s="69">
        <f>Volume!J118</f>
        <v>506.8</v>
      </c>
      <c r="R118" s="237">
        <f t="shared" si="11"/>
        <v>255.12312</v>
      </c>
      <c r="S118" s="103">
        <f t="shared" si="12"/>
        <v>253.75476</v>
      </c>
      <c r="T118" s="109">
        <f t="shared" si="13"/>
        <v>5001600</v>
      </c>
      <c r="U118" s="103">
        <f t="shared" si="14"/>
        <v>0.6477927063339731</v>
      </c>
      <c r="V118" s="103">
        <f t="shared" si="15"/>
        <v>254.81904</v>
      </c>
      <c r="W118" s="103">
        <f t="shared" si="16"/>
        <v>0.30408</v>
      </c>
      <c r="X118" s="103">
        <f t="shared" si="17"/>
        <v>0</v>
      </c>
      <c r="Y118" s="103">
        <f t="shared" si="18"/>
        <v>254.756496</v>
      </c>
      <c r="Z118" s="237">
        <f t="shared" si="19"/>
        <v>0.3666240000000016</v>
      </c>
      <c r="AB118" s="77"/>
    </row>
    <row r="119" spans="1:28" s="58" customFormat="1" ht="15">
      <c r="A119" s="193" t="s">
        <v>225</v>
      </c>
      <c r="B119" s="164">
        <v>5348000</v>
      </c>
      <c r="C119" s="162">
        <v>-39200</v>
      </c>
      <c r="D119" s="170">
        <v>-0.01</v>
      </c>
      <c r="E119" s="164">
        <v>359800</v>
      </c>
      <c r="F119" s="112">
        <v>8400</v>
      </c>
      <c r="G119" s="170">
        <v>0.02</v>
      </c>
      <c r="H119" s="164">
        <v>25200</v>
      </c>
      <c r="I119" s="112">
        <v>0</v>
      </c>
      <c r="J119" s="170">
        <v>0</v>
      </c>
      <c r="K119" s="164">
        <v>5733000</v>
      </c>
      <c r="L119" s="112">
        <v>-30800</v>
      </c>
      <c r="M119" s="127">
        <v>-0.01</v>
      </c>
      <c r="N119" s="112">
        <v>5685400</v>
      </c>
      <c r="O119" s="173">
        <f t="shared" si="10"/>
        <v>0.9916971916971917</v>
      </c>
      <c r="P119" s="108">
        <f>Volume!K119</f>
        <v>166.05</v>
      </c>
      <c r="Q119" s="69">
        <f>Volume!J119</f>
        <v>164.1</v>
      </c>
      <c r="R119" s="237">
        <f t="shared" si="11"/>
        <v>94.07853</v>
      </c>
      <c r="S119" s="103">
        <f t="shared" si="12"/>
        <v>93.297414</v>
      </c>
      <c r="T119" s="109">
        <f t="shared" si="13"/>
        <v>5763800</v>
      </c>
      <c r="U119" s="103">
        <f t="shared" si="14"/>
        <v>-0.5343696866650474</v>
      </c>
      <c r="V119" s="103">
        <f t="shared" si="15"/>
        <v>87.76068</v>
      </c>
      <c r="W119" s="103">
        <f t="shared" si="16"/>
        <v>5.904318</v>
      </c>
      <c r="X119" s="103">
        <f t="shared" si="17"/>
        <v>0.413532</v>
      </c>
      <c r="Y119" s="103">
        <f t="shared" si="18"/>
        <v>95.70789900000001</v>
      </c>
      <c r="Z119" s="237">
        <f t="shared" si="19"/>
        <v>-1.6293690000000112</v>
      </c>
      <c r="AA119" s="78"/>
      <c r="AB119" s="77"/>
    </row>
    <row r="120" spans="1:28" s="7" customFormat="1" ht="15">
      <c r="A120" s="193" t="s">
        <v>297</v>
      </c>
      <c r="B120" s="164">
        <v>5313000</v>
      </c>
      <c r="C120" s="162">
        <v>-83600</v>
      </c>
      <c r="D120" s="170">
        <v>-0.02</v>
      </c>
      <c r="E120" s="164">
        <v>61600</v>
      </c>
      <c r="F120" s="112">
        <v>9900</v>
      </c>
      <c r="G120" s="170">
        <v>0.19</v>
      </c>
      <c r="H120" s="164">
        <v>4400</v>
      </c>
      <c r="I120" s="112">
        <v>0</v>
      </c>
      <c r="J120" s="170">
        <v>0</v>
      </c>
      <c r="K120" s="164">
        <v>5379000</v>
      </c>
      <c r="L120" s="112">
        <v>-73700</v>
      </c>
      <c r="M120" s="127">
        <v>-0.01</v>
      </c>
      <c r="N120" s="112">
        <v>5346000</v>
      </c>
      <c r="O120" s="173">
        <f t="shared" si="10"/>
        <v>0.9938650306748467</v>
      </c>
      <c r="P120" s="108">
        <f>Volume!K120</f>
        <v>475.85</v>
      </c>
      <c r="Q120" s="69">
        <f>Volume!J120</f>
        <v>464.45</v>
      </c>
      <c r="R120" s="237">
        <f t="shared" si="11"/>
        <v>249.827655</v>
      </c>
      <c r="S120" s="103">
        <f t="shared" si="12"/>
        <v>248.29497</v>
      </c>
      <c r="T120" s="109">
        <f t="shared" si="13"/>
        <v>5452700</v>
      </c>
      <c r="U120" s="103">
        <f t="shared" si="14"/>
        <v>-1.3516239661085334</v>
      </c>
      <c r="V120" s="103">
        <f t="shared" si="15"/>
        <v>246.762285</v>
      </c>
      <c r="W120" s="103">
        <f t="shared" si="16"/>
        <v>2.861012</v>
      </c>
      <c r="X120" s="103">
        <f t="shared" si="17"/>
        <v>0.204358</v>
      </c>
      <c r="Y120" s="103">
        <f t="shared" si="18"/>
        <v>259.4667295</v>
      </c>
      <c r="Z120" s="237">
        <f t="shared" si="19"/>
        <v>-9.639074499999992</v>
      </c>
      <c r="AB120" s="77"/>
    </row>
    <row r="121" spans="1:28" s="58" customFormat="1" ht="15">
      <c r="A121" s="193" t="s">
        <v>226</v>
      </c>
      <c r="B121" s="164">
        <v>8560500</v>
      </c>
      <c r="C121" s="162">
        <v>150000</v>
      </c>
      <c r="D121" s="170">
        <v>0.02</v>
      </c>
      <c r="E121" s="164">
        <v>10500</v>
      </c>
      <c r="F121" s="112">
        <v>0</v>
      </c>
      <c r="G121" s="170">
        <v>0</v>
      </c>
      <c r="H121" s="164">
        <v>0</v>
      </c>
      <c r="I121" s="112">
        <v>0</v>
      </c>
      <c r="J121" s="170">
        <v>0</v>
      </c>
      <c r="K121" s="164">
        <v>8571000</v>
      </c>
      <c r="L121" s="112">
        <v>150000</v>
      </c>
      <c r="M121" s="127">
        <v>0.02</v>
      </c>
      <c r="N121" s="112">
        <v>8544000</v>
      </c>
      <c r="O121" s="173">
        <f t="shared" si="10"/>
        <v>0.9968498424921246</v>
      </c>
      <c r="P121" s="108">
        <f>Volume!K121</f>
        <v>182.05</v>
      </c>
      <c r="Q121" s="69">
        <f>Volume!J121</f>
        <v>179.15</v>
      </c>
      <c r="R121" s="237">
        <f t="shared" si="11"/>
        <v>153.549465</v>
      </c>
      <c r="S121" s="103">
        <f t="shared" si="12"/>
        <v>153.06576</v>
      </c>
      <c r="T121" s="109">
        <f t="shared" si="13"/>
        <v>8421000</v>
      </c>
      <c r="U121" s="103">
        <f t="shared" si="14"/>
        <v>1.7812611328820807</v>
      </c>
      <c r="V121" s="103">
        <f t="shared" si="15"/>
        <v>153.3613575</v>
      </c>
      <c r="W121" s="103">
        <f t="shared" si="16"/>
        <v>0.1881075</v>
      </c>
      <c r="X121" s="103">
        <f t="shared" si="17"/>
        <v>0</v>
      </c>
      <c r="Y121" s="103">
        <f t="shared" si="18"/>
        <v>153.304305</v>
      </c>
      <c r="Z121" s="237">
        <f t="shared" si="19"/>
        <v>0.2451599999999985</v>
      </c>
      <c r="AA121" s="78"/>
      <c r="AB121" s="77"/>
    </row>
    <row r="122" spans="1:28" s="58" customFormat="1" ht="15">
      <c r="A122" s="193" t="s">
        <v>227</v>
      </c>
      <c r="B122" s="164">
        <v>3720000</v>
      </c>
      <c r="C122" s="162">
        <v>96000</v>
      </c>
      <c r="D122" s="170">
        <v>0.03</v>
      </c>
      <c r="E122" s="164">
        <v>348000</v>
      </c>
      <c r="F122" s="112">
        <v>13600</v>
      </c>
      <c r="G122" s="170">
        <v>0.04</v>
      </c>
      <c r="H122" s="164">
        <v>25600</v>
      </c>
      <c r="I122" s="112">
        <v>800</v>
      </c>
      <c r="J122" s="170">
        <v>0.03</v>
      </c>
      <c r="K122" s="164">
        <v>4093600</v>
      </c>
      <c r="L122" s="112">
        <v>110400</v>
      </c>
      <c r="M122" s="127">
        <v>0.03</v>
      </c>
      <c r="N122" s="112">
        <v>4044800</v>
      </c>
      <c r="O122" s="173">
        <f t="shared" si="10"/>
        <v>0.988078952511237</v>
      </c>
      <c r="P122" s="108">
        <f>Volume!K122</f>
        <v>393.5</v>
      </c>
      <c r="Q122" s="69">
        <f>Volume!J122</f>
        <v>386.45</v>
      </c>
      <c r="R122" s="237">
        <f t="shared" si="11"/>
        <v>158.197172</v>
      </c>
      <c r="S122" s="103">
        <f t="shared" si="12"/>
        <v>156.311296</v>
      </c>
      <c r="T122" s="109">
        <f t="shared" si="13"/>
        <v>3983200</v>
      </c>
      <c r="U122" s="103">
        <f t="shared" si="14"/>
        <v>2.77164089174533</v>
      </c>
      <c r="V122" s="103">
        <f t="shared" si="15"/>
        <v>143.7594</v>
      </c>
      <c r="W122" s="103">
        <f t="shared" si="16"/>
        <v>13.44846</v>
      </c>
      <c r="X122" s="103">
        <f t="shared" si="17"/>
        <v>0.989312</v>
      </c>
      <c r="Y122" s="103">
        <f t="shared" si="18"/>
        <v>156.73892</v>
      </c>
      <c r="Z122" s="237">
        <f t="shared" si="19"/>
        <v>1.4582519999999874</v>
      </c>
      <c r="AA122" s="78"/>
      <c r="AB122" s="77"/>
    </row>
    <row r="123" spans="1:28" s="58" customFormat="1" ht="15">
      <c r="A123" s="193" t="s">
        <v>234</v>
      </c>
      <c r="B123" s="164">
        <v>13390300</v>
      </c>
      <c r="C123" s="162">
        <v>-30800</v>
      </c>
      <c r="D123" s="170">
        <v>0</v>
      </c>
      <c r="E123" s="164">
        <v>1628200</v>
      </c>
      <c r="F123" s="112">
        <v>51100</v>
      </c>
      <c r="G123" s="170">
        <v>0.03</v>
      </c>
      <c r="H123" s="164">
        <v>222600</v>
      </c>
      <c r="I123" s="112">
        <v>0</v>
      </c>
      <c r="J123" s="170">
        <v>0</v>
      </c>
      <c r="K123" s="164">
        <v>15241100</v>
      </c>
      <c r="L123" s="112">
        <v>20300</v>
      </c>
      <c r="M123" s="127">
        <v>0</v>
      </c>
      <c r="N123" s="112">
        <v>15055600</v>
      </c>
      <c r="O123" s="173">
        <f t="shared" si="10"/>
        <v>0.9878289624764617</v>
      </c>
      <c r="P123" s="108">
        <f>Volume!K123</f>
        <v>463.1</v>
      </c>
      <c r="Q123" s="69">
        <f>Volume!J123</f>
        <v>464.2</v>
      </c>
      <c r="R123" s="237">
        <f t="shared" si="11"/>
        <v>707.491862</v>
      </c>
      <c r="S123" s="103">
        <f t="shared" si="12"/>
        <v>698.880952</v>
      </c>
      <c r="T123" s="109">
        <f t="shared" si="13"/>
        <v>15220800</v>
      </c>
      <c r="U123" s="103">
        <f t="shared" si="14"/>
        <v>0.1333701250919794</v>
      </c>
      <c r="V123" s="103">
        <f t="shared" si="15"/>
        <v>621.577726</v>
      </c>
      <c r="W123" s="103">
        <f t="shared" si="16"/>
        <v>75.581044</v>
      </c>
      <c r="X123" s="103">
        <f t="shared" si="17"/>
        <v>10.333092</v>
      </c>
      <c r="Y123" s="103">
        <f t="shared" si="18"/>
        <v>704.875248</v>
      </c>
      <c r="Z123" s="237">
        <f t="shared" si="19"/>
        <v>2.616613999999913</v>
      </c>
      <c r="AA123" s="78"/>
      <c r="AB123" s="77"/>
    </row>
    <row r="124" spans="1:28" s="58" customFormat="1" ht="15">
      <c r="A124" s="193" t="s">
        <v>98</v>
      </c>
      <c r="B124" s="164">
        <v>4191550</v>
      </c>
      <c r="C124" s="162">
        <v>116600</v>
      </c>
      <c r="D124" s="170">
        <v>0.03</v>
      </c>
      <c r="E124" s="164">
        <v>107800</v>
      </c>
      <c r="F124" s="112">
        <v>19800</v>
      </c>
      <c r="G124" s="170">
        <v>0.23</v>
      </c>
      <c r="H124" s="164">
        <v>8250</v>
      </c>
      <c r="I124" s="112">
        <v>550</v>
      </c>
      <c r="J124" s="170">
        <v>0.07</v>
      </c>
      <c r="K124" s="164">
        <v>4307600</v>
      </c>
      <c r="L124" s="112">
        <v>136950</v>
      </c>
      <c r="M124" s="127">
        <v>0.03</v>
      </c>
      <c r="N124" s="112">
        <v>4285600</v>
      </c>
      <c r="O124" s="173">
        <f t="shared" si="10"/>
        <v>0.9948927477017364</v>
      </c>
      <c r="P124" s="108">
        <f>Volume!K124</f>
        <v>520.3</v>
      </c>
      <c r="Q124" s="69">
        <f>Volume!J124</f>
        <v>515.15</v>
      </c>
      <c r="R124" s="237">
        <f t="shared" si="11"/>
        <v>221.906014</v>
      </c>
      <c r="S124" s="103">
        <f t="shared" si="12"/>
        <v>220.772684</v>
      </c>
      <c r="T124" s="109">
        <f t="shared" si="13"/>
        <v>4170650</v>
      </c>
      <c r="U124" s="103">
        <f t="shared" si="14"/>
        <v>3.2836608202558355</v>
      </c>
      <c r="V124" s="103">
        <f t="shared" si="15"/>
        <v>215.92769825</v>
      </c>
      <c r="W124" s="103">
        <f t="shared" si="16"/>
        <v>5.553317</v>
      </c>
      <c r="X124" s="103">
        <f t="shared" si="17"/>
        <v>0.42499875</v>
      </c>
      <c r="Y124" s="103">
        <f t="shared" si="18"/>
        <v>216.9989195</v>
      </c>
      <c r="Z124" s="237">
        <f t="shared" si="19"/>
        <v>4.9070944999999995</v>
      </c>
      <c r="AA124" s="78"/>
      <c r="AB124" s="77"/>
    </row>
    <row r="125" spans="1:28" s="58" customFormat="1" ht="15">
      <c r="A125" s="193" t="s">
        <v>149</v>
      </c>
      <c r="B125" s="164">
        <v>5269000</v>
      </c>
      <c r="C125" s="162">
        <v>-622050</v>
      </c>
      <c r="D125" s="170">
        <v>-0.11</v>
      </c>
      <c r="E125" s="164">
        <v>204050</v>
      </c>
      <c r="F125" s="112">
        <v>26400</v>
      </c>
      <c r="G125" s="170">
        <v>0.15</v>
      </c>
      <c r="H125" s="164">
        <v>109450</v>
      </c>
      <c r="I125" s="112">
        <v>13750</v>
      </c>
      <c r="J125" s="170">
        <v>0.14</v>
      </c>
      <c r="K125" s="164">
        <v>5582500</v>
      </c>
      <c r="L125" s="112">
        <v>-581900</v>
      </c>
      <c r="M125" s="127">
        <v>-0.09</v>
      </c>
      <c r="N125" s="112">
        <v>5536850</v>
      </c>
      <c r="O125" s="173">
        <f t="shared" si="10"/>
        <v>0.9918226600985222</v>
      </c>
      <c r="P125" s="108">
        <f>Volume!K125</f>
        <v>795.7</v>
      </c>
      <c r="Q125" s="69">
        <f>Volume!J125</f>
        <v>780</v>
      </c>
      <c r="R125" s="237">
        <f t="shared" si="11"/>
        <v>435.435</v>
      </c>
      <c r="S125" s="103">
        <f t="shared" si="12"/>
        <v>431.8743</v>
      </c>
      <c r="T125" s="109">
        <f t="shared" si="13"/>
        <v>6164400</v>
      </c>
      <c r="U125" s="103">
        <f t="shared" si="14"/>
        <v>-9.439685938615275</v>
      </c>
      <c r="V125" s="103">
        <f t="shared" si="15"/>
        <v>410.982</v>
      </c>
      <c r="W125" s="103">
        <f t="shared" si="16"/>
        <v>15.9159</v>
      </c>
      <c r="X125" s="103">
        <f t="shared" si="17"/>
        <v>8.5371</v>
      </c>
      <c r="Y125" s="103">
        <f t="shared" si="18"/>
        <v>490.501308</v>
      </c>
      <c r="Z125" s="237">
        <f t="shared" si="19"/>
        <v>-55.06630799999999</v>
      </c>
      <c r="AA125" s="78"/>
      <c r="AB125" s="77"/>
    </row>
    <row r="126" spans="1:28" s="7" customFormat="1" ht="15">
      <c r="A126" s="193" t="s">
        <v>203</v>
      </c>
      <c r="B126" s="164">
        <v>6737100</v>
      </c>
      <c r="C126" s="162">
        <v>36900</v>
      </c>
      <c r="D126" s="170">
        <v>0.01</v>
      </c>
      <c r="E126" s="164">
        <v>2614050</v>
      </c>
      <c r="F126" s="112">
        <v>119550</v>
      </c>
      <c r="G126" s="170">
        <v>0.05</v>
      </c>
      <c r="H126" s="164">
        <v>712500</v>
      </c>
      <c r="I126" s="112">
        <v>8700</v>
      </c>
      <c r="J126" s="170">
        <v>0.01</v>
      </c>
      <c r="K126" s="164">
        <v>10063650</v>
      </c>
      <c r="L126" s="112">
        <v>165150</v>
      </c>
      <c r="M126" s="127">
        <v>0.02</v>
      </c>
      <c r="N126" s="112">
        <v>10019100</v>
      </c>
      <c r="O126" s="173">
        <f t="shared" si="10"/>
        <v>0.9955731767301128</v>
      </c>
      <c r="P126" s="108">
        <f>Volume!K126</f>
        <v>1598.25</v>
      </c>
      <c r="Q126" s="69">
        <f>Volume!J126</f>
        <v>1581.4</v>
      </c>
      <c r="R126" s="237">
        <f t="shared" si="11"/>
        <v>1591.465611</v>
      </c>
      <c r="S126" s="103">
        <f t="shared" si="12"/>
        <v>1584.420474</v>
      </c>
      <c r="T126" s="109">
        <f t="shared" si="13"/>
        <v>9898500</v>
      </c>
      <c r="U126" s="103">
        <f t="shared" si="14"/>
        <v>1.6684346113047432</v>
      </c>
      <c r="V126" s="103">
        <f t="shared" si="15"/>
        <v>1065.404994</v>
      </c>
      <c r="W126" s="103">
        <f t="shared" si="16"/>
        <v>413.385867</v>
      </c>
      <c r="X126" s="103">
        <f t="shared" si="17"/>
        <v>112.67475</v>
      </c>
      <c r="Y126" s="103">
        <f t="shared" si="18"/>
        <v>1582.0277625</v>
      </c>
      <c r="Z126" s="237">
        <f t="shared" si="19"/>
        <v>9.437848499999973</v>
      </c>
      <c r="AB126" s="77"/>
    </row>
    <row r="127" spans="1:28" s="7" customFormat="1" ht="15">
      <c r="A127" s="193" t="s">
        <v>298</v>
      </c>
      <c r="B127" s="164">
        <v>680000</v>
      </c>
      <c r="C127" s="162">
        <v>-20000</v>
      </c>
      <c r="D127" s="170">
        <v>-0.03</v>
      </c>
      <c r="E127" s="164">
        <v>1000</v>
      </c>
      <c r="F127" s="112">
        <v>0</v>
      </c>
      <c r="G127" s="170">
        <v>0</v>
      </c>
      <c r="H127" s="164">
        <v>1000</v>
      </c>
      <c r="I127" s="112">
        <v>0</v>
      </c>
      <c r="J127" s="170">
        <v>0</v>
      </c>
      <c r="K127" s="164">
        <v>682000</v>
      </c>
      <c r="L127" s="112">
        <v>-20000</v>
      </c>
      <c r="M127" s="127">
        <v>-0.03</v>
      </c>
      <c r="N127" s="112">
        <v>662000</v>
      </c>
      <c r="O127" s="173">
        <f t="shared" si="10"/>
        <v>0.9706744868035191</v>
      </c>
      <c r="P127" s="108">
        <f>Volume!K127</f>
        <v>479.05</v>
      </c>
      <c r="Q127" s="69">
        <f>Volume!J127</f>
        <v>475.3</v>
      </c>
      <c r="R127" s="237">
        <f t="shared" si="11"/>
        <v>32.41546</v>
      </c>
      <c r="S127" s="103">
        <f t="shared" si="12"/>
        <v>31.46486</v>
      </c>
      <c r="T127" s="109">
        <f t="shared" si="13"/>
        <v>702000</v>
      </c>
      <c r="U127" s="103">
        <f t="shared" si="14"/>
        <v>-2.849002849002849</v>
      </c>
      <c r="V127" s="103">
        <f t="shared" si="15"/>
        <v>32.3204</v>
      </c>
      <c r="W127" s="103">
        <f t="shared" si="16"/>
        <v>0.04753</v>
      </c>
      <c r="X127" s="103">
        <f t="shared" si="17"/>
        <v>0.04753</v>
      </c>
      <c r="Y127" s="103">
        <f t="shared" si="18"/>
        <v>33.62931</v>
      </c>
      <c r="Z127" s="237">
        <f t="shared" si="19"/>
        <v>-1.2138499999999937</v>
      </c>
      <c r="AB127" s="77"/>
    </row>
    <row r="128" spans="1:28" s="58" customFormat="1" ht="13.5" customHeight="1">
      <c r="A128" s="193" t="s">
        <v>216</v>
      </c>
      <c r="B128" s="164">
        <v>58993500</v>
      </c>
      <c r="C128" s="162">
        <v>-726950</v>
      </c>
      <c r="D128" s="170">
        <v>-0.01</v>
      </c>
      <c r="E128" s="164">
        <v>8666450</v>
      </c>
      <c r="F128" s="112">
        <v>345050</v>
      </c>
      <c r="G128" s="170">
        <v>0.04</v>
      </c>
      <c r="H128" s="164">
        <v>1785550</v>
      </c>
      <c r="I128" s="112">
        <v>26800</v>
      </c>
      <c r="J128" s="170">
        <v>0.02</v>
      </c>
      <c r="K128" s="164">
        <v>69445500</v>
      </c>
      <c r="L128" s="112">
        <v>-355100</v>
      </c>
      <c r="M128" s="127">
        <v>-0.01</v>
      </c>
      <c r="N128" s="112">
        <v>64835900</v>
      </c>
      <c r="O128" s="173">
        <f t="shared" si="10"/>
        <v>0.9336227689339122</v>
      </c>
      <c r="P128" s="108">
        <f>Volume!K128</f>
        <v>79.5</v>
      </c>
      <c r="Q128" s="69">
        <f>Volume!J128</f>
        <v>80.15</v>
      </c>
      <c r="R128" s="237">
        <f t="shared" si="11"/>
        <v>556.6056825</v>
      </c>
      <c r="S128" s="103">
        <f t="shared" si="12"/>
        <v>519.6597385</v>
      </c>
      <c r="T128" s="109">
        <f t="shared" si="13"/>
        <v>69800600</v>
      </c>
      <c r="U128" s="103">
        <f t="shared" si="14"/>
        <v>-0.5087348819351123</v>
      </c>
      <c r="V128" s="103">
        <f t="shared" si="15"/>
        <v>472.8329025</v>
      </c>
      <c r="W128" s="103">
        <f t="shared" si="16"/>
        <v>69.46159675</v>
      </c>
      <c r="X128" s="103">
        <f t="shared" si="17"/>
        <v>14.31118325</v>
      </c>
      <c r="Y128" s="103">
        <f t="shared" si="18"/>
        <v>554.91477</v>
      </c>
      <c r="Z128" s="237">
        <f t="shared" si="19"/>
        <v>1.6909124999999676</v>
      </c>
      <c r="AA128" s="78"/>
      <c r="AB128" s="77"/>
    </row>
    <row r="129" spans="1:28" s="7" customFormat="1" ht="15">
      <c r="A129" s="193" t="s">
        <v>235</v>
      </c>
      <c r="B129" s="164">
        <v>22334400</v>
      </c>
      <c r="C129" s="162">
        <v>-143100</v>
      </c>
      <c r="D129" s="170">
        <v>-0.01</v>
      </c>
      <c r="E129" s="164">
        <v>5516100</v>
      </c>
      <c r="F129" s="112">
        <v>869400</v>
      </c>
      <c r="G129" s="170">
        <v>0.19</v>
      </c>
      <c r="H129" s="164">
        <v>2745900</v>
      </c>
      <c r="I129" s="112">
        <v>453600</v>
      </c>
      <c r="J129" s="170">
        <v>0.2</v>
      </c>
      <c r="K129" s="164">
        <v>30596400</v>
      </c>
      <c r="L129" s="112">
        <v>1179900</v>
      </c>
      <c r="M129" s="127">
        <v>0.04</v>
      </c>
      <c r="N129" s="112">
        <v>30342600</v>
      </c>
      <c r="O129" s="173">
        <f t="shared" si="10"/>
        <v>0.9917049064595835</v>
      </c>
      <c r="P129" s="108">
        <f>Volume!K129</f>
        <v>133.5</v>
      </c>
      <c r="Q129" s="69">
        <f>Volume!J129</f>
        <v>134.45</v>
      </c>
      <c r="R129" s="237">
        <f t="shared" si="11"/>
        <v>411.36859799999996</v>
      </c>
      <c r="S129" s="103">
        <f t="shared" si="12"/>
        <v>407.95625699999994</v>
      </c>
      <c r="T129" s="109">
        <f t="shared" si="13"/>
        <v>29416500</v>
      </c>
      <c r="U129" s="103">
        <f t="shared" si="14"/>
        <v>4.0110142267095</v>
      </c>
      <c r="V129" s="103">
        <f t="shared" si="15"/>
        <v>300.2860079999999</v>
      </c>
      <c r="W129" s="103">
        <f t="shared" si="16"/>
        <v>74.16396449999999</v>
      </c>
      <c r="X129" s="103">
        <f t="shared" si="17"/>
        <v>36.9186255</v>
      </c>
      <c r="Y129" s="103">
        <f t="shared" si="18"/>
        <v>392.710275</v>
      </c>
      <c r="Z129" s="237">
        <f t="shared" si="19"/>
        <v>18.65832299999994</v>
      </c>
      <c r="AB129" s="77"/>
    </row>
    <row r="130" spans="1:28" s="7" customFormat="1" ht="15">
      <c r="A130" s="193" t="s">
        <v>204</v>
      </c>
      <c r="B130" s="164">
        <v>11626800</v>
      </c>
      <c r="C130" s="162">
        <v>-61800</v>
      </c>
      <c r="D130" s="170">
        <v>-0.01</v>
      </c>
      <c r="E130" s="164">
        <v>718800</v>
      </c>
      <c r="F130" s="112">
        <v>55800</v>
      </c>
      <c r="G130" s="170">
        <v>0.08</v>
      </c>
      <c r="H130" s="164">
        <v>140400</v>
      </c>
      <c r="I130" s="112">
        <v>1800</v>
      </c>
      <c r="J130" s="170">
        <v>0.01</v>
      </c>
      <c r="K130" s="164">
        <v>12486000</v>
      </c>
      <c r="L130" s="112">
        <v>-4200</v>
      </c>
      <c r="M130" s="127">
        <v>0</v>
      </c>
      <c r="N130" s="112">
        <v>12400200</v>
      </c>
      <c r="O130" s="173">
        <f t="shared" si="10"/>
        <v>0.9931283037001442</v>
      </c>
      <c r="P130" s="108">
        <f>Volume!K130</f>
        <v>452.6</v>
      </c>
      <c r="Q130" s="69">
        <f>Volume!J130</f>
        <v>456.35</v>
      </c>
      <c r="R130" s="237">
        <f t="shared" si="11"/>
        <v>569.79861</v>
      </c>
      <c r="S130" s="103">
        <f t="shared" si="12"/>
        <v>565.883127</v>
      </c>
      <c r="T130" s="109">
        <f t="shared" si="13"/>
        <v>12490200</v>
      </c>
      <c r="U130" s="103">
        <f t="shared" si="14"/>
        <v>-0.03362636306864582</v>
      </c>
      <c r="V130" s="103">
        <f t="shared" si="15"/>
        <v>530.589018</v>
      </c>
      <c r="W130" s="103">
        <f t="shared" si="16"/>
        <v>32.802438</v>
      </c>
      <c r="X130" s="103">
        <f t="shared" si="17"/>
        <v>6.407154</v>
      </c>
      <c r="Y130" s="103">
        <f t="shared" si="18"/>
        <v>565.306452</v>
      </c>
      <c r="Z130" s="237">
        <f t="shared" si="19"/>
        <v>4.492158000000018</v>
      </c>
      <c r="AB130" s="77"/>
    </row>
    <row r="131" spans="1:28" s="7" customFormat="1" ht="15">
      <c r="A131" s="193" t="s">
        <v>205</v>
      </c>
      <c r="B131" s="164">
        <v>6511250</v>
      </c>
      <c r="C131" s="162">
        <v>226750</v>
      </c>
      <c r="D131" s="170">
        <v>0.04</v>
      </c>
      <c r="E131" s="164">
        <v>474000</v>
      </c>
      <c r="F131" s="112">
        <v>12250</v>
      </c>
      <c r="G131" s="170">
        <v>0.03</v>
      </c>
      <c r="H131" s="164">
        <v>104750</v>
      </c>
      <c r="I131" s="112">
        <v>36750</v>
      </c>
      <c r="J131" s="170">
        <v>0.54</v>
      </c>
      <c r="K131" s="164">
        <v>7090000</v>
      </c>
      <c r="L131" s="112">
        <v>275750</v>
      </c>
      <c r="M131" s="127">
        <v>0.04</v>
      </c>
      <c r="N131" s="112">
        <v>6990500</v>
      </c>
      <c r="O131" s="173">
        <f t="shared" si="10"/>
        <v>0.985966149506347</v>
      </c>
      <c r="P131" s="108">
        <f>Volume!K131</f>
        <v>1122.9</v>
      </c>
      <c r="Q131" s="69">
        <f>Volume!J131</f>
        <v>1123.3</v>
      </c>
      <c r="R131" s="237">
        <f t="shared" si="11"/>
        <v>796.4197</v>
      </c>
      <c r="S131" s="103">
        <f t="shared" si="12"/>
        <v>785.242865</v>
      </c>
      <c r="T131" s="109">
        <f t="shared" si="13"/>
        <v>6814250</v>
      </c>
      <c r="U131" s="103">
        <f t="shared" si="14"/>
        <v>4.046666911252155</v>
      </c>
      <c r="V131" s="103">
        <f t="shared" si="15"/>
        <v>731.4087125</v>
      </c>
      <c r="W131" s="103">
        <f t="shared" si="16"/>
        <v>53.24442</v>
      </c>
      <c r="X131" s="103">
        <f t="shared" si="17"/>
        <v>11.7665675</v>
      </c>
      <c r="Y131" s="103">
        <f t="shared" si="18"/>
        <v>765.1721325000001</v>
      </c>
      <c r="Z131" s="237">
        <f t="shared" si="19"/>
        <v>31.247567499999946</v>
      </c>
      <c r="AB131" s="77"/>
    </row>
    <row r="132" spans="1:28" s="58" customFormat="1" ht="14.25" customHeight="1">
      <c r="A132" s="193" t="s">
        <v>37</v>
      </c>
      <c r="B132" s="164">
        <v>1924800</v>
      </c>
      <c r="C132" s="162">
        <v>12800</v>
      </c>
      <c r="D132" s="170">
        <v>0.01</v>
      </c>
      <c r="E132" s="164">
        <v>155200</v>
      </c>
      <c r="F132" s="112">
        <v>16000</v>
      </c>
      <c r="G132" s="170">
        <v>0.11</v>
      </c>
      <c r="H132" s="164">
        <v>16000</v>
      </c>
      <c r="I132" s="112">
        <v>1600</v>
      </c>
      <c r="J132" s="170">
        <v>0.11</v>
      </c>
      <c r="K132" s="164">
        <v>2096000</v>
      </c>
      <c r="L132" s="112">
        <v>30400</v>
      </c>
      <c r="M132" s="127">
        <v>0.01</v>
      </c>
      <c r="N132" s="112">
        <v>2086400</v>
      </c>
      <c r="O132" s="173">
        <f t="shared" si="10"/>
        <v>0.9954198473282443</v>
      </c>
      <c r="P132" s="108">
        <f>Volume!K132</f>
        <v>231.5</v>
      </c>
      <c r="Q132" s="69">
        <f>Volume!J132</f>
        <v>225.7</v>
      </c>
      <c r="R132" s="237">
        <f t="shared" si="11"/>
        <v>47.30672</v>
      </c>
      <c r="S132" s="103">
        <f t="shared" si="12"/>
        <v>47.090048</v>
      </c>
      <c r="T132" s="109">
        <f t="shared" si="13"/>
        <v>2065600</v>
      </c>
      <c r="U132" s="103">
        <f t="shared" si="14"/>
        <v>1.471727343144849</v>
      </c>
      <c r="V132" s="103">
        <f t="shared" si="15"/>
        <v>43.442736</v>
      </c>
      <c r="W132" s="103">
        <f t="shared" si="16"/>
        <v>3.502864</v>
      </c>
      <c r="X132" s="103">
        <f t="shared" si="17"/>
        <v>0.36112</v>
      </c>
      <c r="Y132" s="103">
        <f t="shared" si="18"/>
        <v>47.81864</v>
      </c>
      <c r="Z132" s="237">
        <f t="shared" si="19"/>
        <v>-0.5119200000000035</v>
      </c>
      <c r="AA132" s="78"/>
      <c r="AB132" s="77"/>
    </row>
    <row r="133" spans="1:28" s="58" customFormat="1" ht="14.25" customHeight="1">
      <c r="A133" s="193" t="s">
        <v>299</v>
      </c>
      <c r="B133" s="164">
        <v>1631250</v>
      </c>
      <c r="C133" s="162">
        <v>36450</v>
      </c>
      <c r="D133" s="170">
        <v>0.02</v>
      </c>
      <c r="E133" s="164">
        <v>93900</v>
      </c>
      <c r="F133" s="112">
        <v>1800</v>
      </c>
      <c r="G133" s="170">
        <v>0.02</v>
      </c>
      <c r="H133" s="164">
        <v>3150</v>
      </c>
      <c r="I133" s="112">
        <v>0</v>
      </c>
      <c r="J133" s="170">
        <v>0</v>
      </c>
      <c r="K133" s="164">
        <v>1728300</v>
      </c>
      <c r="L133" s="112">
        <v>38250</v>
      </c>
      <c r="M133" s="127">
        <v>0.02</v>
      </c>
      <c r="N133" s="112">
        <v>1573800</v>
      </c>
      <c r="O133" s="173">
        <f aca="true" t="shared" si="20" ref="O133:O161">N133/K133</f>
        <v>0.9106057976045825</v>
      </c>
      <c r="P133" s="108">
        <f>Volume!K133</f>
        <v>1699.75</v>
      </c>
      <c r="Q133" s="69">
        <f>Volume!J133</f>
        <v>1696</v>
      </c>
      <c r="R133" s="237">
        <f aca="true" t="shared" si="21" ref="R133:R161">Q133*K133/10000000</f>
        <v>293.11968</v>
      </c>
      <c r="S133" s="103">
        <f aca="true" t="shared" si="22" ref="S133:S161">Q133*N133/10000000</f>
        <v>266.91648</v>
      </c>
      <c r="T133" s="109">
        <f aca="true" t="shared" si="23" ref="T133:T161">K133-L133</f>
        <v>1690050</v>
      </c>
      <c r="U133" s="103">
        <f aca="true" t="shared" si="24" ref="U133:U161">L133/T133*100</f>
        <v>2.263246649507411</v>
      </c>
      <c r="V133" s="103">
        <f aca="true" t="shared" si="25" ref="V133:V161">Q133*B133/10000000</f>
        <v>276.66</v>
      </c>
      <c r="W133" s="103">
        <f aca="true" t="shared" si="26" ref="W133:W161">Q133*E133/10000000</f>
        <v>15.92544</v>
      </c>
      <c r="X133" s="103">
        <f aca="true" t="shared" si="27" ref="X133:X161">Q133*H133/10000000</f>
        <v>0.53424</v>
      </c>
      <c r="Y133" s="103">
        <f aca="true" t="shared" si="28" ref="Y133:Y161">(T133*P133)/10000000</f>
        <v>287.26624875</v>
      </c>
      <c r="Z133" s="237">
        <f aca="true" t="shared" si="29" ref="Z133:Z161">R133-Y133</f>
        <v>5.853431250000028</v>
      </c>
      <c r="AA133" s="78"/>
      <c r="AB133" s="77"/>
    </row>
    <row r="134" spans="1:28" s="58" customFormat="1" ht="14.25" customHeight="1">
      <c r="A134" s="193" t="s">
        <v>228</v>
      </c>
      <c r="B134" s="164">
        <v>1367136</v>
      </c>
      <c r="C134" s="162">
        <v>5828</v>
      </c>
      <c r="D134" s="170">
        <v>0</v>
      </c>
      <c r="E134" s="164">
        <v>21620</v>
      </c>
      <c r="F134" s="112">
        <v>-188</v>
      </c>
      <c r="G134" s="170">
        <v>-0.01</v>
      </c>
      <c r="H134" s="164">
        <v>3384</v>
      </c>
      <c r="I134" s="112">
        <v>1504</v>
      </c>
      <c r="J134" s="170">
        <v>0.8</v>
      </c>
      <c r="K134" s="164">
        <v>1392140</v>
      </c>
      <c r="L134" s="112">
        <v>7144</v>
      </c>
      <c r="M134" s="127">
        <v>0.01</v>
      </c>
      <c r="N134" s="112">
        <v>1383304</v>
      </c>
      <c r="O134" s="173">
        <f t="shared" si="20"/>
        <v>0.9936529372045915</v>
      </c>
      <c r="P134" s="108">
        <f>Volume!K134</f>
        <v>1247.15</v>
      </c>
      <c r="Q134" s="69">
        <f>Volume!J134</f>
        <v>1209.75</v>
      </c>
      <c r="R134" s="237">
        <f t="shared" si="21"/>
        <v>168.4141365</v>
      </c>
      <c r="S134" s="103">
        <f t="shared" si="22"/>
        <v>167.3452014</v>
      </c>
      <c r="T134" s="109">
        <f t="shared" si="23"/>
        <v>1384996</v>
      </c>
      <c r="U134" s="103">
        <f t="shared" si="24"/>
        <v>0.5158137640830731</v>
      </c>
      <c r="V134" s="103">
        <f t="shared" si="25"/>
        <v>165.3892776</v>
      </c>
      <c r="W134" s="103">
        <f t="shared" si="26"/>
        <v>2.6154795</v>
      </c>
      <c r="X134" s="103">
        <f t="shared" si="27"/>
        <v>0.4093794</v>
      </c>
      <c r="Y134" s="103">
        <f t="shared" si="28"/>
        <v>172.72977614</v>
      </c>
      <c r="Z134" s="237">
        <f t="shared" si="29"/>
        <v>-4.3156396400000006</v>
      </c>
      <c r="AA134" s="78"/>
      <c r="AB134" s="77"/>
    </row>
    <row r="135" spans="1:28" s="58" customFormat="1" ht="14.25" customHeight="1">
      <c r="A135" s="193" t="s">
        <v>276</v>
      </c>
      <c r="B135" s="164">
        <v>662550</v>
      </c>
      <c r="C135" s="162">
        <v>-21700</v>
      </c>
      <c r="D135" s="170">
        <v>-0.03</v>
      </c>
      <c r="E135" s="164">
        <v>3150</v>
      </c>
      <c r="F135" s="112">
        <v>0</v>
      </c>
      <c r="G135" s="170">
        <v>0</v>
      </c>
      <c r="H135" s="164">
        <v>700</v>
      </c>
      <c r="I135" s="112">
        <v>350</v>
      </c>
      <c r="J135" s="170">
        <v>1</v>
      </c>
      <c r="K135" s="164">
        <v>666400</v>
      </c>
      <c r="L135" s="112">
        <v>-21350</v>
      </c>
      <c r="M135" s="127">
        <v>-0.03</v>
      </c>
      <c r="N135" s="112">
        <v>659400</v>
      </c>
      <c r="O135" s="173">
        <f t="shared" si="20"/>
        <v>0.9894957983193278</v>
      </c>
      <c r="P135" s="108">
        <f>Volume!K135</f>
        <v>867.9</v>
      </c>
      <c r="Q135" s="69">
        <f>Volume!J135</f>
        <v>863.05</v>
      </c>
      <c r="R135" s="237">
        <f t="shared" si="21"/>
        <v>57.513652</v>
      </c>
      <c r="S135" s="103">
        <f t="shared" si="22"/>
        <v>56.909517</v>
      </c>
      <c r="T135" s="109">
        <f t="shared" si="23"/>
        <v>687750</v>
      </c>
      <c r="U135" s="103">
        <f t="shared" si="24"/>
        <v>-3.104325699745547</v>
      </c>
      <c r="V135" s="103">
        <f t="shared" si="25"/>
        <v>57.18137775</v>
      </c>
      <c r="W135" s="103">
        <f t="shared" si="26"/>
        <v>0.27186075</v>
      </c>
      <c r="X135" s="103">
        <f t="shared" si="27"/>
        <v>0.0604135</v>
      </c>
      <c r="Y135" s="103">
        <f t="shared" si="28"/>
        <v>59.6898225</v>
      </c>
      <c r="Z135" s="237">
        <f t="shared" si="29"/>
        <v>-2.176170499999998</v>
      </c>
      <c r="AA135" s="78"/>
      <c r="AB135" s="77"/>
    </row>
    <row r="136" spans="1:28" s="58" customFormat="1" ht="14.25" customHeight="1">
      <c r="A136" s="193" t="s">
        <v>180</v>
      </c>
      <c r="B136" s="164">
        <v>6079500</v>
      </c>
      <c r="C136" s="162">
        <v>25500</v>
      </c>
      <c r="D136" s="170">
        <v>0</v>
      </c>
      <c r="E136" s="164">
        <v>379500</v>
      </c>
      <c r="F136" s="112">
        <v>45000</v>
      </c>
      <c r="G136" s="170">
        <v>0.13</v>
      </c>
      <c r="H136" s="164">
        <v>63000</v>
      </c>
      <c r="I136" s="112">
        <v>0</v>
      </c>
      <c r="J136" s="170">
        <v>0</v>
      </c>
      <c r="K136" s="164">
        <v>6522000</v>
      </c>
      <c r="L136" s="112">
        <v>70500</v>
      </c>
      <c r="M136" s="127">
        <v>0.01</v>
      </c>
      <c r="N136" s="112">
        <v>6460500</v>
      </c>
      <c r="O136" s="173">
        <f t="shared" si="20"/>
        <v>0.9905703771849126</v>
      </c>
      <c r="P136" s="108">
        <f>Volume!K136</f>
        <v>156.85</v>
      </c>
      <c r="Q136" s="69">
        <f>Volume!J136</f>
        <v>156.1</v>
      </c>
      <c r="R136" s="237">
        <f t="shared" si="21"/>
        <v>101.80842</v>
      </c>
      <c r="S136" s="103">
        <f t="shared" si="22"/>
        <v>100.848405</v>
      </c>
      <c r="T136" s="109">
        <f t="shared" si="23"/>
        <v>6451500</v>
      </c>
      <c r="U136" s="103">
        <f t="shared" si="24"/>
        <v>1.0927691234596606</v>
      </c>
      <c r="V136" s="103">
        <f t="shared" si="25"/>
        <v>94.900995</v>
      </c>
      <c r="W136" s="103">
        <f t="shared" si="26"/>
        <v>5.923995</v>
      </c>
      <c r="X136" s="103">
        <f t="shared" si="27"/>
        <v>0.98343</v>
      </c>
      <c r="Y136" s="103">
        <f t="shared" si="28"/>
        <v>101.1917775</v>
      </c>
      <c r="Z136" s="237">
        <f t="shared" si="29"/>
        <v>0.6166424999999975</v>
      </c>
      <c r="AA136" s="78"/>
      <c r="AB136" s="77"/>
    </row>
    <row r="137" spans="1:28" s="58" customFormat="1" ht="14.25" customHeight="1">
      <c r="A137" s="193" t="s">
        <v>181</v>
      </c>
      <c r="B137" s="164">
        <v>380800</v>
      </c>
      <c r="C137" s="162">
        <v>-5100</v>
      </c>
      <c r="D137" s="170">
        <v>-0.01</v>
      </c>
      <c r="E137" s="164">
        <v>0</v>
      </c>
      <c r="F137" s="112">
        <v>0</v>
      </c>
      <c r="G137" s="170">
        <v>0</v>
      </c>
      <c r="H137" s="164">
        <v>0</v>
      </c>
      <c r="I137" s="112">
        <v>0</v>
      </c>
      <c r="J137" s="170">
        <v>0</v>
      </c>
      <c r="K137" s="164">
        <v>380800</v>
      </c>
      <c r="L137" s="112">
        <v>-5100</v>
      </c>
      <c r="M137" s="127">
        <v>-0.01</v>
      </c>
      <c r="N137" s="112">
        <v>380800</v>
      </c>
      <c r="O137" s="173">
        <f t="shared" si="20"/>
        <v>1</v>
      </c>
      <c r="P137" s="108">
        <f>Volume!K137</f>
        <v>323.3</v>
      </c>
      <c r="Q137" s="69">
        <f>Volume!J137</f>
        <v>316.2</v>
      </c>
      <c r="R137" s="237">
        <f t="shared" si="21"/>
        <v>12.040896</v>
      </c>
      <c r="S137" s="103">
        <f t="shared" si="22"/>
        <v>12.040896</v>
      </c>
      <c r="T137" s="109">
        <f t="shared" si="23"/>
        <v>385900</v>
      </c>
      <c r="U137" s="103">
        <f t="shared" si="24"/>
        <v>-1.3215859030837005</v>
      </c>
      <c r="V137" s="103">
        <f t="shared" si="25"/>
        <v>12.040896</v>
      </c>
      <c r="W137" s="103">
        <f t="shared" si="26"/>
        <v>0</v>
      </c>
      <c r="X137" s="103">
        <f t="shared" si="27"/>
        <v>0</v>
      </c>
      <c r="Y137" s="103">
        <f t="shared" si="28"/>
        <v>12.476147</v>
      </c>
      <c r="Z137" s="237">
        <f t="shared" si="29"/>
        <v>-0.43525099999999917</v>
      </c>
      <c r="AA137" s="78"/>
      <c r="AB137" s="77"/>
    </row>
    <row r="138" spans="1:28" s="58" customFormat="1" ht="14.25" customHeight="1">
      <c r="A138" s="193" t="s">
        <v>150</v>
      </c>
      <c r="B138" s="164">
        <v>3482538</v>
      </c>
      <c r="C138" s="162">
        <v>56940</v>
      </c>
      <c r="D138" s="170">
        <v>0.02</v>
      </c>
      <c r="E138" s="164">
        <v>75774</v>
      </c>
      <c r="F138" s="112">
        <v>27156</v>
      </c>
      <c r="G138" s="170">
        <v>0.56</v>
      </c>
      <c r="H138" s="164">
        <v>5256</v>
      </c>
      <c r="I138" s="112">
        <v>876</v>
      </c>
      <c r="J138" s="170">
        <v>0.2</v>
      </c>
      <c r="K138" s="164">
        <v>3563568</v>
      </c>
      <c r="L138" s="112">
        <v>84972</v>
      </c>
      <c r="M138" s="127">
        <v>0.02</v>
      </c>
      <c r="N138" s="112">
        <v>3556122</v>
      </c>
      <c r="O138" s="173">
        <f t="shared" si="20"/>
        <v>0.9979105211406096</v>
      </c>
      <c r="P138" s="108">
        <f>Volume!K138</f>
        <v>542.05</v>
      </c>
      <c r="Q138" s="69">
        <f>Volume!J138</f>
        <v>554</v>
      </c>
      <c r="R138" s="237">
        <f t="shared" si="21"/>
        <v>197.4216672</v>
      </c>
      <c r="S138" s="103">
        <f t="shared" si="22"/>
        <v>197.0091588</v>
      </c>
      <c r="T138" s="109">
        <f t="shared" si="23"/>
        <v>3478596</v>
      </c>
      <c r="U138" s="103">
        <f t="shared" si="24"/>
        <v>2.4427096449257113</v>
      </c>
      <c r="V138" s="103">
        <f t="shared" si="25"/>
        <v>192.9326052</v>
      </c>
      <c r="W138" s="103">
        <f t="shared" si="26"/>
        <v>4.1978796</v>
      </c>
      <c r="X138" s="103">
        <f t="shared" si="27"/>
        <v>0.2911824</v>
      </c>
      <c r="Y138" s="103">
        <f t="shared" si="28"/>
        <v>188.55729618</v>
      </c>
      <c r="Z138" s="237">
        <f t="shared" si="29"/>
        <v>8.864371019999993</v>
      </c>
      <c r="AA138" s="78"/>
      <c r="AB138" s="77"/>
    </row>
    <row r="139" spans="1:28" s="58" customFormat="1" ht="14.25" customHeight="1">
      <c r="A139" s="193" t="s">
        <v>151</v>
      </c>
      <c r="B139" s="164">
        <v>1060425</v>
      </c>
      <c r="C139" s="162">
        <v>105300</v>
      </c>
      <c r="D139" s="170">
        <v>0.11</v>
      </c>
      <c r="E139" s="164">
        <v>0</v>
      </c>
      <c r="F139" s="112">
        <v>0</v>
      </c>
      <c r="G139" s="170">
        <v>0</v>
      </c>
      <c r="H139" s="164">
        <v>0</v>
      </c>
      <c r="I139" s="112">
        <v>0</v>
      </c>
      <c r="J139" s="170">
        <v>0</v>
      </c>
      <c r="K139" s="164">
        <v>1060425</v>
      </c>
      <c r="L139" s="112">
        <v>105300</v>
      </c>
      <c r="M139" s="127">
        <v>0.11</v>
      </c>
      <c r="N139" s="112">
        <v>1058175</v>
      </c>
      <c r="O139" s="173">
        <f t="shared" si="20"/>
        <v>0.9978782092085721</v>
      </c>
      <c r="P139" s="108">
        <f>Volume!K139</f>
        <v>1009.6</v>
      </c>
      <c r="Q139" s="69">
        <f>Volume!J139</f>
        <v>994.45</v>
      </c>
      <c r="R139" s="237">
        <f t="shared" si="21"/>
        <v>105.453964125</v>
      </c>
      <c r="S139" s="103">
        <f t="shared" si="22"/>
        <v>105.230212875</v>
      </c>
      <c r="T139" s="109">
        <f t="shared" si="23"/>
        <v>955125</v>
      </c>
      <c r="U139" s="103">
        <f t="shared" si="24"/>
        <v>11.024734982332156</v>
      </c>
      <c r="V139" s="103">
        <f t="shared" si="25"/>
        <v>105.453964125</v>
      </c>
      <c r="W139" s="103">
        <f t="shared" si="26"/>
        <v>0</v>
      </c>
      <c r="X139" s="103">
        <f t="shared" si="27"/>
        <v>0</v>
      </c>
      <c r="Y139" s="103">
        <f t="shared" si="28"/>
        <v>96.42942</v>
      </c>
      <c r="Z139" s="237">
        <f t="shared" si="29"/>
        <v>9.024544125000006</v>
      </c>
      <c r="AA139" s="78"/>
      <c r="AB139" s="77"/>
    </row>
    <row r="140" spans="1:28" s="58" customFormat="1" ht="14.25" customHeight="1">
      <c r="A140" s="193" t="s">
        <v>214</v>
      </c>
      <c r="B140" s="164">
        <v>342750</v>
      </c>
      <c r="C140" s="162">
        <v>1375</v>
      </c>
      <c r="D140" s="170">
        <v>0</v>
      </c>
      <c r="E140" s="164">
        <v>0</v>
      </c>
      <c r="F140" s="112">
        <v>0</v>
      </c>
      <c r="G140" s="170">
        <v>0</v>
      </c>
      <c r="H140" s="164">
        <v>0</v>
      </c>
      <c r="I140" s="112">
        <v>0</v>
      </c>
      <c r="J140" s="170">
        <v>0</v>
      </c>
      <c r="K140" s="164">
        <v>342750</v>
      </c>
      <c r="L140" s="112">
        <v>1375</v>
      </c>
      <c r="M140" s="127">
        <v>0</v>
      </c>
      <c r="N140" s="112">
        <v>342125</v>
      </c>
      <c r="O140" s="173">
        <f t="shared" si="20"/>
        <v>0.9981765134938001</v>
      </c>
      <c r="P140" s="108">
        <f>Volume!K140</f>
        <v>1616.7</v>
      </c>
      <c r="Q140" s="69">
        <f>Volume!J140</f>
        <v>1617.15</v>
      </c>
      <c r="R140" s="237">
        <f t="shared" si="21"/>
        <v>55.42781625</v>
      </c>
      <c r="S140" s="103">
        <f t="shared" si="22"/>
        <v>55.326744375</v>
      </c>
      <c r="T140" s="109">
        <f t="shared" si="23"/>
        <v>341375</v>
      </c>
      <c r="U140" s="103">
        <f t="shared" si="24"/>
        <v>0.4027828634199927</v>
      </c>
      <c r="V140" s="103">
        <f t="shared" si="25"/>
        <v>55.42781625</v>
      </c>
      <c r="W140" s="103">
        <f t="shared" si="26"/>
        <v>0</v>
      </c>
      <c r="X140" s="103">
        <f t="shared" si="27"/>
        <v>0</v>
      </c>
      <c r="Y140" s="103">
        <f t="shared" si="28"/>
        <v>55.19009625</v>
      </c>
      <c r="Z140" s="237">
        <f t="shared" si="29"/>
        <v>0.23771999999999593</v>
      </c>
      <c r="AA140" s="78"/>
      <c r="AB140" s="77"/>
    </row>
    <row r="141" spans="1:28" s="58" customFormat="1" ht="14.25" customHeight="1">
      <c r="A141" s="193" t="s">
        <v>229</v>
      </c>
      <c r="B141" s="164">
        <v>1500800</v>
      </c>
      <c r="C141" s="162">
        <v>1200</v>
      </c>
      <c r="D141" s="170">
        <v>0</v>
      </c>
      <c r="E141" s="164">
        <v>2200</v>
      </c>
      <c r="F141" s="112">
        <v>200</v>
      </c>
      <c r="G141" s="170">
        <v>0.1</v>
      </c>
      <c r="H141" s="164">
        <v>200</v>
      </c>
      <c r="I141" s="112">
        <v>200</v>
      </c>
      <c r="J141" s="170">
        <v>0</v>
      </c>
      <c r="K141" s="164">
        <v>1503200</v>
      </c>
      <c r="L141" s="112">
        <v>1600</v>
      </c>
      <c r="M141" s="127">
        <v>0</v>
      </c>
      <c r="N141" s="112">
        <v>1496600</v>
      </c>
      <c r="O141" s="173">
        <f t="shared" si="20"/>
        <v>0.9956093666844066</v>
      </c>
      <c r="P141" s="108">
        <f>Volume!K141</f>
        <v>1249.15</v>
      </c>
      <c r="Q141" s="69">
        <f>Volume!J141</f>
        <v>1255.9</v>
      </c>
      <c r="R141" s="237">
        <f t="shared" si="21"/>
        <v>188.78688800000003</v>
      </c>
      <c r="S141" s="103">
        <f t="shared" si="22"/>
        <v>187.957994</v>
      </c>
      <c r="T141" s="109">
        <f t="shared" si="23"/>
        <v>1501600</v>
      </c>
      <c r="U141" s="103">
        <f t="shared" si="24"/>
        <v>0.10655301012253596</v>
      </c>
      <c r="V141" s="103">
        <f t="shared" si="25"/>
        <v>188.48547200000002</v>
      </c>
      <c r="W141" s="103">
        <f t="shared" si="26"/>
        <v>0.276298</v>
      </c>
      <c r="X141" s="103">
        <f t="shared" si="27"/>
        <v>0.025118</v>
      </c>
      <c r="Y141" s="103">
        <f t="shared" si="28"/>
        <v>187.57236400000002</v>
      </c>
      <c r="Z141" s="237">
        <f t="shared" si="29"/>
        <v>1.2145240000000115</v>
      </c>
      <c r="AA141" s="78"/>
      <c r="AB141" s="77"/>
    </row>
    <row r="142" spans="1:28" s="58" customFormat="1" ht="14.25" customHeight="1">
      <c r="A142" s="193" t="s">
        <v>91</v>
      </c>
      <c r="B142" s="164">
        <v>5475800</v>
      </c>
      <c r="C142" s="162">
        <v>-269800</v>
      </c>
      <c r="D142" s="170">
        <v>-0.05</v>
      </c>
      <c r="E142" s="164">
        <v>1337600</v>
      </c>
      <c r="F142" s="112">
        <v>197600</v>
      </c>
      <c r="G142" s="170">
        <v>0.17</v>
      </c>
      <c r="H142" s="164">
        <v>239400</v>
      </c>
      <c r="I142" s="112">
        <v>38000</v>
      </c>
      <c r="J142" s="170">
        <v>0.19</v>
      </c>
      <c r="K142" s="164">
        <v>7052800</v>
      </c>
      <c r="L142" s="112">
        <v>-34200</v>
      </c>
      <c r="M142" s="127">
        <v>0</v>
      </c>
      <c r="N142" s="112">
        <v>6870400</v>
      </c>
      <c r="O142" s="173">
        <f t="shared" si="20"/>
        <v>0.9741379310344828</v>
      </c>
      <c r="P142" s="108">
        <f>Volume!K142</f>
        <v>79.7</v>
      </c>
      <c r="Q142" s="69">
        <f>Volume!J142</f>
        <v>78.5</v>
      </c>
      <c r="R142" s="237">
        <f t="shared" si="21"/>
        <v>55.36448</v>
      </c>
      <c r="S142" s="103">
        <f t="shared" si="22"/>
        <v>53.93264</v>
      </c>
      <c r="T142" s="109">
        <f t="shared" si="23"/>
        <v>7087000</v>
      </c>
      <c r="U142" s="103">
        <f t="shared" si="24"/>
        <v>-0.482573726541555</v>
      </c>
      <c r="V142" s="103">
        <f t="shared" si="25"/>
        <v>42.98503</v>
      </c>
      <c r="W142" s="103">
        <f t="shared" si="26"/>
        <v>10.50016</v>
      </c>
      <c r="X142" s="103">
        <f t="shared" si="27"/>
        <v>1.87929</v>
      </c>
      <c r="Y142" s="103">
        <f t="shared" si="28"/>
        <v>56.48339</v>
      </c>
      <c r="Z142" s="237">
        <f t="shared" si="29"/>
        <v>-1.1189099999999996</v>
      </c>
      <c r="AA142" s="78"/>
      <c r="AB142" s="77"/>
    </row>
    <row r="143" spans="1:28" s="58" customFormat="1" ht="14.25" customHeight="1">
      <c r="A143" s="193" t="s">
        <v>152</v>
      </c>
      <c r="B143" s="164">
        <v>1375650</v>
      </c>
      <c r="C143" s="162">
        <v>-31050</v>
      </c>
      <c r="D143" s="170">
        <v>-0.02</v>
      </c>
      <c r="E143" s="164">
        <v>157950</v>
      </c>
      <c r="F143" s="112">
        <v>5400</v>
      </c>
      <c r="G143" s="170">
        <v>0.04</v>
      </c>
      <c r="H143" s="164">
        <v>37800</v>
      </c>
      <c r="I143" s="112">
        <v>4050</v>
      </c>
      <c r="J143" s="170">
        <v>0.12</v>
      </c>
      <c r="K143" s="164">
        <v>1571400</v>
      </c>
      <c r="L143" s="112">
        <v>-21600</v>
      </c>
      <c r="M143" s="127">
        <v>-0.01</v>
      </c>
      <c r="N143" s="112">
        <v>1537650</v>
      </c>
      <c r="O143" s="173">
        <f t="shared" si="20"/>
        <v>0.9785223367697594</v>
      </c>
      <c r="P143" s="108">
        <f>Volume!K143</f>
        <v>227.7</v>
      </c>
      <c r="Q143" s="69">
        <f>Volume!J143</f>
        <v>234.95</v>
      </c>
      <c r="R143" s="237">
        <f t="shared" si="21"/>
        <v>36.920043</v>
      </c>
      <c r="S143" s="103">
        <f t="shared" si="22"/>
        <v>36.12708675</v>
      </c>
      <c r="T143" s="109">
        <f t="shared" si="23"/>
        <v>1593000</v>
      </c>
      <c r="U143" s="103">
        <f t="shared" si="24"/>
        <v>-1.3559322033898304</v>
      </c>
      <c r="V143" s="103">
        <f t="shared" si="25"/>
        <v>32.32089675</v>
      </c>
      <c r="W143" s="103">
        <f t="shared" si="26"/>
        <v>3.71103525</v>
      </c>
      <c r="X143" s="103">
        <f t="shared" si="27"/>
        <v>0.888111</v>
      </c>
      <c r="Y143" s="103">
        <f t="shared" si="28"/>
        <v>36.27261</v>
      </c>
      <c r="Z143" s="237">
        <f t="shared" si="29"/>
        <v>0.6474329999999995</v>
      </c>
      <c r="AA143" s="78"/>
      <c r="AB143" s="77"/>
    </row>
    <row r="144" spans="1:28" s="58" customFormat="1" ht="14.25" customHeight="1">
      <c r="A144" s="193" t="s">
        <v>208</v>
      </c>
      <c r="B144" s="164">
        <v>5105916</v>
      </c>
      <c r="C144" s="162">
        <v>325068</v>
      </c>
      <c r="D144" s="170">
        <v>0.07</v>
      </c>
      <c r="E144" s="164">
        <v>155736</v>
      </c>
      <c r="F144" s="112">
        <v>11124</v>
      </c>
      <c r="G144" s="170">
        <v>0.08</v>
      </c>
      <c r="H144" s="164">
        <v>28840</v>
      </c>
      <c r="I144" s="112">
        <v>2884</v>
      </c>
      <c r="J144" s="170">
        <v>0.11</v>
      </c>
      <c r="K144" s="164">
        <v>5290492</v>
      </c>
      <c r="L144" s="112">
        <v>339076</v>
      </c>
      <c r="M144" s="127">
        <v>0.07</v>
      </c>
      <c r="N144" s="112">
        <v>5129812</v>
      </c>
      <c r="O144" s="173">
        <f t="shared" si="20"/>
        <v>0.9696285336033019</v>
      </c>
      <c r="P144" s="108">
        <f>Volume!K144</f>
        <v>723.25</v>
      </c>
      <c r="Q144" s="69">
        <f>Volume!J144</f>
        <v>714.85</v>
      </c>
      <c r="R144" s="237">
        <f t="shared" si="21"/>
        <v>378.19082062</v>
      </c>
      <c r="S144" s="103">
        <f t="shared" si="22"/>
        <v>366.70461082</v>
      </c>
      <c r="T144" s="109">
        <f t="shared" si="23"/>
        <v>4951416</v>
      </c>
      <c r="U144" s="103">
        <f t="shared" si="24"/>
        <v>6.848061241471126</v>
      </c>
      <c r="V144" s="103">
        <f t="shared" si="25"/>
        <v>364.99640526</v>
      </c>
      <c r="W144" s="103">
        <f t="shared" si="26"/>
        <v>11.132787960000002</v>
      </c>
      <c r="X144" s="103">
        <f t="shared" si="27"/>
        <v>2.0616274</v>
      </c>
      <c r="Y144" s="103">
        <f t="shared" si="28"/>
        <v>358.1111622</v>
      </c>
      <c r="Z144" s="237">
        <f t="shared" si="29"/>
        <v>20.079658419999987</v>
      </c>
      <c r="AA144" s="78"/>
      <c r="AB144" s="77"/>
    </row>
    <row r="145" spans="1:28" s="58" customFormat="1" ht="14.25" customHeight="1">
      <c r="A145" s="193" t="s">
        <v>230</v>
      </c>
      <c r="B145" s="164">
        <v>1168400</v>
      </c>
      <c r="C145" s="162">
        <v>43600</v>
      </c>
      <c r="D145" s="170">
        <v>0.04</v>
      </c>
      <c r="E145" s="164">
        <v>8800</v>
      </c>
      <c r="F145" s="112">
        <v>0</v>
      </c>
      <c r="G145" s="170">
        <v>0</v>
      </c>
      <c r="H145" s="164">
        <v>0</v>
      </c>
      <c r="I145" s="112">
        <v>0</v>
      </c>
      <c r="J145" s="170">
        <v>0</v>
      </c>
      <c r="K145" s="164">
        <v>1177200</v>
      </c>
      <c r="L145" s="112">
        <v>43600</v>
      </c>
      <c r="M145" s="127">
        <v>0.04</v>
      </c>
      <c r="N145" s="112">
        <v>1147200</v>
      </c>
      <c r="O145" s="173">
        <f t="shared" si="20"/>
        <v>0.9745158002038736</v>
      </c>
      <c r="P145" s="108">
        <f>Volume!K145</f>
        <v>588.05</v>
      </c>
      <c r="Q145" s="69">
        <f>Volume!J145</f>
        <v>574.45</v>
      </c>
      <c r="R145" s="237">
        <f t="shared" si="21"/>
        <v>67.624254</v>
      </c>
      <c r="S145" s="103">
        <f t="shared" si="22"/>
        <v>65.900904</v>
      </c>
      <c r="T145" s="109">
        <f t="shared" si="23"/>
        <v>1133600</v>
      </c>
      <c r="U145" s="103">
        <f t="shared" si="24"/>
        <v>3.8461538461538463</v>
      </c>
      <c r="V145" s="103">
        <f t="shared" si="25"/>
        <v>67.118738</v>
      </c>
      <c r="W145" s="103">
        <f t="shared" si="26"/>
        <v>0.505516</v>
      </c>
      <c r="X145" s="103">
        <f t="shared" si="27"/>
        <v>0</v>
      </c>
      <c r="Y145" s="103">
        <f t="shared" si="28"/>
        <v>66.661348</v>
      </c>
      <c r="Z145" s="237">
        <f t="shared" si="29"/>
        <v>0.9629059999999896</v>
      </c>
      <c r="AA145" s="78"/>
      <c r="AB145" s="77"/>
    </row>
    <row r="146" spans="1:28" s="58" customFormat="1" ht="14.25" customHeight="1">
      <c r="A146" s="193" t="s">
        <v>185</v>
      </c>
      <c r="B146" s="164">
        <v>9555975</v>
      </c>
      <c r="C146" s="162">
        <v>-703350</v>
      </c>
      <c r="D146" s="170">
        <v>-0.07</v>
      </c>
      <c r="E146" s="164">
        <v>2265975</v>
      </c>
      <c r="F146" s="112">
        <v>130950</v>
      </c>
      <c r="G146" s="170">
        <v>0.06</v>
      </c>
      <c r="H146" s="164">
        <v>830925</v>
      </c>
      <c r="I146" s="112">
        <v>211275</v>
      </c>
      <c r="J146" s="170">
        <v>0.34</v>
      </c>
      <c r="K146" s="164">
        <v>12652875</v>
      </c>
      <c r="L146" s="112">
        <v>-361125</v>
      </c>
      <c r="M146" s="127">
        <v>-0.03</v>
      </c>
      <c r="N146" s="112">
        <v>12407850</v>
      </c>
      <c r="O146" s="173">
        <f t="shared" si="20"/>
        <v>0.980634835956255</v>
      </c>
      <c r="P146" s="108">
        <f>Volume!K146</f>
        <v>562.35</v>
      </c>
      <c r="Q146" s="69">
        <f>Volume!J146</f>
        <v>576.4</v>
      </c>
      <c r="R146" s="237">
        <f t="shared" si="21"/>
        <v>729.311715</v>
      </c>
      <c r="S146" s="103">
        <f t="shared" si="22"/>
        <v>715.188474</v>
      </c>
      <c r="T146" s="109">
        <f t="shared" si="23"/>
        <v>13014000</v>
      </c>
      <c r="U146" s="103">
        <f t="shared" si="24"/>
        <v>-2.774896265560166</v>
      </c>
      <c r="V146" s="103">
        <f t="shared" si="25"/>
        <v>550.806399</v>
      </c>
      <c r="W146" s="103">
        <f t="shared" si="26"/>
        <v>130.610799</v>
      </c>
      <c r="X146" s="103">
        <f t="shared" si="27"/>
        <v>47.894517</v>
      </c>
      <c r="Y146" s="103">
        <f t="shared" si="28"/>
        <v>731.84229</v>
      </c>
      <c r="Z146" s="237">
        <f t="shared" si="29"/>
        <v>-2.530574999999999</v>
      </c>
      <c r="AA146" s="78"/>
      <c r="AB146" s="77"/>
    </row>
    <row r="147" spans="1:28" s="58" customFormat="1" ht="14.25" customHeight="1">
      <c r="A147" s="193" t="s">
        <v>206</v>
      </c>
      <c r="B147" s="164">
        <v>1488850</v>
      </c>
      <c r="C147" s="162">
        <v>39600</v>
      </c>
      <c r="D147" s="170">
        <v>0.03</v>
      </c>
      <c r="E147" s="164">
        <v>6050</v>
      </c>
      <c r="F147" s="112">
        <v>1100</v>
      </c>
      <c r="G147" s="170">
        <v>0.22</v>
      </c>
      <c r="H147" s="164">
        <v>0</v>
      </c>
      <c r="I147" s="112">
        <v>0</v>
      </c>
      <c r="J147" s="170">
        <v>0</v>
      </c>
      <c r="K147" s="164">
        <v>1494900</v>
      </c>
      <c r="L147" s="112">
        <v>40700</v>
      </c>
      <c r="M147" s="127">
        <v>0.03</v>
      </c>
      <c r="N147" s="112">
        <v>1493250</v>
      </c>
      <c r="O147" s="173">
        <f t="shared" si="20"/>
        <v>0.9988962472406181</v>
      </c>
      <c r="P147" s="108">
        <f>Volume!K147</f>
        <v>774.45</v>
      </c>
      <c r="Q147" s="69">
        <f>Volume!J147</f>
        <v>776.7</v>
      </c>
      <c r="R147" s="237">
        <f t="shared" si="21"/>
        <v>116.108883</v>
      </c>
      <c r="S147" s="103">
        <f t="shared" si="22"/>
        <v>115.9807275</v>
      </c>
      <c r="T147" s="109">
        <f t="shared" si="23"/>
        <v>1454200</v>
      </c>
      <c r="U147" s="103">
        <f t="shared" si="24"/>
        <v>2.798789712556732</v>
      </c>
      <c r="V147" s="103">
        <f t="shared" si="25"/>
        <v>115.6389795</v>
      </c>
      <c r="W147" s="103">
        <f t="shared" si="26"/>
        <v>0.4699035</v>
      </c>
      <c r="X147" s="103">
        <f t="shared" si="27"/>
        <v>0</v>
      </c>
      <c r="Y147" s="103">
        <f t="shared" si="28"/>
        <v>112.620519</v>
      </c>
      <c r="Z147" s="237">
        <f t="shared" si="29"/>
        <v>3.4883640000000042</v>
      </c>
      <c r="AA147" s="78"/>
      <c r="AB147" s="77"/>
    </row>
    <row r="148" spans="1:28" s="58" customFormat="1" ht="14.25" customHeight="1">
      <c r="A148" s="193" t="s">
        <v>118</v>
      </c>
      <c r="B148" s="164">
        <v>3443250</v>
      </c>
      <c r="C148" s="162">
        <v>318250</v>
      </c>
      <c r="D148" s="170">
        <v>0.1</v>
      </c>
      <c r="E148" s="164">
        <v>180500</v>
      </c>
      <c r="F148" s="112">
        <v>18500</v>
      </c>
      <c r="G148" s="170">
        <v>0.11</v>
      </c>
      <c r="H148" s="164">
        <v>49750</v>
      </c>
      <c r="I148" s="112">
        <v>1750</v>
      </c>
      <c r="J148" s="170">
        <v>0.04</v>
      </c>
      <c r="K148" s="164">
        <v>3673500</v>
      </c>
      <c r="L148" s="112">
        <v>338500</v>
      </c>
      <c r="M148" s="127">
        <v>0.1</v>
      </c>
      <c r="N148" s="112">
        <v>3629250</v>
      </c>
      <c r="O148" s="173">
        <f t="shared" si="20"/>
        <v>0.9879542670477746</v>
      </c>
      <c r="P148" s="108">
        <f>Volume!K148</f>
        <v>1239.5</v>
      </c>
      <c r="Q148" s="69">
        <f>Volume!J148</f>
        <v>1229.7</v>
      </c>
      <c r="R148" s="237">
        <f t="shared" si="21"/>
        <v>451.730295</v>
      </c>
      <c r="S148" s="103">
        <f t="shared" si="22"/>
        <v>446.2888725</v>
      </c>
      <c r="T148" s="109">
        <f t="shared" si="23"/>
        <v>3335000</v>
      </c>
      <c r="U148" s="103">
        <f t="shared" si="24"/>
        <v>10.14992503748126</v>
      </c>
      <c r="V148" s="103">
        <f t="shared" si="25"/>
        <v>423.4164525</v>
      </c>
      <c r="W148" s="103">
        <f t="shared" si="26"/>
        <v>22.196085</v>
      </c>
      <c r="X148" s="103">
        <f t="shared" si="27"/>
        <v>6.1177575</v>
      </c>
      <c r="Y148" s="103">
        <f t="shared" si="28"/>
        <v>413.37325</v>
      </c>
      <c r="Z148" s="237">
        <f t="shared" si="29"/>
        <v>38.35704500000003</v>
      </c>
      <c r="AA148" s="78"/>
      <c r="AB148" s="77"/>
    </row>
    <row r="149" spans="1:28" s="58" customFormat="1" ht="14.25" customHeight="1">
      <c r="A149" s="193" t="s">
        <v>231</v>
      </c>
      <c r="B149" s="164">
        <v>1020730</v>
      </c>
      <c r="C149" s="162">
        <v>-23072</v>
      </c>
      <c r="D149" s="170">
        <v>-0.02</v>
      </c>
      <c r="E149" s="164">
        <v>2472</v>
      </c>
      <c r="F149" s="112">
        <v>618</v>
      </c>
      <c r="G149" s="170">
        <v>0.33</v>
      </c>
      <c r="H149" s="164">
        <v>0</v>
      </c>
      <c r="I149" s="112">
        <v>0</v>
      </c>
      <c r="J149" s="170">
        <v>0</v>
      </c>
      <c r="K149" s="164">
        <v>1023202</v>
      </c>
      <c r="L149" s="112">
        <v>-22454</v>
      </c>
      <c r="M149" s="127">
        <v>-0.02</v>
      </c>
      <c r="N149" s="112">
        <v>1018258</v>
      </c>
      <c r="O149" s="173">
        <f t="shared" si="20"/>
        <v>0.9951681095228508</v>
      </c>
      <c r="P149" s="108">
        <f>Volume!K149</f>
        <v>972.5</v>
      </c>
      <c r="Q149" s="69">
        <f>Volume!J149</f>
        <v>998</v>
      </c>
      <c r="R149" s="237">
        <f t="shared" si="21"/>
        <v>102.1155596</v>
      </c>
      <c r="S149" s="103">
        <f t="shared" si="22"/>
        <v>101.6221484</v>
      </c>
      <c r="T149" s="109">
        <f t="shared" si="23"/>
        <v>1045656</v>
      </c>
      <c r="U149" s="103">
        <f t="shared" si="24"/>
        <v>-2.14736012608353</v>
      </c>
      <c r="V149" s="103">
        <f t="shared" si="25"/>
        <v>101.868854</v>
      </c>
      <c r="W149" s="103">
        <f t="shared" si="26"/>
        <v>0.2467056</v>
      </c>
      <c r="X149" s="103">
        <f t="shared" si="27"/>
        <v>0</v>
      </c>
      <c r="Y149" s="103">
        <f t="shared" si="28"/>
        <v>101.690046</v>
      </c>
      <c r="Z149" s="237">
        <f t="shared" si="29"/>
        <v>0.42551360000000216</v>
      </c>
      <c r="AA149" s="78"/>
      <c r="AB149" s="77"/>
    </row>
    <row r="150" spans="1:28" s="58" customFormat="1" ht="14.25" customHeight="1">
      <c r="A150" s="193" t="s">
        <v>300</v>
      </c>
      <c r="B150" s="164">
        <v>2887500</v>
      </c>
      <c r="C150" s="162">
        <v>-30800</v>
      </c>
      <c r="D150" s="170">
        <v>-0.01</v>
      </c>
      <c r="E150" s="164">
        <v>92400</v>
      </c>
      <c r="F150" s="112">
        <v>0</v>
      </c>
      <c r="G150" s="170">
        <v>0</v>
      </c>
      <c r="H150" s="164">
        <v>0</v>
      </c>
      <c r="I150" s="112">
        <v>0</v>
      </c>
      <c r="J150" s="170">
        <v>0</v>
      </c>
      <c r="K150" s="164">
        <v>2979900</v>
      </c>
      <c r="L150" s="112">
        <v>-30800</v>
      </c>
      <c r="M150" s="127">
        <v>-0.01</v>
      </c>
      <c r="N150" s="112">
        <v>2972200</v>
      </c>
      <c r="O150" s="173">
        <f t="shared" si="20"/>
        <v>0.9974160206718347</v>
      </c>
      <c r="P150" s="108">
        <f>Volume!K150</f>
        <v>50.3</v>
      </c>
      <c r="Q150" s="69">
        <f>Volume!J150</f>
        <v>48.85</v>
      </c>
      <c r="R150" s="237">
        <f t="shared" si="21"/>
        <v>14.5568115</v>
      </c>
      <c r="S150" s="103">
        <f t="shared" si="22"/>
        <v>14.519197</v>
      </c>
      <c r="T150" s="109">
        <f t="shared" si="23"/>
        <v>3010700</v>
      </c>
      <c r="U150" s="103">
        <f t="shared" si="24"/>
        <v>-1.0230179028132993</v>
      </c>
      <c r="V150" s="103">
        <f t="shared" si="25"/>
        <v>14.1054375</v>
      </c>
      <c r="W150" s="103">
        <f t="shared" si="26"/>
        <v>0.451374</v>
      </c>
      <c r="X150" s="103">
        <f t="shared" si="27"/>
        <v>0</v>
      </c>
      <c r="Y150" s="103">
        <f t="shared" si="28"/>
        <v>15.143821</v>
      </c>
      <c r="Z150" s="237">
        <f t="shared" si="29"/>
        <v>-0.5870095000000006</v>
      </c>
      <c r="AA150" s="78"/>
      <c r="AB150" s="77"/>
    </row>
    <row r="151" spans="1:28" s="58" customFormat="1" ht="14.25" customHeight="1">
      <c r="A151" s="193" t="s">
        <v>301</v>
      </c>
      <c r="B151" s="164">
        <v>73808350</v>
      </c>
      <c r="C151" s="162">
        <v>-606100</v>
      </c>
      <c r="D151" s="170">
        <v>-0.01</v>
      </c>
      <c r="E151" s="164">
        <v>24317150</v>
      </c>
      <c r="F151" s="112">
        <v>815100</v>
      </c>
      <c r="G151" s="170">
        <v>0.03</v>
      </c>
      <c r="H151" s="164">
        <v>5319050</v>
      </c>
      <c r="I151" s="112">
        <v>250800</v>
      </c>
      <c r="J151" s="170">
        <v>0.05</v>
      </c>
      <c r="K151" s="164">
        <v>103444550</v>
      </c>
      <c r="L151" s="112">
        <v>459800</v>
      </c>
      <c r="M151" s="127">
        <v>0</v>
      </c>
      <c r="N151" s="112">
        <v>101950200</v>
      </c>
      <c r="O151" s="173">
        <f t="shared" si="20"/>
        <v>0.9855540963733711</v>
      </c>
      <c r="P151" s="108">
        <f>Volume!K151</f>
        <v>28.6</v>
      </c>
      <c r="Q151" s="69">
        <f>Volume!J151</f>
        <v>28.35</v>
      </c>
      <c r="R151" s="237">
        <f t="shared" si="21"/>
        <v>293.26529925</v>
      </c>
      <c r="S151" s="103">
        <f t="shared" si="22"/>
        <v>289.028817</v>
      </c>
      <c r="T151" s="109">
        <f t="shared" si="23"/>
        <v>102984750</v>
      </c>
      <c r="U151" s="103">
        <f t="shared" si="24"/>
        <v>0.4464738711314054</v>
      </c>
      <c r="V151" s="103">
        <f t="shared" si="25"/>
        <v>209.24667225</v>
      </c>
      <c r="W151" s="103">
        <f t="shared" si="26"/>
        <v>68.93912025</v>
      </c>
      <c r="X151" s="103">
        <f t="shared" si="27"/>
        <v>15.07950675</v>
      </c>
      <c r="Y151" s="103">
        <f t="shared" si="28"/>
        <v>294.536385</v>
      </c>
      <c r="Z151" s="237">
        <f t="shared" si="29"/>
        <v>-1.2710857499999975</v>
      </c>
      <c r="AA151" s="78"/>
      <c r="AB151" s="77"/>
    </row>
    <row r="152" spans="1:28" s="58" customFormat="1" ht="14.25" customHeight="1">
      <c r="A152" s="193" t="s">
        <v>173</v>
      </c>
      <c r="B152" s="164">
        <v>7652300</v>
      </c>
      <c r="C152" s="162">
        <v>-5900</v>
      </c>
      <c r="D152" s="170">
        <v>0</v>
      </c>
      <c r="E152" s="164">
        <v>675550</v>
      </c>
      <c r="F152" s="112">
        <v>26550</v>
      </c>
      <c r="G152" s="170">
        <v>0.04</v>
      </c>
      <c r="H152" s="164">
        <v>44250</v>
      </c>
      <c r="I152" s="112">
        <v>2950</v>
      </c>
      <c r="J152" s="170">
        <v>0.07</v>
      </c>
      <c r="K152" s="164">
        <v>8372100</v>
      </c>
      <c r="L152" s="112">
        <v>23600</v>
      </c>
      <c r="M152" s="127">
        <v>0</v>
      </c>
      <c r="N152" s="112">
        <v>8233450</v>
      </c>
      <c r="O152" s="173">
        <f t="shared" si="20"/>
        <v>0.9834390415785764</v>
      </c>
      <c r="P152" s="108">
        <f>Volume!K152</f>
        <v>62.45</v>
      </c>
      <c r="Q152" s="69">
        <f>Volume!J152</f>
        <v>61.55</v>
      </c>
      <c r="R152" s="237">
        <f t="shared" si="21"/>
        <v>51.5302755</v>
      </c>
      <c r="S152" s="103">
        <f t="shared" si="22"/>
        <v>50.67688475</v>
      </c>
      <c r="T152" s="109">
        <f t="shared" si="23"/>
        <v>8348500</v>
      </c>
      <c r="U152" s="103">
        <f t="shared" si="24"/>
        <v>0.2826855123674912</v>
      </c>
      <c r="V152" s="103">
        <f t="shared" si="25"/>
        <v>47.0999065</v>
      </c>
      <c r="W152" s="103">
        <f t="shared" si="26"/>
        <v>4.15801025</v>
      </c>
      <c r="X152" s="103">
        <f t="shared" si="27"/>
        <v>0.27235875</v>
      </c>
      <c r="Y152" s="103">
        <f t="shared" si="28"/>
        <v>52.1363825</v>
      </c>
      <c r="Z152" s="237">
        <f t="shared" si="29"/>
        <v>-0.6061070000000015</v>
      </c>
      <c r="AA152" s="78"/>
      <c r="AB152" s="77"/>
    </row>
    <row r="153" spans="1:28" s="58" customFormat="1" ht="14.25" customHeight="1">
      <c r="A153" s="193" t="s">
        <v>302</v>
      </c>
      <c r="B153" s="164">
        <v>747800</v>
      </c>
      <c r="C153" s="162">
        <v>22600</v>
      </c>
      <c r="D153" s="170">
        <v>0.03</v>
      </c>
      <c r="E153" s="164">
        <v>0</v>
      </c>
      <c r="F153" s="112">
        <v>0</v>
      </c>
      <c r="G153" s="170">
        <v>0</v>
      </c>
      <c r="H153" s="164">
        <v>0</v>
      </c>
      <c r="I153" s="112">
        <v>0</v>
      </c>
      <c r="J153" s="170">
        <v>0</v>
      </c>
      <c r="K153" s="164">
        <v>747800</v>
      </c>
      <c r="L153" s="112">
        <v>22600</v>
      </c>
      <c r="M153" s="127">
        <v>0.03</v>
      </c>
      <c r="N153" s="112">
        <v>747800</v>
      </c>
      <c r="O153" s="173">
        <f t="shared" si="20"/>
        <v>1</v>
      </c>
      <c r="P153" s="108">
        <f>Volume!K153</f>
        <v>819.7</v>
      </c>
      <c r="Q153" s="69">
        <f>Volume!J153</f>
        <v>802.2</v>
      </c>
      <c r="R153" s="237">
        <f t="shared" si="21"/>
        <v>59.988516</v>
      </c>
      <c r="S153" s="103">
        <f t="shared" si="22"/>
        <v>59.988516</v>
      </c>
      <c r="T153" s="109">
        <f t="shared" si="23"/>
        <v>725200</v>
      </c>
      <c r="U153" s="103">
        <f t="shared" si="24"/>
        <v>3.116381687810259</v>
      </c>
      <c r="V153" s="103">
        <f t="shared" si="25"/>
        <v>59.988516</v>
      </c>
      <c r="W153" s="103">
        <f t="shared" si="26"/>
        <v>0</v>
      </c>
      <c r="X153" s="103">
        <f t="shared" si="27"/>
        <v>0</v>
      </c>
      <c r="Y153" s="103">
        <f t="shared" si="28"/>
        <v>59.444644</v>
      </c>
      <c r="Z153" s="237">
        <f t="shared" si="29"/>
        <v>0.5438720000000004</v>
      </c>
      <c r="AA153" s="78"/>
      <c r="AB153" s="77"/>
    </row>
    <row r="154" spans="1:28" s="58" customFormat="1" ht="14.25" customHeight="1">
      <c r="A154" s="193" t="s">
        <v>82</v>
      </c>
      <c r="B154" s="164">
        <v>8370600</v>
      </c>
      <c r="C154" s="162">
        <v>-1056300</v>
      </c>
      <c r="D154" s="170">
        <v>-0.11</v>
      </c>
      <c r="E154" s="164">
        <v>113400</v>
      </c>
      <c r="F154" s="112">
        <v>10500</v>
      </c>
      <c r="G154" s="170">
        <v>0.1</v>
      </c>
      <c r="H154" s="164">
        <v>4200</v>
      </c>
      <c r="I154" s="112">
        <v>0</v>
      </c>
      <c r="J154" s="170">
        <v>0</v>
      </c>
      <c r="K154" s="164">
        <v>8488200</v>
      </c>
      <c r="L154" s="112">
        <v>-1045800</v>
      </c>
      <c r="M154" s="127">
        <v>-0.11</v>
      </c>
      <c r="N154" s="112">
        <v>8341200</v>
      </c>
      <c r="O154" s="173">
        <f t="shared" si="20"/>
        <v>0.9826818406729342</v>
      </c>
      <c r="P154" s="108">
        <f>Volume!K154</f>
        <v>109.2</v>
      </c>
      <c r="Q154" s="69">
        <f>Volume!J154</f>
        <v>113.45</v>
      </c>
      <c r="R154" s="237">
        <f t="shared" si="21"/>
        <v>96.298629</v>
      </c>
      <c r="S154" s="103">
        <f t="shared" si="22"/>
        <v>94.630914</v>
      </c>
      <c r="T154" s="109">
        <f t="shared" si="23"/>
        <v>9534000</v>
      </c>
      <c r="U154" s="103">
        <f t="shared" si="24"/>
        <v>-10.969162995594713</v>
      </c>
      <c r="V154" s="103">
        <f t="shared" si="25"/>
        <v>94.964457</v>
      </c>
      <c r="W154" s="103">
        <f t="shared" si="26"/>
        <v>1.286523</v>
      </c>
      <c r="X154" s="103">
        <f t="shared" si="27"/>
        <v>0.047649</v>
      </c>
      <c r="Y154" s="103">
        <f t="shared" si="28"/>
        <v>104.11128</v>
      </c>
      <c r="Z154" s="237">
        <f t="shared" si="29"/>
        <v>-7.812650999999988</v>
      </c>
      <c r="AA154" s="78"/>
      <c r="AB154" s="77"/>
    </row>
    <row r="155" spans="1:28" s="58" customFormat="1" ht="14.25" customHeight="1">
      <c r="A155" s="193" t="s">
        <v>153</v>
      </c>
      <c r="B155" s="164">
        <v>1760400</v>
      </c>
      <c r="C155" s="162">
        <v>-297450</v>
      </c>
      <c r="D155" s="170">
        <v>-0.14</v>
      </c>
      <c r="E155" s="164">
        <v>10800</v>
      </c>
      <c r="F155" s="112">
        <v>2700</v>
      </c>
      <c r="G155" s="170">
        <v>0.33</v>
      </c>
      <c r="H155" s="164">
        <v>450</v>
      </c>
      <c r="I155" s="112">
        <v>0</v>
      </c>
      <c r="J155" s="170">
        <v>0</v>
      </c>
      <c r="K155" s="164">
        <v>1771650</v>
      </c>
      <c r="L155" s="112">
        <v>-294750</v>
      </c>
      <c r="M155" s="127">
        <v>-0.14</v>
      </c>
      <c r="N155" s="112">
        <v>1755900</v>
      </c>
      <c r="O155" s="173">
        <f t="shared" si="20"/>
        <v>0.9911099822199645</v>
      </c>
      <c r="P155" s="108">
        <f>Volume!K155</f>
        <v>518.15</v>
      </c>
      <c r="Q155" s="69">
        <f>Volume!J155</f>
        <v>523.55</v>
      </c>
      <c r="R155" s="237">
        <f t="shared" si="21"/>
        <v>92.75473575</v>
      </c>
      <c r="S155" s="103">
        <f t="shared" si="22"/>
        <v>91.93014449999998</v>
      </c>
      <c r="T155" s="109">
        <f t="shared" si="23"/>
        <v>2066400</v>
      </c>
      <c r="U155" s="103">
        <f t="shared" si="24"/>
        <v>-14.263937282229966</v>
      </c>
      <c r="V155" s="103">
        <f t="shared" si="25"/>
        <v>92.165742</v>
      </c>
      <c r="W155" s="103">
        <f t="shared" si="26"/>
        <v>0.5654339999999999</v>
      </c>
      <c r="X155" s="103">
        <f t="shared" si="27"/>
        <v>0.023559749999999997</v>
      </c>
      <c r="Y155" s="103">
        <f t="shared" si="28"/>
        <v>107.070516</v>
      </c>
      <c r="Z155" s="237">
        <f t="shared" si="29"/>
        <v>-14.315780250000003</v>
      </c>
      <c r="AA155" s="78"/>
      <c r="AB155" s="77"/>
    </row>
    <row r="156" spans="1:28" s="58" customFormat="1" ht="14.25" customHeight="1">
      <c r="A156" s="193" t="s">
        <v>154</v>
      </c>
      <c r="B156" s="164">
        <v>6561900</v>
      </c>
      <c r="C156" s="162">
        <v>-20700</v>
      </c>
      <c r="D156" s="170">
        <v>0</v>
      </c>
      <c r="E156" s="164">
        <v>317400</v>
      </c>
      <c r="F156" s="112">
        <v>6900</v>
      </c>
      <c r="G156" s="170">
        <v>0.02</v>
      </c>
      <c r="H156" s="164">
        <v>6900</v>
      </c>
      <c r="I156" s="112">
        <v>0</v>
      </c>
      <c r="J156" s="170">
        <v>0</v>
      </c>
      <c r="K156" s="164">
        <v>6886200</v>
      </c>
      <c r="L156" s="112">
        <v>-13800</v>
      </c>
      <c r="M156" s="127">
        <v>0</v>
      </c>
      <c r="N156" s="112">
        <v>6437700</v>
      </c>
      <c r="O156" s="173">
        <f t="shared" si="20"/>
        <v>0.9348697394789579</v>
      </c>
      <c r="P156" s="108">
        <f>Volume!K156</f>
        <v>48.05</v>
      </c>
      <c r="Q156" s="69">
        <f>Volume!J156</f>
        <v>48.2</v>
      </c>
      <c r="R156" s="237">
        <f t="shared" si="21"/>
        <v>33.191484</v>
      </c>
      <c r="S156" s="103">
        <f t="shared" si="22"/>
        <v>31.029714</v>
      </c>
      <c r="T156" s="109">
        <f t="shared" si="23"/>
        <v>6900000</v>
      </c>
      <c r="U156" s="103">
        <f t="shared" si="24"/>
        <v>-0.2</v>
      </c>
      <c r="V156" s="103">
        <f t="shared" si="25"/>
        <v>31.628358</v>
      </c>
      <c r="W156" s="103">
        <f t="shared" si="26"/>
        <v>1.529868</v>
      </c>
      <c r="X156" s="103">
        <f t="shared" si="27"/>
        <v>0.033258</v>
      </c>
      <c r="Y156" s="103">
        <f t="shared" si="28"/>
        <v>33.1545</v>
      </c>
      <c r="Z156" s="237">
        <f t="shared" si="29"/>
        <v>0.0369840000000039</v>
      </c>
      <c r="AA156" s="78"/>
      <c r="AB156" s="77"/>
    </row>
    <row r="157" spans="1:28" s="58" customFormat="1" ht="14.25" customHeight="1">
      <c r="A157" s="193" t="s">
        <v>303</v>
      </c>
      <c r="B157" s="164">
        <v>6037200</v>
      </c>
      <c r="C157" s="162">
        <v>-54000</v>
      </c>
      <c r="D157" s="170">
        <v>-0.01</v>
      </c>
      <c r="E157" s="164">
        <v>187200</v>
      </c>
      <c r="F157" s="112">
        <v>14400</v>
      </c>
      <c r="G157" s="170">
        <v>0.08</v>
      </c>
      <c r="H157" s="164">
        <v>0</v>
      </c>
      <c r="I157" s="112">
        <v>0</v>
      </c>
      <c r="J157" s="170">
        <v>0</v>
      </c>
      <c r="K157" s="164">
        <v>6224400</v>
      </c>
      <c r="L157" s="112">
        <v>-39600</v>
      </c>
      <c r="M157" s="127">
        <v>-0.01</v>
      </c>
      <c r="N157" s="112">
        <v>6177600</v>
      </c>
      <c r="O157" s="173">
        <f t="shared" si="20"/>
        <v>0.9924812030075187</v>
      </c>
      <c r="P157" s="108">
        <f>Volume!K157</f>
        <v>92.9</v>
      </c>
      <c r="Q157" s="69">
        <f>Volume!J157</f>
        <v>92.85</v>
      </c>
      <c r="R157" s="237">
        <f t="shared" si="21"/>
        <v>57.793554</v>
      </c>
      <c r="S157" s="103">
        <f t="shared" si="22"/>
        <v>57.359016</v>
      </c>
      <c r="T157" s="109">
        <f t="shared" si="23"/>
        <v>6264000</v>
      </c>
      <c r="U157" s="103">
        <f t="shared" si="24"/>
        <v>-0.632183908045977</v>
      </c>
      <c r="V157" s="103">
        <f t="shared" si="25"/>
        <v>56.055402</v>
      </c>
      <c r="W157" s="103">
        <f t="shared" si="26"/>
        <v>1.738152</v>
      </c>
      <c r="X157" s="103">
        <f t="shared" si="27"/>
        <v>0</v>
      </c>
      <c r="Y157" s="103">
        <f t="shared" si="28"/>
        <v>58.19256</v>
      </c>
      <c r="Z157" s="237">
        <f t="shared" si="29"/>
        <v>-0.39900599999999997</v>
      </c>
      <c r="AA157" s="78"/>
      <c r="AB157" s="77"/>
    </row>
    <row r="158" spans="1:28" s="58" customFormat="1" ht="14.25" customHeight="1">
      <c r="A158" s="193" t="s">
        <v>155</v>
      </c>
      <c r="B158" s="164">
        <v>1404900</v>
      </c>
      <c r="C158" s="162">
        <v>128625</v>
      </c>
      <c r="D158" s="170">
        <v>0.1</v>
      </c>
      <c r="E158" s="164">
        <v>12600</v>
      </c>
      <c r="F158" s="112">
        <v>1575</v>
      </c>
      <c r="G158" s="170">
        <v>0.14</v>
      </c>
      <c r="H158" s="164">
        <v>0</v>
      </c>
      <c r="I158" s="112">
        <v>0</v>
      </c>
      <c r="J158" s="170">
        <v>0</v>
      </c>
      <c r="K158" s="164">
        <v>1417500</v>
      </c>
      <c r="L158" s="112">
        <v>130200</v>
      </c>
      <c r="M158" s="127">
        <v>0.1</v>
      </c>
      <c r="N158" s="112">
        <v>1413825</v>
      </c>
      <c r="O158" s="173">
        <f t="shared" si="20"/>
        <v>0.9974074074074074</v>
      </c>
      <c r="P158" s="108">
        <f>Volume!K158</f>
        <v>451.3</v>
      </c>
      <c r="Q158" s="69">
        <f>Volume!J158</f>
        <v>454.25</v>
      </c>
      <c r="R158" s="237">
        <f t="shared" si="21"/>
        <v>64.3899375</v>
      </c>
      <c r="S158" s="103">
        <f t="shared" si="22"/>
        <v>64.223000625</v>
      </c>
      <c r="T158" s="109">
        <f t="shared" si="23"/>
        <v>1287300</v>
      </c>
      <c r="U158" s="103">
        <f t="shared" si="24"/>
        <v>10.114192495921696</v>
      </c>
      <c r="V158" s="103">
        <f t="shared" si="25"/>
        <v>63.8175825</v>
      </c>
      <c r="W158" s="103">
        <f t="shared" si="26"/>
        <v>0.572355</v>
      </c>
      <c r="X158" s="103">
        <f t="shared" si="27"/>
        <v>0</v>
      </c>
      <c r="Y158" s="103">
        <f t="shared" si="28"/>
        <v>58.095849</v>
      </c>
      <c r="Z158" s="237">
        <f t="shared" si="29"/>
        <v>6.294088500000001</v>
      </c>
      <c r="AA158" s="78"/>
      <c r="AB158" s="77"/>
    </row>
    <row r="159" spans="1:28" s="58" customFormat="1" ht="14.25" customHeight="1">
      <c r="A159" s="193" t="s">
        <v>38</v>
      </c>
      <c r="B159" s="164">
        <v>4820400</v>
      </c>
      <c r="C159" s="162">
        <v>207000</v>
      </c>
      <c r="D159" s="170">
        <v>0.04</v>
      </c>
      <c r="E159" s="164">
        <v>54600</v>
      </c>
      <c r="F159" s="112">
        <v>6000</v>
      </c>
      <c r="G159" s="170">
        <v>0.12</v>
      </c>
      <c r="H159" s="164">
        <v>14400</v>
      </c>
      <c r="I159" s="112">
        <v>3600</v>
      </c>
      <c r="J159" s="170">
        <v>0.33</v>
      </c>
      <c r="K159" s="164">
        <v>4889400</v>
      </c>
      <c r="L159" s="112">
        <v>216600</v>
      </c>
      <c r="M159" s="127">
        <v>0.05</v>
      </c>
      <c r="N159" s="112">
        <v>4822800</v>
      </c>
      <c r="O159" s="173">
        <f t="shared" si="20"/>
        <v>0.9863786967726101</v>
      </c>
      <c r="P159" s="108">
        <f>Volume!K159</f>
        <v>550.45</v>
      </c>
      <c r="Q159" s="69">
        <f>Volume!J159</f>
        <v>552.75</v>
      </c>
      <c r="R159" s="237">
        <f t="shared" si="21"/>
        <v>270.261585</v>
      </c>
      <c r="S159" s="103">
        <f t="shared" si="22"/>
        <v>266.58027</v>
      </c>
      <c r="T159" s="109">
        <f t="shared" si="23"/>
        <v>4672800</v>
      </c>
      <c r="U159" s="103">
        <f t="shared" si="24"/>
        <v>4.635336414997432</v>
      </c>
      <c r="V159" s="103">
        <f t="shared" si="25"/>
        <v>266.44761</v>
      </c>
      <c r="W159" s="103">
        <f t="shared" si="26"/>
        <v>3.018015</v>
      </c>
      <c r="X159" s="103">
        <f t="shared" si="27"/>
        <v>0.79596</v>
      </c>
      <c r="Y159" s="103">
        <f t="shared" si="28"/>
        <v>257.214276</v>
      </c>
      <c r="Z159" s="237">
        <f t="shared" si="29"/>
        <v>13.047309000000041</v>
      </c>
      <c r="AA159" s="78"/>
      <c r="AB159" s="77"/>
    </row>
    <row r="160" spans="1:28" s="58" customFormat="1" ht="14.25" customHeight="1">
      <c r="A160" s="193" t="s">
        <v>156</v>
      </c>
      <c r="B160" s="164">
        <v>525000</v>
      </c>
      <c r="C160" s="162">
        <v>-9000</v>
      </c>
      <c r="D160" s="170">
        <v>-0.02</v>
      </c>
      <c r="E160" s="164">
        <v>2400</v>
      </c>
      <c r="F160" s="112">
        <v>0</v>
      </c>
      <c r="G160" s="170">
        <v>0</v>
      </c>
      <c r="H160" s="164">
        <v>0</v>
      </c>
      <c r="I160" s="112">
        <v>0</v>
      </c>
      <c r="J160" s="170">
        <v>0</v>
      </c>
      <c r="K160" s="164">
        <v>527400</v>
      </c>
      <c r="L160" s="112">
        <v>-9000</v>
      </c>
      <c r="M160" s="127">
        <v>-0.02</v>
      </c>
      <c r="N160" s="112">
        <v>523200</v>
      </c>
      <c r="O160" s="173">
        <f t="shared" si="20"/>
        <v>0.9920364050056882</v>
      </c>
      <c r="P160" s="108">
        <f>Volume!K160</f>
        <v>408.95</v>
      </c>
      <c r="Q160" s="69">
        <f>Volume!J160</f>
        <v>409.5</v>
      </c>
      <c r="R160" s="237">
        <f t="shared" si="21"/>
        <v>21.59703</v>
      </c>
      <c r="S160" s="103">
        <f t="shared" si="22"/>
        <v>21.42504</v>
      </c>
      <c r="T160" s="109">
        <f t="shared" si="23"/>
        <v>536400</v>
      </c>
      <c r="U160" s="103">
        <f t="shared" si="24"/>
        <v>-1.6778523489932886</v>
      </c>
      <c r="V160" s="103">
        <f t="shared" si="25"/>
        <v>21.49875</v>
      </c>
      <c r="W160" s="103">
        <f t="shared" si="26"/>
        <v>0.09828</v>
      </c>
      <c r="X160" s="103">
        <f t="shared" si="27"/>
        <v>0</v>
      </c>
      <c r="Y160" s="103">
        <f t="shared" si="28"/>
        <v>21.936078</v>
      </c>
      <c r="Z160" s="237">
        <f t="shared" si="29"/>
        <v>-0.33904799999999824</v>
      </c>
      <c r="AA160" s="78"/>
      <c r="AB160" s="77"/>
    </row>
    <row r="161" spans="1:28" s="58" customFormat="1" ht="14.25" customHeight="1">
      <c r="A161" s="193" t="s">
        <v>395</v>
      </c>
      <c r="B161" s="164">
        <v>2211300</v>
      </c>
      <c r="C161" s="162">
        <v>329700</v>
      </c>
      <c r="D161" s="170">
        <v>0.18</v>
      </c>
      <c r="E161" s="164">
        <v>700</v>
      </c>
      <c r="F161" s="112">
        <v>0</v>
      </c>
      <c r="G161" s="170">
        <v>0</v>
      </c>
      <c r="H161" s="164">
        <v>700</v>
      </c>
      <c r="I161" s="112">
        <v>-1400</v>
      </c>
      <c r="J161" s="170">
        <v>-0.67</v>
      </c>
      <c r="K161" s="164">
        <v>2212700</v>
      </c>
      <c r="L161" s="112">
        <v>328300</v>
      </c>
      <c r="M161" s="127">
        <v>0.17</v>
      </c>
      <c r="N161" s="112">
        <v>2209900</v>
      </c>
      <c r="O161" s="173">
        <f t="shared" si="20"/>
        <v>0.9987345776652958</v>
      </c>
      <c r="P161" s="108">
        <f>Volume!K161</f>
        <v>286.75</v>
      </c>
      <c r="Q161" s="69">
        <f>Volume!J161</f>
        <v>278.15</v>
      </c>
      <c r="R161" s="237">
        <f t="shared" si="21"/>
        <v>61.5462505</v>
      </c>
      <c r="S161" s="103">
        <f t="shared" si="22"/>
        <v>61.4683685</v>
      </c>
      <c r="T161" s="109">
        <f t="shared" si="23"/>
        <v>1884400</v>
      </c>
      <c r="U161" s="103">
        <f t="shared" si="24"/>
        <v>17.421991084695392</v>
      </c>
      <c r="V161" s="103">
        <f t="shared" si="25"/>
        <v>61.5073095</v>
      </c>
      <c r="W161" s="103">
        <f t="shared" si="26"/>
        <v>0.019470499999999998</v>
      </c>
      <c r="X161" s="103">
        <f t="shared" si="27"/>
        <v>0.019470499999999998</v>
      </c>
      <c r="Y161" s="103">
        <f t="shared" si="28"/>
        <v>54.03517</v>
      </c>
      <c r="Z161" s="237">
        <f t="shared" si="29"/>
        <v>7.5110804999999985</v>
      </c>
      <c r="AA161" s="78"/>
      <c r="AB161" s="77"/>
    </row>
    <row r="162" spans="1:27" s="2" customFormat="1" ht="15" customHeight="1" hidden="1" thickBot="1">
      <c r="A162" s="72"/>
      <c r="B162" s="162">
        <f>SUM(B4:B161)</f>
        <v>1051101744</v>
      </c>
      <c r="C162" s="162">
        <f>SUM(C4:C161)</f>
        <v>-6326612</v>
      </c>
      <c r="D162" s="335">
        <f>C162/B162</f>
        <v>-0.006019029115034938</v>
      </c>
      <c r="E162" s="162">
        <f>SUM(E4:E161)</f>
        <v>146630038</v>
      </c>
      <c r="F162" s="162">
        <f>SUM(F4:F161)</f>
        <v>7014089</v>
      </c>
      <c r="G162" s="335">
        <f>F162/E162</f>
        <v>0.04783528051735211</v>
      </c>
      <c r="H162" s="162">
        <f>SUM(H4:H161)</f>
        <v>47572632</v>
      </c>
      <c r="I162" s="162">
        <f>SUM(I4:I161)</f>
        <v>2582863</v>
      </c>
      <c r="J162" s="335">
        <f>I162/H162</f>
        <v>0.054293043950143435</v>
      </c>
      <c r="K162" s="162">
        <f>SUM(K4:K161)</f>
        <v>1245304414</v>
      </c>
      <c r="L162" s="162">
        <f>SUM(L4:L161)</f>
        <v>3270340</v>
      </c>
      <c r="M162" s="335">
        <f>L162/K162</f>
        <v>0.0026261370017114545</v>
      </c>
      <c r="N162" s="112">
        <f>SUM(N4:N161)</f>
        <v>1221994715</v>
      </c>
      <c r="O162" s="346"/>
      <c r="P162" s="169"/>
      <c r="Q162" s="14"/>
      <c r="R162" s="238">
        <f>SUM(R4:R161)</f>
        <v>51654.59019262499</v>
      </c>
      <c r="S162" s="103">
        <f>SUM(S4:S161)</f>
        <v>49735.09456651501</v>
      </c>
      <c r="T162" s="109">
        <f>SUM(T4:T161)</f>
        <v>1242034074</v>
      </c>
      <c r="U162" s="285"/>
      <c r="V162" s="103">
        <f>SUM(V4:V161)</f>
        <v>37912.247518535005</v>
      </c>
      <c r="W162" s="103">
        <f>SUM(W4:W161)</f>
        <v>7238.527768239997</v>
      </c>
      <c r="X162" s="103">
        <f>SUM(X4:X161)</f>
        <v>6503.814905849997</v>
      </c>
      <c r="Y162" s="103">
        <f>SUM(Y4:Y161)</f>
        <v>50705.015270179996</v>
      </c>
      <c r="Z162" s="103">
        <f>SUM(Z4:Z161)</f>
        <v>949.5749224449983</v>
      </c>
      <c r="AA162" s="75"/>
    </row>
    <row r="163" spans="2:27" s="2" customFormat="1" ht="15" customHeight="1" hidden="1">
      <c r="B163" s="5"/>
      <c r="C163" s="5"/>
      <c r="D163" s="127"/>
      <c r="E163" s="1">
        <f>H162/E162</f>
        <v>0.324439880456145</v>
      </c>
      <c r="F163" s="5"/>
      <c r="G163" s="62"/>
      <c r="H163" s="5"/>
      <c r="I163" s="5"/>
      <c r="J163" s="62"/>
      <c r="K163" s="5"/>
      <c r="L163" s="5"/>
      <c r="M163" s="62"/>
      <c r="N163" s="112"/>
      <c r="O163" s="3"/>
      <c r="P163" s="108"/>
      <c r="Q163" s="69"/>
      <c r="R163" s="103"/>
      <c r="S163" s="103"/>
      <c r="T163" s="109"/>
      <c r="U163" s="103"/>
      <c r="V163" s="103"/>
      <c r="W163" s="103"/>
      <c r="X163" s="103"/>
      <c r="Y163" s="103"/>
      <c r="Z163" s="103"/>
      <c r="AA163" s="75"/>
    </row>
    <row r="164" spans="2:27" s="2" customFormat="1" ht="15" customHeight="1">
      <c r="B164" s="5"/>
      <c r="C164" s="5"/>
      <c r="D164" s="127"/>
      <c r="E164" s="1"/>
      <c r="F164" s="5"/>
      <c r="G164" s="62"/>
      <c r="H164" s="5"/>
      <c r="I164" s="5"/>
      <c r="J164" s="62"/>
      <c r="K164" s="5"/>
      <c r="L164" s="5"/>
      <c r="M164" s="62"/>
      <c r="N164" s="112"/>
      <c r="O164" s="107"/>
      <c r="P164" s="108"/>
      <c r="Q164" s="69"/>
      <c r="R164" s="103"/>
      <c r="S164" s="103"/>
      <c r="T164" s="109"/>
      <c r="U164" s="103"/>
      <c r="V164" s="103"/>
      <c r="W164" s="103"/>
      <c r="X164" s="103"/>
      <c r="Y164" s="103"/>
      <c r="Z164" s="103"/>
      <c r="AA164" s="1"/>
    </row>
    <row r="165" spans="1:25" ht="14.25">
      <c r="A165" s="2"/>
      <c r="B165" s="5"/>
      <c r="C165" s="5"/>
      <c r="D165" s="127"/>
      <c r="E165" s="5"/>
      <c r="F165" s="5"/>
      <c r="G165" s="62"/>
      <c r="H165" s="5"/>
      <c r="I165" s="5"/>
      <c r="J165" s="62"/>
      <c r="K165" s="5"/>
      <c r="L165" s="5"/>
      <c r="M165" s="62"/>
      <c r="N165" s="112"/>
      <c r="O165" s="107"/>
      <c r="P165" s="2"/>
      <c r="Q165" s="2"/>
      <c r="R165" s="1"/>
      <c r="S165" s="1"/>
      <c r="T165" s="79"/>
      <c r="U165" s="2"/>
      <c r="V165" s="2"/>
      <c r="W165" s="2"/>
      <c r="X165" s="2"/>
      <c r="Y165" s="2"/>
    </row>
    <row r="166" spans="1:14" ht="13.5" thickBot="1">
      <c r="A166" s="63" t="s">
        <v>109</v>
      </c>
      <c r="B166" s="121"/>
      <c r="C166" s="124"/>
      <c r="D166" s="128"/>
      <c r="F166" s="119"/>
      <c r="N166" s="112"/>
    </row>
    <row r="167" spans="1:14" ht="13.5" thickBot="1">
      <c r="A167" s="199" t="s">
        <v>108</v>
      </c>
      <c r="B167" s="340" t="s">
        <v>106</v>
      </c>
      <c r="C167" s="341" t="s">
        <v>70</v>
      </c>
      <c r="D167" s="342" t="s">
        <v>107</v>
      </c>
      <c r="F167" s="125"/>
      <c r="G167" s="62"/>
      <c r="H167" s="5"/>
      <c r="N167" s="112"/>
    </row>
    <row r="168" spans="1:14" ht="12.75">
      <c r="A168" s="336" t="s">
        <v>10</v>
      </c>
      <c r="B168" s="343">
        <f>B162/10000000</f>
        <v>105.1101744</v>
      </c>
      <c r="C168" s="344">
        <f>C162/10000000</f>
        <v>-0.6326612</v>
      </c>
      <c r="D168" s="345">
        <f>D162</f>
        <v>-0.006019029115034938</v>
      </c>
      <c r="F168" s="125"/>
      <c r="H168" s="5"/>
      <c r="N168" s="112"/>
    </row>
    <row r="169" spans="1:14" ht="12.75">
      <c r="A169" s="337" t="s">
        <v>87</v>
      </c>
      <c r="B169" s="196">
        <f>E162/10000000</f>
        <v>14.6630038</v>
      </c>
      <c r="C169" s="195">
        <f>F162/10000000</f>
        <v>0.7014089</v>
      </c>
      <c r="D169" s="256">
        <f>G162</f>
        <v>0.04783528051735211</v>
      </c>
      <c r="F169" s="125"/>
      <c r="G169" s="62"/>
      <c r="N169" s="112"/>
    </row>
    <row r="170" spans="1:14" ht="12.75">
      <c r="A170" s="338" t="s">
        <v>85</v>
      </c>
      <c r="B170" s="196">
        <f>H162/10000000</f>
        <v>4.7572632</v>
      </c>
      <c r="C170" s="195">
        <f>I162/10000000</f>
        <v>0.2582863</v>
      </c>
      <c r="D170" s="256">
        <f>J162</f>
        <v>0.054293043950143435</v>
      </c>
      <c r="F170" s="125"/>
      <c r="N170" s="112"/>
    </row>
    <row r="171" spans="1:14" ht="13.5" thickBot="1">
      <c r="A171" s="339" t="s">
        <v>86</v>
      </c>
      <c r="B171" s="197">
        <f>K162/10000000</f>
        <v>124.5304414</v>
      </c>
      <c r="C171" s="198">
        <f>L162/10000000</f>
        <v>0.327034</v>
      </c>
      <c r="D171" s="257">
        <f>M162</f>
        <v>0.0026261370017114545</v>
      </c>
      <c r="F171" s="126"/>
      <c r="N171" s="112"/>
    </row>
    <row r="172" ht="12.75">
      <c r="N172" s="112"/>
    </row>
    <row r="173" ht="12.75">
      <c r="N173" s="112"/>
    </row>
    <row r="174" ht="12.75">
      <c r="N174" s="112"/>
    </row>
    <row r="175" ht="12.75">
      <c r="N175" s="112"/>
    </row>
    <row r="176" ht="12.75">
      <c r="N176" s="112"/>
    </row>
    <row r="177" ht="12.75">
      <c r="N177" s="112"/>
    </row>
    <row r="178" ht="12.75">
      <c r="N178" s="112"/>
    </row>
    <row r="179" ht="12.75">
      <c r="N179" s="112"/>
    </row>
    <row r="180" ht="12.75">
      <c r="N180" s="112"/>
    </row>
    <row r="181" ht="12.75">
      <c r="N181" s="112"/>
    </row>
    <row r="182" ht="12.75">
      <c r="N182" s="112"/>
    </row>
    <row r="183" ht="12.75">
      <c r="N183" s="112"/>
    </row>
    <row r="184" ht="12.75">
      <c r="N184" s="112"/>
    </row>
    <row r="185" ht="12.75">
      <c r="N185" s="112"/>
    </row>
    <row r="186" ht="12.75">
      <c r="N186" s="112"/>
    </row>
    <row r="187" ht="12.75">
      <c r="N187" s="112"/>
    </row>
    <row r="188" ht="12.75">
      <c r="N188" s="112"/>
    </row>
    <row r="189" ht="12.75">
      <c r="N189" s="112"/>
    </row>
    <row r="190" ht="12.75">
      <c r="N190" s="112"/>
    </row>
    <row r="191" ht="12.75">
      <c r="N191" s="112"/>
    </row>
    <row r="192" ht="12.75">
      <c r="N192" s="112"/>
    </row>
    <row r="193" ht="12.75">
      <c r="N193" s="112"/>
    </row>
    <row r="194" ht="12.75">
      <c r="N194" s="112"/>
    </row>
    <row r="195" ht="12.75">
      <c r="N195" s="112"/>
    </row>
    <row r="196" ht="12.75">
      <c r="N196" s="112"/>
    </row>
    <row r="197" ht="12.75">
      <c r="N197" s="112"/>
    </row>
    <row r="198" ht="12.75">
      <c r="N198" s="112"/>
    </row>
    <row r="199" ht="12.75">
      <c r="N199" s="112"/>
    </row>
    <row r="200" ht="12.75">
      <c r="N200" s="112"/>
    </row>
    <row r="201" ht="12.75">
      <c r="N201" s="112"/>
    </row>
    <row r="202" ht="12.75">
      <c r="N202" s="112"/>
    </row>
    <row r="203" ht="12.75">
      <c r="N203" s="112"/>
    </row>
    <row r="204" ht="12.75">
      <c r="N204" s="112"/>
    </row>
    <row r="205" spans="2:14" ht="12.75">
      <c r="B205" s="369"/>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215" sqref="H215"/>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08" t="s">
        <v>117</v>
      </c>
      <c r="C2" s="409"/>
      <c r="D2" s="410"/>
      <c r="E2" s="410"/>
      <c r="F2" s="410"/>
      <c r="G2" s="410"/>
      <c r="H2" s="410"/>
      <c r="I2" s="410"/>
      <c r="J2" s="411" t="s">
        <v>110</v>
      </c>
      <c r="K2" s="412"/>
      <c r="L2" s="412"/>
      <c r="M2" s="413"/>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4088</v>
      </c>
      <c r="C4" s="315">
        <v>-0.06</v>
      </c>
      <c r="D4" s="314">
        <v>0</v>
      </c>
      <c r="E4" s="315">
        <v>-1</v>
      </c>
      <c r="F4" s="314">
        <v>0</v>
      </c>
      <c r="G4" s="315">
        <v>0</v>
      </c>
      <c r="H4" s="314">
        <v>4088</v>
      </c>
      <c r="I4" s="317">
        <v>-0.06</v>
      </c>
      <c r="J4" s="263">
        <v>5644.95</v>
      </c>
      <c r="K4" s="258">
        <v>5638.55</v>
      </c>
      <c r="L4" s="304">
        <f>J4-K4</f>
        <v>6.399999999999636</v>
      </c>
      <c r="M4" s="305">
        <f>L4/K4*100</f>
        <v>0.11350435839000517</v>
      </c>
      <c r="N4" s="78">
        <f>Margins!B4</f>
        <v>50</v>
      </c>
      <c r="O4" s="25">
        <f>D4*N4</f>
        <v>0</v>
      </c>
      <c r="P4" s="25">
        <f>F4*N4</f>
        <v>0</v>
      </c>
    </row>
    <row r="5" spans="1:18" ht="14.25" thickBot="1">
      <c r="A5" s="322" t="s">
        <v>74</v>
      </c>
      <c r="B5" s="172">
        <v>374</v>
      </c>
      <c r="C5" s="302">
        <v>0.44</v>
      </c>
      <c r="D5" s="172">
        <v>0</v>
      </c>
      <c r="E5" s="302">
        <v>0</v>
      </c>
      <c r="F5" s="172">
        <v>0</v>
      </c>
      <c r="G5" s="302">
        <v>0</v>
      </c>
      <c r="H5" s="172">
        <v>374</v>
      </c>
      <c r="I5" s="303">
        <v>0.44</v>
      </c>
      <c r="J5" s="264">
        <v>5246.1</v>
      </c>
      <c r="K5" s="69">
        <v>5257.55</v>
      </c>
      <c r="L5" s="135">
        <f aca="true" t="shared" si="0" ref="L5:L68">J5-K5</f>
        <v>-11.449999999999818</v>
      </c>
      <c r="M5" s="306">
        <f aca="true" t="shared" si="1" ref="M5:M68">L5/K5*100</f>
        <v>-0.21778204677083088</v>
      </c>
      <c r="N5" s="78">
        <f>Margins!B5</f>
        <v>50</v>
      </c>
      <c r="O5" s="25">
        <f aca="true" t="shared" si="2" ref="O5:O68">D5*N5</f>
        <v>0</v>
      </c>
      <c r="P5" s="25">
        <f aca="true" t="shared" si="3" ref="P5:P68">F5*N5</f>
        <v>0</v>
      </c>
      <c r="R5" s="25"/>
    </row>
    <row r="6" spans="1:16" ht="13.5">
      <c r="A6" s="322" t="s">
        <v>9</v>
      </c>
      <c r="B6" s="172">
        <v>526870</v>
      </c>
      <c r="C6" s="302">
        <v>-0.12</v>
      </c>
      <c r="D6" s="172">
        <v>96669</v>
      </c>
      <c r="E6" s="302">
        <v>-0.14</v>
      </c>
      <c r="F6" s="172">
        <v>93485</v>
      </c>
      <c r="G6" s="302">
        <v>0.01</v>
      </c>
      <c r="H6" s="172">
        <v>717024</v>
      </c>
      <c r="I6" s="303">
        <v>-0.11</v>
      </c>
      <c r="J6" s="263">
        <v>4066.8</v>
      </c>
      <c r="K6" s="69">
        <v>4079.3</v>
      </c>
      <c r="L6" s="135">
        <f t="shared" si="0"/>
        <v>-12.5</v>
      </c>
      <c r="M6" s="306">
        <f t="shared" si="1"/>
        <v>-0.3064251219571985</v>
      </c>
      <c r="N6" s="78">
        <f>Margins!B6</f>
        <v>50</v>
      </c>
      <c r="O6" s="25">
        <f t="shared" si="2"/>
        <v>4833450</v>
      </c>
      <c r="P6" s="25">
        <f t="shared" si="3"/>
        <v>4674250</v>
      </c>
    </row>
    <row r="7" spans="1:16" ht="13.5">
      <c r="A7" s="193" t="s">
        <v>279</v>
      </c>
      <c r="B7" s="172">
        <v>3044</v>
      </c>
      <c r="C7" s="302">
        <v>0.81</v>
      </c>
      <c r="D7" s="172">
        <v>0</v>
      </c>
      <c r="E7" s="302">
        <v>0</v>
      </c>
      <c r="F7" s="172">
        <v>0</v>
      </c>
      <c r="G7" s="302">
        <v>0</v>
      </c>
      <c r="H7" s="172">
        <v>3044</v>
      </c>
      <c r="I7" s="303">
        <v>0.81</v>
      </c>
      <c r="J7" s="264">
        <v>2355.4</v>
      </c>
      <c r="K7" s="69">
        <v>2408</v>
      </c>
      <c r="L7" s="135">
        <f t="shared" si="0"/>
        <v>-52.59999999999991</v>
      </c>
      <c r="M7" s="306">
        <f t="shared" si="1"/>
        <v>-2.184385382059797</v>
      </c>
      <c r="N7" s="78">
        <f>Margins!B7</f>
        <v>200</v>
      </c>
      <c r="O7" s="25">
        <f t="shared" si="2"/>
        <v>0</v>
      </c>
      <c r="P7" s="25">
        <f t="shared" si="3"/>
        <v>0</v>
      </c>
    </row>
    <row r="8" spans="1:18" ht="13.5">
      <c r="A8" s="193" t="s">
        <v>134</v>
      </c>
      <c r="B8" s="172">
        <v>1013</v>
      </c>
      <c r="C8" s="302">
        <v>-0.01</v>
      </c>
      <c r="D8" s="172">
        <v>0</v>
      </c>
      <c r="E8" s="302">
        <v>0</v>
      </c>
      <c r="F8" s="172">
        <v>0</v>
      </c>
      <c r="G8" s="302">
        <v>0</v>
      </c>
      <c r="H8" s="172">
        <v>1013</v>
      </c>
      <c r="I8" s="303">
        <v>-0.01</v>
      </c>
      <c r="J8" s="264">
        <v>4190.6</v>
      </c>
      <c r="K8" s="69">
        <v>4182.35</v>
      </c>
      <c r="L8" s="135">
        <f t="shared" si="0"/>
        <v>8.25</v>
      </c>
      <c r="M8" s="306">
        <f t="shared" si="1"/>
        <v>0.1972575226846151</v>
      </c>
      <c r="N8" s="78">
        <f>Margins!B8</f>
        <v>100</v>
      </c>
      <c r="O8" s="25">
        <f t="shared" si="2"/>
        <v>0</v>
      </c>
      <c r="P8" s="25">
        <f t="shared" si="3"/>
        <v>0</v>
      </c>
      <c r="R8" s="307"/>
    </row>
    <row r="9" spans="1:18" ht="13.5">
      <c r="A9" s="193" t="s">
        <v>0</v>
      </c>
      <c r="B9" s="172">
        <v>3561</v>
      </c>
      <c r="C9" s="302">
        <v>-0.3</v>
      </c>
      <c r="D9" s="172">
        <v>34</v>
      </c>
      <c r="E9" s="302">
        <v>-0.6</v>
      </c>
      <c r="F9" s="172">
        <v>6</v>
      </c>
      <c r="G9" s="302">
        <v>-0.65</v>
      </c>
      <c r="H9" s="172">
        <v>3601</v>
      </c>
      <c r="I9" s="303">
        <v>-0.3</v>
      </c>
      <c r="J9" s="264">
        <v>874.9</v>
      </c>
      <c r="K9" s="69">
        <v>874.5</v>
      </c>
      <c r="L9" s="135">
        <f t="shared" si="0"/>
        <v>0.39999999999997726</v>
      </c>
      <c r="M9" s="306">
        <f t="shared" si="1"/>
        <v>0.04574042309891107</v>
      </c>
      <c r="N9" s="78">
        <f>Margins!B9</f>
        <v>375</v>
      </c>
      <c r="O9" s="25">
        <f t="shared" si="2"/>
        <v>12750</v>
      </c>
      <c r="P9" s="25">
        <f t="shared" si="3"/>
        <v>2250</v>
      </c>
      <c r="R9" s="307"/>
    </row>
    <row r="10" spans="1:18" ht="13.5">
      <c r="A10" s="193" t="s">
        <v>135</v>
      </c>
      <c r="B10" s="316">
        <v>443</v>
      </c>
      <c r="C10" s="324">
        <v>0.57</v>
      </c>
      <c r="D10" s="172">
        <v>53</v>
      </c>
      <c r="E10" s="302">
        <v>1.41</v>
      </c>
      <c r="F10" s="172">
        <v>0</v>
      </c>
      <c r="G10" s="302">
        <v>0</v>
      </c>
      <c r="H10" s="172">
        <v>496</v>
      </c>
      <c r="I10" s="303">
        <v>0.63</v>
      </c>
      <c r="J10" s="264">
        <v>80.2</v>
      </c>
      <c r="K10" s="69">
        <v>76.45</v>
      </c>
      <c r="L10" s="135">
        <f t="shared" si="0"/>
        <v>3.75</v>
      </c>
      <c r="M10" s="306">
        <f t="shared" si="1"/>
        <v>4.905166775670373</v>
      </c>
      <c r="N10" s="78">
        <f>Margins!B10</f>
        <v>2450</v>
      </c>
      <c r="O10" s="25">
        <f t="shared" si="2"/>
        <v>129850</v>
      </c>
      <c r="P10" s="25">
        <f t="shared" si="3"/>
        <v>0</v>
      </c>
      <c r="R10" s="25"/>
    </row>
    <row r="11" spans="1:18" ht="13.5">
      <c r="A11" s="193" t="s">
        <v>174</v>
      </c>
      <c r="B11" s="172">
        <v>299</v>
      </c>
      <c r="C11" s="302">
        <v>-0.31</v>
      </c>
      <c r="D11" s="172">
        <v>19</v>
      </c>
      <c r="E11" s="302">
        <v>-0.41</v>
      </c>
      <c r="F11" s="172">
        <v>0</v>
      </c>
      <c r="G11" s="302">
        <v>0</v>
      </c>
      <c r="H11" s="172">
        <v>318</v>
      </c>
      <c r="I11" s="303">
        <v>-0.32</v>
      </c>
      <c r="J11" s="264">
        <v>64.65</v>
      </c>
      <c r="K11" s="69">
        <v>64.85</v>
      </c>
      <c r="L11" s="135">
        <f t="shared" si="0"/>
        <v>-0.19999999999998863</v>
      </c>
      <c r="M11" s="306">
        <f t="shared" si="1"/>
        <v>-0.30840400925210276</v>
      </c>
      <c r="N11" s="78">
        <f>Margins!B11</f>
        <v>3350</v>
      </c>
      <c r="O11" s="25">
        <f t="shared" si="2"/>
        <v>63650</v>
      </c>
      <c r="P11" s="25">
        <f t="shared" si="3"/>
        <v>0</v>
      </c>
      <c r="R11" s="307"/>
    </row>
    <row r="12" spans="1:16" ht="13.5">
      <c r="A12" s="193" t="s">
        <v>280</v>
      </c>
      <c r="B12" s="172">
        <v>1257</v>
      </c>
      <c r="C12" s="302">
        <v>10.64</v>
      </c>
      <c r="D12" s="172">
        <v>0</v>
      </c>
      <c r="E12" s="302">
        <v>0</v>
      </c>
      <c r="F12" s="172">
        <v>0</v>
      </c>
      <c r="G12" s="302">
        <v>0</v>
      </c>
      <c r="H12" s="172">
        <v>1257</v>
      </c>
      <c r="I12" s="303">
        <v>10.64</v>
      </c>
      <c r="J12" s="264">
        <v>385.55</v>
      </c>
      <c r="K12" s="69">
        <v>385</v>
      </c>
      <c r="L12" s="135">
        <f t="shared" si="0"/>
        <v>0.5500000000000114</v>
      </c>
      <c r="M12" s="306">
        <f t="shared" si="1"/>
        <v>0.14285714285714582</v>
      </c>
      <c r="N12" s="78">
        <f>Margins!B12</f>
        <v>600</v>
      </c>
      <c r="O12" s="25">
        <f t="shared" si="2"/>
        <v>0</v>
      </c>
      <c r="P12" s="25">
        <f t="shared" si="3"/>
        <v>0</v>
      </c>
    </row>
    <row r="13" spans="1:16" ht="13.5">
      <c r="A13" s="193" t="s">
        <v>75</v>
      </c>
      <c r="B13" s="172">
        <v>1274</v>
      </c>
      <c r="C13" s="302">
        <v>4.9</v>
      </c>
      <c r="D13" s="172">
        <v>40</v>
      </c>
      <c r="E13" s="302">
        <v>12.33</v>
      </c>
      <c r="F13" s="172">
        <v>2</v>
      </c>
      <c r="G13" s="302">
        <v>0</v>
      </c>
      <c r="H13" s="172">
        <v>1316</v>
      </c>
      <c r="I13" s="303">
        <v>5.01</v>
      </c>
      <c r="J13" s="264">
        <v>86.1</v>
      </c>
      <c r="K13" s="69">
        <v>82.1</v>
      </c>
      <c r="L13" s="135">
        <f t="shared" si="0"/>
        <v>4</v>
      </c>
      <c r="M13" s="306">
        <f t="shared" si="1"/>
        <v>4.8721071863581</v>
      </c>
      <c r="N13" s="78">
        <f>Margins!B13</f>
        <v>2300</v>
      </c>
      <c r="O13" s="25">
        <f t="shared" si="2"/>
        <v>92000</v>
      </c>
      <c r="P13" s="25">
        <f t="shared" si="3"/>
        <v>4600</v>
      </c>
    </row>
    <row r="14" spans="1:18" ht="13.5">
      <c r="A14" s="193" t="s">
        <v>88</v>
      </c>
      <c r="B14" s="316">
        <v>166</v>
      </c>
      <c r="C14" s="324">
        <v>-0.05</v>
      </c>
      <c r="D14" s="172">
        <v>10</v>
      </c>
      <c r="E14" s="302">
        <v>-0.38</v>
      </c>
      <c r="F14" s="172">
        <v>0</v>
      </c>
      <c r="G14" s="302">
        <v>-1</v>
      </c>
      <c r="H14" s="172">
        <v>176</v>
      </c>
      <c r="I14" s="303">
        <v>-0.08</v>
      </c>
      <c r="J14" s="264">
        <v>44.7</v>
      </c>
      <c r="K14" s="69">
        <v>45.1</v>
      </c>
      <c r="L14" s="135">
        <f t="shared" si="0"/>
        <v>-0.3999999999999986</v>
      </c>
      <c r="M14" s="306">
        <f t="shared" si="1"/>
        <v>-0.8869179600886887</v>
      </c>
      <c r="N14" s="78">
        <f>Margins!B14</f>
        <v>4300</v>
      </c>
      <c r="O14" s="25">
        <f t="shared" si="2"/>
        <v>43000</v>
      </c>
      <c r="P14" s="25">
        <f t="shared" si="3"/>
        <v>0</v>
      </c>
      <c r="R14" s="25"/>
    </row>
    <row r="15" spans="1:16" ht="13.5">
      <c r="A15" s="193" t="s">
        <v>136</v>
      </c>
      <c r="B15" s="172">
        <v>921</v>
      </c>
      <c r="C15" s="302">
        <v>-0.44</v>
      </c>
      <c r="D15" s="172">
        <v>156</v>
      </c>
      <c r="E15" s="302">
        <v>-0.49</v>
      </c>
      <c r="F15" s="172">
        <v>20</v>
      </c>
      <c r="G15" s="302">
        <v>-0.69</v>
      </c>
      <c r="H15" s="172">
        <v>1097</v>
      </c>
      <c r="I15" s="303">
        <v>-0.46</v>
      </c>
      <c r="J15" s="264">
        <v>37.25</v>
      </c>
      <c r="K15" s="69">
        <v>37.45</v>
      </c>
      <c r="L15" s="135">
        <f t="shared" si="0"/>
        <v>-0.20000000000000284</v>
      </c>
      <c r="M15" s="306">
        <f t="shared" si="1"/>
        <v>-0.5340453938584855</v>
      </c>
      <c r="N15" s="78">
        <f>Margins!B15</f>
        <v>4775</v>
      </c>
      <c r="O15" s="25">
        <f t="shared" si="2"/>
        <v>744900</v>
      </c>
      <c r="P15" s="25">
        <f t="shared" si="3"/>
        <v>95500</v>
      </c>
    </row>
    <row r="16" spans="1:16" ht="13.5">
      <c r="A16" s="193" t="s">
        <v>157</v>
      </c>
      <c r="B16" s="172">
        <v>748</v>
      </c>
      <c r="C16" s="302">
        <v>3.73</v>
      </c>
      <c r="D16" s="172">
        <v>0</v>
      </c>
      <c r="E16" s="302">
        <v>0</v>
      </c>
      <c r="F16" s="172">
        <v>0</v>
      </c>
      <c r="G16" s="302">
        <v>0</v>
      </c>
      <c r="H16" s="172">
        <v>748</v>
      </c>
      <c r="I16" s="303">
        <v>3.73</v>
      </c>
      <c r="J16" s="264">
        <v>688.1</v>
      </c>
      <c r="K16" s="69">
        <v>680.3</v>
      </c>
      <c r="L16" s="135">
        <f t="shared" si="0"/>
        <v>7.800000000000068</v>
      </c>
      <c r="M16" s="306">
        <f t="shared" si="1"/>
        <v>1.1465529913273658</v>
      </c>
      <c r="N16" s="78">
        <f>Margins!B16</f>
        <v>350</v>
      </c>
      <c r="O16" s="25">
        <f t="shared" si="2"/>
        <v>0</v>
      </c>
      <c r="P16" s="25">
        <f t="shared" si="3"/>
        <v>0</v>
      </c>
    </row>
    <row r="17" spans="1:16" ht="13.5">
      <c r="A17" s="193" t="s">
        <v>193</v>
      </c>
      <c r="B17" s="172">
        <v>8003</v>
      </c>
      <c r="C17" s="302">
        <v>0.77</v>
      </c>
      <c r="D17" s="172">
        <v>107</v>
      </c>
      <c r="E17" s="302">
        <v>1.23</v>
      </c>
      <c r="F17" s="172">
        <v>0</v>
      </c>
      <c r="G17" s="302">
        <v>-1</v>
      </c>
      <c r="H17" s="172">
        <v>8110</v>
      </c>
      <c r="I17" s="303">
        <v>0.78</v>
      </c>
      <c r="J17" s="264">
        <v>2609.45</v>
      </c>
      <c r="K17" s="69">
        <v>2564.2</v>
      </c>
      <c r="L17" s="135">
        <f t="shared" si="0"/>
        <v>45.25</v>
      </c>
      <c r="M17" s="306">
        <f t="shared" si="1"/>
        <v>1.7646829420482024</v>
      </c>
      <c r="N17" s="78">
        <f>Margins!B17</f>
        <v>100</v>
      </c>
      <c r="O17" s="25">
        <f t="shared" si="2"/>
        <v>10700</v>
      </c>
      <c r="P17" s="25">
        <f t="shared" si="3"/>
        <v>0</v>
      </c>
    </row>
    <row r="18" spans="1:16" ht="13.5">
      <c r="A18" s="193" t="s">
        <v>281</v>
      </c>
      <c r="B18" s="172">
        <v>1550</v>
      </c>
      <c r="C18" s="302">
        <v>-0.42</v>
      </c>
      <c r="D18" s="172">
        <v>49</v>
      </c>
      <c r="E18" s="302">
        <v>-0.35</v>
      </c>
      <c r="F18" s="172">
        <v>0</v>
      </c>
      <c r="G18" s="302">
        <v>-1</v>
      </c>
      <c r="H18" s="172">
        <v>1599</v>
      </c>
      <c r="I18" s="303">
        <v>-0.42</v>
      </c>
      <c r="J18" s="264">
        <v>157.15</v>
      </c>
      <c r="K18" s="69">
        <v>160.85</v>
      </c>
      <c r="L18" s="135">
        <f t="shared" si="0"/>
        <v>-3.6999999999999886</v>
      </c>
      <c r="M18" s="306">
        <f t="shared" si="1"/>
        <v>-2.3002797637550443</v>
      </c>
      <c r="N18" s="78">
        <f>Margins!B18</f>
        <v>1900</v>
      </c>
      <c r="O18" s="25">
        <f t="shared" si="2"/>
        <v>93100</v>
      </c>
      <c r="P18" s="25">
        <f t="shared" si="3"/>
        <v>0</v>
      </c>
    </row>
    <row r="19" spans="1:18" s="296" customFormat="1" ht="13.5">
      <c r="A19" s="193" t="s">
        <v>282</v>
      </c>
      <c r="B19" s="172">
        <v>476</v>
      </c>
      <c r="C19" s="302">
        <v>-0.48</v>
      </c>
      <c r="D19" s="172">
        <v>30</v>
      </c>
      <c r="E19" s="302">
        <v>-0.46</v>
      </c>
      <c r="F19" s="172">
        <v>1</v>
      </c>
      <c r="G19" s="302">
        <v>-0.86</v>
      </c>
      <c r="H19" s="172">
        <v>507</v>
      </c>
      <c r="I19" s="303">
        <v>-0.48</v>
      </c>
      <c r="J19" s="264">
        <v>62.45</v>
      </c>
      <c r="K19" s="69">
        <v>63.25</v>
      </c>
      <c r="L19" s="135">
        <f t="shared" si="0"/>
        <v>-0.7999999999999972</v>
      </c>
      <c r="M19" s="306">
        <f t="shared" si="1"/>
        <v>-1.2648221343873471</v>
      </c>
      <c r="N19" s="78">
        <f>Margins!B19</f>
        <v>4800</v>
      </c>
      <c r="O19" s="25">
        <f t="shared" si="2"/>
        <v>144000</v>
      </c>
      <c r="P19" s="25">
        <f t="shared" si="3"/>
        <v>4800</v>
      </c>
      <c r="R19" s="14"/>
    </row>
    <row r="20" spans="1:18" s="296" customFormat="1" ht="13.5">
      <c r="A20" s="193" t="s">
        <v>76</v>
      </c>
      <c r="B20" s="172">
        <v>2368</v>
      </c>
      <c r="C20" s="302">
        <v>2.19</v>
      </c>
      <c r="D20" s="172">
        <v>35</v>
      </c>
      <c r="E20" s="302">
        <v>3.38</v>
      </c>
      <c r="F20" s="172">
        <v>2</v>
      </c>
      <c r="G20" s="302">
        <v>0</v>
      </c>
      <c r="H20" s="172">
        <v>2405</v>
      </c>
      <c r="I20" s="303">
        <v>2.2</v>
      </c>
      <c r="J20" s="264">
        <v>251</v>
      </c>
      <c r="K20" s="69">
        <v>243.6</v>
      </c>
      <c r="L20" s="135">
        <f t="shared" si="0"/>
        <v>7.400000000000006</v>
      </c>
      <c r="M20" s="306">
        <f t="shared" si="1"/>
        <v>3.037766830870282</v>
      </c>
      <c r="N20" s="78">
        <f>Margins!B20</f>
        <v>1400</v>
      </c>
      <c r="O20" s="25">
        <f t="shared" si="2"/>
        <v>49000</v>
      </c>
      <c r="P20" s="25">
        <f t="shared" si="3"/>
        <v>2800</v>
      </c>
      <c r="R20" s="14"/>
    </row>
    <row r="21" spans="1:16" ht="13.5">
      <c r="A21" s="193" t="s">
        <v>77</v>
      </c>
      <c r="B21" s="172">
        <v>7090</v>
      </c>
      <c r="C21" s="302">
        <v>0.54</v>
      </c>
      <c r="D21" s="172">
        <v>132</v>
      </c>
      <c r="E21" s="302">
        <v>0.35</v>
      </c>
      <c r="F21" s="172">
        <v>30</v>
      </c>
      <c r="G21" s="302">
        <v>0.07</v>
      </c>
      <c r="H21" s="172">
        <v>7252</v>
      </c>
      <c r="I21" s="303">
        <v>0.54</v>
      </c>
      <c r="J21" s="264">
        <v>195.4</v>
      </c>
      <c r="K21" s="69">
        <v>194.05</v>
      </c>
      <c r="L21" s="135">
        <f t="shared" si="0"/>
        <v>1.3499999999999943</v>
      </c>
      <c r="M21" s="306">
        <f t="shared" si="1"/>
        <v>0.6956969853130607</v>
      </c>
      <c r="N21" s="78">
        <f>Margins!B21</f>
        <v>1900</v>
      </c>
      <c r="O21" s="25">
        <f t="shared" si="2"/>
        <v>250800</v>
      </c>
      <c r="P21" s="25">
        <f t="shared" si="3"/>
        <v>57000</v>
      </c>
    </row>
    <row r="22" spans="1:18" ht="13.5">
      <c r="A22" s="193" t="s">
        <v>283</v>
      </c>
      <c r="B22" s="316">
        <v>740</v>
      </c>
      <c r="C22" s="324">
        <v>0.25</v>
      </c>
      <c r="D22" s="172">
        <v>0</v>
      </c>
      <c r="E22" s="302">
        <v>0</v>
      </c>
      <c r="F22" s="172">
        <v>0</v>
      </c>
      <c r="G22" s="302">
        <v>-1</v>
      </c>
      <c r="H22" s="172">
        <v>740</v>
      </c>
      <c r="I22" s="303">
        <v>0.17</v>
      </c>
      <c r="J22" s="264">
        <v>158.45</v>
      </c>
      <c r="K22" s="69">
        <v>161</v>
      </c>
      <c r="L22" s="135">
        <f t="shared" si="0"/>
        <v>-2.5500000000000114</v>
      </c>
      <c r="M22" s="306">
        <f t="shared" si="1"/>
        <v>-1.5838509316770257</v>
      </c>
      <c r="N22" s="78">
        <f>Margins!B22</f>
        <v>1050</v>
      </c>
      <c r="O22" s="25">
        <f t="shared" si="2"/>
        <v>0</v>
      </c>
      <c r="P22" s="25">
        <f t="shared" si="3"/>
        <v>0</v>
      </c>
      <c r="R22" s="25"/>
    </row>
    <row r="23" spans="1:18" ht="13.5">
      <c r="A23" s="193" t="s">
        <v>34</v>
      </c>
      <c r="B23" s="316">
        <v>1127</v>
      </c>
      <c r="C23" s="324">
        <v>0.17</v>
      </c>
      <c r="D23" s="172">
        <v>0</v>
      </c>
      <c r="E23" s="302">
        <v>0</v>
      </c>
      <c r="F23" s="172">
        <v>0</v>
      </c>
      <c r="G23" s="302">
        <v>0</v>
      </c>
      <c r="H23" s="172">
        <v>1127</v>
      </c>
      <c r="I23" s="303">
        <v>0.17</v>
      </c>
      <c r="J23" s="264">
        <v>1634.15</v>
      </c>
      <c r="K23" s="69">
        <v>1654.4</v>
      </c>
      <c r="L23" s="135">
        <f t="shared" si="0"/>
        <v>-20.25</v>
      </c>
      <c r="M23" s="306">
        <f t="shared" si="1"/>
        <v>-1.2240087040618954</v>
      </c>
      <c r="N23" s="78">
        <f>Margins!B23</f>
        <v>275</v>
      </c>
      <c r="O23" s="25">
        <f t="shared" si="2"/>
        <v>0</v>
      </c>
      <c r="P23" s="25">
        <f t="shared" si="3"/>
        <v>0</v>
      </c>
      <c r="R23" s="25"/>
    </row>
    <row r="24" spans="1:16" ht="13.5">
      <c r="A24" s="193" t="s">
        <v>284</v>
      </c>
      <c r="B24" s="172">
        <v>336</v>
      </c>
      <c r="C24" s="302">
        <v>-0.02</v>
      </c>
      <c r="D24" s="172">
        <v>0</v>
      </c>
      <c r="E24" s="302">
        <v>0</v>
      </c>
      <c r="F24" s="172">
        <v>0</v>
      </c>
      <c r="G24" s="302">
        <v>0</v>
      </c>
      <c r="H24" s="172">
        <v>336</v>
      </c>
      <c r="I24" s="303">
        <v>-0.02</v>
      </c>
      <c r="J24" s="264">
        <v>960.65</v>
      </c>
      <c r="K24" s="69">
        <v>963.4</v>
      </c>
      <c r="L24" s="135">
        <f t="shared" si="0"/>
        <v>-2.75</v>
      </c>
      <c r="M24" s="306">
        <f t="shared" si="1"/>
        <v>-0.28544737388416025</v>
      </c>
      <c r="N24" s="78">
        <f>Margins!B24</f>
        <v>250</v>
      </c>
      <c r="O24" s="25">
        <f t="shared" si="2"/>
        <v>0</v>
      </c>
      <c r="P24" s="25">
        <f t="shared" si="3"/>
        <v>0</v>
      </c>
    </row>
    <row r="25" spans="1:16" ht="13.5">
      <c r="A25" s="193" t="s">
        <v>137</v>
      </c>
      <c r="B25" s="172">
        <v>1915</v>
      </c>
      <c r="C25" s="302">
        <v>0.21</v>
      </c>
      <c r="D25" s="172">
        <v>5</v>
      </c>
      <c r="E25" s="302">
        <v>-0.29</v>
      </c>
      <c r="F25" s="172">
        <v>0</v>
      </c>
      <c r="G25" s="302">
        <v>0</v>
      </c>
      <c r="H25" s="172">
        <v>1920</v>
      </c>
      <c r="I25" s="303">
        <v>0.21</v>
      </c>
      <c r="J25" s="264">
        <v>344.1</v>
      </c>
      <c r="K25" s="69">
        <v>342.85</v>
      </c>
      <c r="L25" s="135">
        <f t="shared" si="0"/>
        <v>1.25</v>
      </c>
      <c r="M25" s="306">
        <f t="shared" si="1"/>
        <v>0.364590928977687</v>
      </c>
      <c r="N25" s="78">
        <f>Margins!B25</f>
        <v>1000</v>
      </c>
      <c r="O25" s="25">
        <f t="shared" si="2"/>
        <v>5000</v>
      </c>
      <c r="P25" s="25">
        <f t="shared" si="3"/>
        <v>0</v>
      </c>
    </row>
    <row r="26" spans="1:16" ht="13.5">
      <c r="A26" s="193" t="s">
        <v>232</v>
      </c>
      <c r="B26" s="172">
        <v>10225</v>
      </c>
      <c r="C26" s="302">
        <v>-0.22</v>
      </c>
      <c r="D26" s="172">
        <v>104</v>
      </c>
      <c r="E26" s="302">
        <v>-0.52</v>
      </c>
      <c r="F26" s="172">
        <v>10</v>
      </c>
      <c r="G26" s="302">
        <v>-0.47</v>
      </c>
      <c r="H26" s="172">
        <v>10339</v>
      </c>
      <c r="I26" s="303">
        <v>-0.22</v>
      </c>
      <c r="J26" s="264">
        <v>818.95</v>
      </c>
      <c r="K26" s="69">
        <v>825.6</v>
      </c>
      <c r="L26" s="135">
        <f t="shared" si="0"/>
        <v>-6.649999999999977</v>
      </c>
      <c r="M26" s="306">
        <f t="shared" si="1"/>
        <v>-0.8054748062015477</v>
      </c>
      <c r="N26" s="78">
        <f>Margins!B26</f>
        <v>500</v>
      </c>
      <c r="O26" s="25">
        <f t="shared" si="2"/>
        <v>52000</v>
      </c>
      <c r="P26" s="25">
        <f t="shared" si="3"/>
        <v>5000</v>
      </c>
    </row>
    <row r="27" spans="1:18" ht="13.5">
      <c r="A27" s="193" t="s">
        <v>1</v>
      </c>
      <c r="B27" s="316">
        <v>3794</v>
      </c>
      <c r="C27" s="324">
        <v>0.04</v>
      </c>
      <c r="D27" s="172">
        <v>23</v>
      </c>
      <c r="E27" s="302">
        <v>-0.59</v>
      </c>
      <c r="F27" s="172">
        <v>3</v>
      </c>
      <c r="G27" s="302">
        <v>0</v>
      </c>
      <c r="H27" s="172">
        <v>3820</v>
      </c>
      <c r="I27" s="303">
        <v>0.03</v>
      </c>
      <c r="J27" s="264">
        <v>2429.3</v>
      </c>
      <c r="K27" s="69">
        <v>2449.1</v>
      </c>
      <c r="L27" s="135">
        <f t="shared" si="0"/>
        <v>-19.799999999999727</v>
      </c>
      <c r="M27" s="306">
        <f t="shared" si="1"/>
        <v>-0.8084602507043293</v>
      </c>
      <c r="N27" s="78">
        <f>Margins!B27</f>
        <v>150</v>
      </c>
      <c r="O27" s="25">
        <f t="shared" si="2"/>
        <v>3450</v>
      </c>
      <c r="P27" s="25">
        <f t="shared" si="3"/>
        <v>450</v>
      </c>
      <c r="R27" s="25"/>
    </row>
    <row r="28" spans="1:18" ht="13.5">
      <c r="A28" s="193" t="s">
        <v>158</v>
      </c>
      <c r="B28" s="316">
        <v>131</v>
      </c>
      <c r="C28" s="324">
        <v>0.58</v>
      </c>
      <c r="D28" s="172">
        <v>4</v>
      </c>
      <c r="E28" s="302">
        <v>0</v>
      </c>
      <c r="F28" s="172">
        <v>1</v>
      </c>
      <c r="G28" s="302">
        <v>0</v>
      </c>
      <c r="H28" s="172">
        <v>136</v>
      </c>
      <c r="I28" s="303">
        <v>0.56</v>
      </c>
      <c r="J28" s="264">
        <v>114.65</v>
      </c>
      <c r="K28" s="69">
        <v>114.65</v>
      </c>
      <c r="L28" s="135">
        <f t="shared" si="0"/>
        <v>0</v>
      </c>
      <c r="M28" s="306">
        <f t="shared" si="1"/>
        <v>0</v>
      </c>
      <c r="N28" s="78">
        <f>Margins!B28</f>
        <v>1900</v>
      </c>
      <c r="O28" s="25">
        <f t="shared" si="2"/>
        <v>7600</v>
      </c>
      <c r="P28" s="25">
        <f t="shared" si="3"/>
        <v>1900</v>
      </c>
      <c r="R28" s="25"/>
    </row>
    <row r="29" spans="1:16" ht="13.5">
      <c r="A29" s="193" t="s">
        <v>285</v>
      </c>
      <c r="B29" s="172">
        <v>5833</v>
      </c>
      <c r="C29" s="302">
        <v>3.08</v>
      </c>
      <c r="D29" s="172">
        <v>0</v>
      </c>
      <c r="E29" s="302">
        <v>0</v>
      </c>
      <c r="F29" s="172">
        <v>0</v>
      </c>
      <c r="G29" s="302">
        <v>0</v>
      </c>
      <c r="H29" s="172">
        <v>5833</v>
      </c>
      <c r="I29" s="303">
        <v>3.08</v>
      </c>
      <c r="J29" s="264">
        <v>559.9</v>
      </c>
      <c r="K29" s="69">
        <v>560.65</v>
      </c>
      <c r="L29" s="135">
        <f t="shared" si="0"/>
        <v>-0.75</v>
      </c>
      <c r="M29" s="306">
        <f t="shared" si="1"/>
        <v>-0.13377329884954964</v>
      </c>
      <c r="N29" s="78">
        <f>Margins!B29</f>
        <v>300</v>
      </c>
      <c r="O29" s="25">
        <f t="shared" si="2"/>
        <v>0</v>
      </c>
      <c r="P29" s="25">
        <f t="shared" si="3"/>
        <v>0</v>
      </c>
    </row>
    <row r="30" spans="1:16" ht="13.5">
      <c r="A30" s="193" t="s">
        <v>159</v>
      </c>
      <c r="B30" s="172">
        <v>178</v>
      </c>
      <c r="C30" s="302">
        <v>-0.33</v>
      </c>
      <c r="D30" s="172">
        <v>6</v>
      </c>
      <c r="E30" s="302">
        <v>0</v>
      </c>
      <c r="F30" s="172">
        <v>3</v>
      </c>
      <c r="G30" s="302">
        <v>0</v>
      </c>
      <c r="H30" s="172">
        <v>187</v>
      </c>
      <c r="I30" s="303">
        <v>-0.32</v>
      </c>
      <c r="J30" s="264">
        <v>49.15</v>
      </c>
      <c r="K30" s="69">
        <v>49.65</v>
      </c>
      <c r="L30" s="135">
        <f t="shared" si="0"/>
        <v>-0.5</v>
      </c>
      <c r="M30" s="306">
        <f t="shared" si="1"/>
        <v>-1.0070493454179255</v>
      </c>
      <c r="N30" s="78">
        <f>Margins!B30</f>
        <v>4500</v>
      </c>
      <c r="O30" s="25">
        <f t="shared" si="2"/>
        <v>27000</v>
      </c>
      <c r="P30" s="25">
        <f t="shared" si="3"/>
        <v>13500</v>
      </c>
    </row>
    <row r="31" spans="1:18" ht="13.5">
      <c r="A31" s="193" t="s">
        <v>2</v>
      </c>
      <c r="B31" s="316">
        <v>906</v>
      </c>
      <c r="C31" s="324">
        <v>0.29</v>
      </c>
      <c r="D31" s="172">
        <v>24</v>
      </c>
      <c r="E31" s="302">
        <v>-0.77</v>
      </c>
      <c r="F31" s="172">
        <v>0</v>
      </c>
      <c r="G31" s="302">
        <v>0</v>
      </c>
      <c r="H31" s="172">
        <v>930</v>
      </c>
      <c r="I31" s="303">
        <v>0.15</v>
      </c>
      <c r="J31" s="264">
        <v>355.05</v>
      </c>
      <c r="K31" s="69">
        <v>350.55</v>
      </c>
      <c r="L31" s="135">
        <f t="shared" si="0"/>
        <v>4.5</v>
      </c>
      <c r="M31" s="306">
        <f t="shared" si="1"/>
        <v>1.2836970474967906</v>
      </c>
      <c r="N31" s="78">
        <f>Margins!B31</f>
        <v>1100</v>
      </c>
      <c r="O31" s="25">
        <f t="shared" si="2"/>
        <v>26400</v>
      </c>
      <c r="P31" s="25">
        <f t="shared" si="3"/>
        <v>0</v>
      </c>
      <c r="R31" s="25"/>
    </row>
    <row r="32" spans="1:18" ht="13.5">
      <c r="A32" s="193" t="s">
        <v>391</v>
      </c>
      <c r="B32" s="316">
        <v>1682</v>
      </c>
      <c r="C32" s="324">
        <v>5.35</v>
      </c>
      <c r="D32" s="172">
        <v>25</v>
      </c>
      <c r="E32" s="302">
        <v>1.5</v>
      </c>
      <c r="F32" s="172">
        <v>1</v>
      </c>
      <c r="G32" s="302">
        <v>0</v>
      </c>
      <c r="H32" s="172">
        <v>1708</v>
      </c>
      <c r="I32" s="303">
        <v>5.21</v>
      </c>
      <c r="J32" s="264">
        <v>130.6</v>
      </c>
      <c r="K32" s="69">
        <v>128.55</v>
      </c>
      <c r="L32" s="135">
        <f t="shared" si="0"/>
        <v>2.049999999999983</v>
      </c>
      <c r="M32" s="306">
        <f t="shared" si="1"/>
        <v>1.5947102294826783</v>
      </c>
      <c r="N32" s="78">
        <f>Margins!B32</f>
        <v>2500</v>
      </c>
      <c r="O32" s="25">
        <f t="shared" si="2"/>
        <v>62500</v>
      </c>
      <c r="P32" s="25">
        <f t="shared" si="3"/>
        <v>2500</v>
      </c>
      <c r="R32" s="25"/>
    </row>
    <row r="33" spans="1:16" ht="13.5">
      <c r="A33" s="193" t="s">
        <v>78</v>
      </c>
      <c r="B33" s="172">
        <v>1166</v>
      </c>
      <c r="C33" s="302">
        <v>0.01</v>
      </c>
      <c r="D33" s="172">
        <v>1</v>
      </c>
      <c r="E33" s="302">
        <v>-0.67</v>
      </c>
      <c r="F33" s="172">
        <v>0</v>
      </c>
      <c r="G33" s="302">
        <v>0</v>
      </c>
      <c r="H33" s="172">
        <v>1167</v>
      </c>
      <c r="I33" s="303">
        <v>0.01</v>
      </c>
      <c r="J33" s="264">
        <v>220.2</v>
      </c>
      <c r="K33" s="69">
        <v>221.5</v>
      </c>
      <c r="L33" s="135">
        <f t="shared" si="0"/>
        <v>-1.3000000000000114</v>
      </c>
      <c r="M33" s="306">
        <f t="shared" si="1"/>
        <v>-0.5869074492099374</v>
      </c>
      <c r="N33" s="78">
        <f>Margins!B33</f>
        <v>1600</v>
      </c>
      <c r="O33" s="25">
        <f t="shared" si="2"/>
        <v>1600</v>
      </c>
      <c r="P33" s="25">
        <f t="shared" si="3"/>
        <v>0</v>
      </c>
    </row>
    <row r="34" spans="1:16" ht="13.5">
      <c r="A34" s="193" t="s">
        <v>138</v>
      </c>
      <c r="B34" s="172">
        <v>7289</v>
      </c>
      <c r="C34" s="302">
        <v>-0.35</v>
      </c>
      <c r="D34" s="172">
        <v>48</v>
      </c>
      <c r="E34" s="302">
        <v>0.85</v>
      </c>
      <c r="F34" s="172">
        <v>4</v>
      </c>
      <c r="G34" s="302">
        <v>1</v>
      </c>
      <c r="H34" s="172">
        <v>7341</v>
      </c>
      <c r="I34" s="303">
        <v>-0.34</v>
      </c>
      <c r="J34" s="264">
        <v>569.4</v>
      </c>
      <c r="K34" s="69">
        <v>584.6</v>
      </c>
      <c r="L34" s="135">
        <f t="shared" si="0"/>
        <v>-15.200000000000045</v>
      </c>
      <c r="M34" s="306">
        <f t="shared" si="1"/>
        <v>-2.6000684228532407</v>
      </c>
      <c r="N34" s="78">
        <f>Margins!B34</f>
        <v>425</v>
      </c>
      <c r="O34" s="25">
        <f t="shared" si="2"/>
        <v>20400</v>
      </c>
      <c r="P34" s="25">
        <f t="shared" si="3"/>
        <v>1700</v>
      </c>
    </row>
    <row r="35" spans="1:18" ht="13.5">
      <c r="A35" s="193" t="s">
        <v>160</v>
      </c>
      <c r="B35" s="316">
        <v>1274</v>
      </c>
      <c r="C35" s="324">
        <v>-0.28</v>
      </c>
      <c r="D35" s="172">
        <v>0</v>
      </c>
      <c r="E35" s="302">
        <v>0</v>
      </c>
      <c r="F35" s="172">
        <v>0</v>
      </c>
      <c r="G35" s="302">
        <v>0</v>
      </c>
      <c r="H35" s="172">
        <v>1274</v>
      </c>
      <c r="I35" s="303">
        <v>-0.28</v>
      </c>
      <c r="J35" s="264">
        <v>369.05</v>
      </c>
      <c r="K35" s="69">
        <v>360.6</v>
      </c>
      <c r="L35" s="135">
        <f t="shared" si="0"/>
        <v>8.449999999999989</v>
      </c>
      <c r="M35" s="306">
        <f t="shared" si="1"/>
        <v>2.3433166943982218</v>
      </c>
      <c r="N35" s="78">
        <f>Margins!B35</f>
        <v>550</v>
      </c>
      <c r="O35" s="25">
        <f t="shared" si="2"/>
        <v>0</v>
      </c>
      <c r="P35" s="25">
        <f t="shared" si="3"/>
        <v>0</v>
      </c>
      <c r="R35" s="25"/>
    </row>
    <row r="36" spans="1:16" ht="13.5">
      <c r="A36" s="193" t="s">
        <v>161</v>
      </c>
      <c r="B36" s="172">
        <v>118</v>
      </c>
      <c r="C36" s="302">
        <v>-0.03</v>
      </c>
      <c r="D36" s="172">
        <v>16</v>
      </c>
      <c r="E36" s="302">
        <v>-0.41</v>
      </c>
      <c r="F36" s="172">
        <v>0</v>
      </c>
      <c r="G36" s="302">
        <v>0</v>
      </c>
      <c r="H36" s="172">
        <v>134</v>
      </c>
      <c r="I36" s="303">
        <v>-0.1</v>
      </c>
      <c r="J36" s="264">
        <v>34.05</v>
      </c>
      <c r="K36" s="69">
        <v>34.4</v>
      </c>
      <c r="L36" s="135">
        <f t="shared" si="0"/>
        <v>-0.3500000000000014</v>
      </c>
      <c r="M36" s="306">
        <f t="shared" si="1"/>
        <v>-1.0174418604651205</v>
      </c>
      <c r="N36" s="78">
        <f>Margins!B36</f>
        <v>6900</v>
      </c>
      <c r="O36" s="25">
        <f t="shared" si="2"/>
        <v>110400</v>
      </c>
      <c r="P36" s="25">
        <f t="shared" si="3"/>
        <v>0</v>
      </c>
    </row>
    <row r="37" spans="1:16" ht="13.5">
      <c r="A37" s="193" t="s">
        <v>392</v>
      </c>
      <c r="B37" s="172">
        <v>20</v>
      </c>
      <c r="C37" s="302">
        <v>-0.71</v>
      </c>
      <c r="D37" s="172">
        <v>0</v>
      </c>
      <c r="E37" s="302">
        <v>0</v>
      </c>
      <c r="F37" s="172">
        <v>0</v>
      </c>
      <c r="G37" s="302">
        <v>0</v>
      </c>
      <c r="H37" s="172">
        <v>20</v>
      </c>
      <c r="I37" s="303">
        <v>-0.71</v>
      </c>
      <c r="J37" s="264">
        <v>216.4</v>
      </c>
      <c r="K37" s="69">
        <v>216.35</v>
      </c>
      <c r="L37" s="135">
        <f t="shared" si="0"/>
        <v>0.05000000000001137</v>
      </c>
      <c r="M37" s="306">
        <f t="shared" si="1"/>
        <v>0.02311070025422296</v>
      </c>
      <c r="N37" s="78">
        <f>Margins!B37</f>
        <v>1800</v>
      </c>
      <c r="O37" s="25">
        <f t="shared" si="2"/>
        <v>0</v>
      </c>
      <c r="P37" s="25">
        <f t="shared" si="3"/>
        <v>0</v>
      </c>
    </row>
    <row r="38" spans="1:18" ht="13.5">
      <c r="A38" s="193" t="s">
        <v>3</v>
      </c>
      <c r="B38" s="316">
        <v>1377</v>
      </c>
      <c r="C38" s="324">
        <v>-0.45</v>
      </c>
      <c r="D38" s="172">
        <v>85</v>
      </c>
      <c r="E38" s="302">
        <v>-0.36</v>
      </c>
      <c r="F38" s="172">
        <v>12</v>
      </c>
      <c r="G38" s="302">
        <v>-0.73</v>
      </c>
      <c r="H38" s="172">
        <v>1474</v>
      </c>
      <c r="I38" s="303">
        <v>-0.45</v>
      </c>
      <c r="J38" s="264">
        <v>208.1</v>
      </c>
      <c r="K38" s="69">
        <v>207.9</v>
      </c>
      <c r="L38" s="135">
        <f t="shared" si="0"/>
        <v>0.19999999999998863</v>
      </c>
      <c r="M38" s="306">
        <f t="shared" si="1"/>
        <v>0.09620009620009073</v>
      </c>
      <c r="N38" s="78">
        <f>Margins!B38</f>
        <v>1250</v>
      </c>
      <c r="O38" s="25">
        <f t="shared" si="2"/>
        <v>106250</v>
      </c>
      <c r="P38" s="25">
        <f t="shared" si="3"/>
        <v>15000</v>
      </c>
      <c r="R38" s="25"/>
    </row>
    <row r="39" spans="1:18" ht="13.5">
      <c r="A39" s="193" t="s">
        <v>218</v>
      </c>
      <c r="B39" s="316">
        <v>409</v>
      </c>
      <c r="C39" s="324">
        <v>-0.19</v>
      </c>
      <c r="D39" s="172">
        <v>3</v>
      </c>
      <c r="E39" s="302">
        <v>2</v>
      </c>
      <c r="F39" s="172">
        <v>0</v>
      </c>
      <c r="G39" s="302">
        <v>0</v>
      </c>
      <c r="H39" s="172">
        <v>412</v>
      </c>
      <c r="I39" s="303">
        <v>-0.19</v>
      </c>
      <c r="J39" s="264">
        <v>376.55</v>
      </c>
      <c r="K39" s="69">
        <v>373.4</v>
      </c>
      <c r="L39" s="135">
        <f t="shared" si="0"/>
        <v>3.150000000000034</v>
      </c>
      <c r="M39" s="306">
        <f t="shared" si="1"/>
        <v>0.8435993572576418</v>
      </c>
      <c r="N39" s="78">
        <f>Margins!B39</f>
        <v>1050</v>
      </c>
      <c r="O39" s="25">
        <f t="shared" si="2"/>
        <v>3150</v>
      </c>
      <c r="P39" s="25">
        <f t="shared" si="3"/>
        <v>0</v>
      </c>
      <c r="R39" s="25"/>
    </row>
    <row r="40" spans="1:18" ht="13.5">
      <c r="A40" s="193" t="s">
        <v>162</v>
      </c>
      <c r="B40" s="316">
        <v>440</v>
      </c>
      <c r="C40" s="324">
        <v>1.73</v>
      </c>
      <c r="D40" s="172">
        <v>0</v>
      </c>
      <c r="E40" s="302">
        <v>0</v>
      </c>
      <c r="F40" s="172">
        <v>0</v>
      </c>
      <c r="G40" s="302">
        <v>0</v>
      </c>
      <c r="H40" s="172">
        <v>440</v>
      </c>
      <c r="I40" s="303">
        <v>1.73</v>
      </c>
      <c r="J40" s="264">
        <v>313.05</v>
      </c>
      <c r="K40" s="69">
        <v>317.85</v>
      </c>
      <c r="L40" s="135">
        <f t="shared" si="0"/>
        <v>-4.800000000000011</v>
      </c>
      <c r="M40" s="306">
        <f t="shared" si="1"/>
        <v>-1.5101462954223726</v>
      </c>
      <c r="N40" s="78">
        <f>Margins!B40</f>
        <v>1200</v>
      </c>
      <c r="O40" s="25">
        <f t="shared" si="2"/>
        <v>0</v>
      </c>
      <c r="P40" s="25">
        <f t="shared" si="3"/>
        <v>0</v>
      </c>
      <c r="R40" s="25"/>
    </row>
    <row r="41" spans="1:16" ht="13.5">
      <c r="A41" s="193" t="s">
        <v>286</v>
      </c>
      <c r="B41" s="172">
        <v>602</v>
      </c>
      <c r="C41" s="302">
        <v>0.65</v>
      </c>
      <c r="D41" s="172">
        <v>1</v>
      </c>
      <c r="E41" s="302">
        <v>0</v>
      </c>
      <c r="F41" s="172">
        <v>0</v>
      </c>
      <c r="G41" s="302">
        <v>0</v>
      </c>
      <c r="H41" s="172">
        <v>603</v>
      </c>
      <c r="I41" s="303">
        <v>0.66</v>
      </c>
      <c r="J41" s="264">
        <v>214.8</v>
      </c>
      <c r="K41" s="69">
        <v>219.75</v>
      </c>
      <c r="L41" s="135">
        <f t="shared" si="0"/>
        <v>-4.949999999999989</v>
      </c>
      <c r="M41" s="306">
        <f t="shared" si="1"/>
        <v>-2.252559726962452</v>
      </c>
      <c r="N41" s="78">
        <f>Margins!B41</f>
        <v>1000</v>
      </c>
      <c r="O41" s="25">
        <f t="shared" si="2"/>
        <v>1000</v>
      </c>
      <c r="P41" s="25">
        <f t="shared" si="3"/>
        <v>0</v>
      </c>
    </row>
    <row r="42" spans="1:16" ht="13.5">
      <c r="A42" s="193" t="s">
        <v>183</v>
      </c>
      <c r="B42" s="172">
        <v>1026</v>
      </c>
      <c r="C42" s="302">
        <v>0.47</v>
      </c>
      <c r="D42" s="172">
        <v>0</v>
      </c>
      <c r="E42" s="302">
        <v>0</v>
      </c>
      <c r="F42" s="172">
        <v>0</v>
      </c>
      <c r="G42" s="302">
        <v>0</v>
      </c>
      <c r="H42" s="172">
        <v>1026</v>
      </c>
      <c r="I42" s="303">
        <v>0.47</v>
      </c>
      <c r="J42" s="264">
        <v>304.95</v>
      </c>
      <c r="K42" s="69">
        <v>305.35</v>
      </c>
      <c r="L42" s="135">
        <f t="shared" si="0"/>
        <v>-0.4000000000000341</v>
      </c>
      <c r="M42" s="306">
        <f t="shared" si="1"/>
        <v>-0.13099721630916458</v>
      </c>
      <c r="N42" s="78">
        <f>Margins!B42</f>
        <v>950</v>
      </c>
      <c r="O42" s="25">
        <f t="shared" si="2"/>
        <v>0</v>
      </c>
      <c r="P42" s="25">
        <f t="shared" si="3"/>
        <v>0</v>
      </c>
    </row>
    <row r="43" spans="1:16" ht="13.5">
      <c r="A43" s="193" t="s">
        <v>219</v>
      </c>
      <c r="B43" s="172">
        <v>400</v>
      </c>
      <c r="C43" s="302">
        <v>-0.05</v>
      </c>
      <c r="D43" s="172">
        <v>8</v>
      </c>
      <c r="E43" s="302">
        <v>3</v>
      </c>
      <c r="F43" s="172">
        <v>0</v>
      </c>
      <c r="G43" s="302">
        <v>0</v>
      </c>
      <c r="H43" s="172">
        <v>408</v>
      </c>
      <c r="I43" s="303">
        <v>-0.03</v>
      </c>
      <c r="J43" s="264">
        <v>93.7</v>
      </c>
      <c r="K43" s="69">
        <v>94.25</v>
      </c>
      <c r="L43" s="135">
        <f t="shared" si="0"/>
        <v>-0.5499999999999972</v>
      </c>
      <c r="M43" s="306">
        <f t="shared" si="1"/>
        <v>-0.5835543766578218</v>
      </c>
      <c r="N43" s="78">
        <f>Margins!B43</f>
        <v>2700</v>
      </c>
      <c r="O43" s="25">
        <f t="shared" si="2"/>
        <v>21600</v>
      </c>
      <c r="P43" s="25">
        <f t="shared" si="3"/>
        <v>0</v>
      </c>
    </row>
    <row r="44" spans="1:16" ht="13.5">
      <c r="A44" s="193" t="s">
        <v>163</v>
      </c>
      <c r="B44" s="172">
        <v>2349</v>
      </c>
      <c r="C44" s="302">
        <v>-0.63</v>
      </c>
      <c r="D44" s="172">
        <v>1</v>
      </c>
      <c r="E44" s="302">
        <v>0</v>
      </c>
      <c r="F44" s="172">
        <v>0</v>
      </c>
      <c r="G44" s="302">
        <v>-1</v>
      </c>
      <c r="H44" s="172">
        <v>2350</v>
      </c>
      <c r="I44" s="303">
        <v>-0.63</v>
      </c>
      <c r="J44" s="264">
        <v>3751.65</v>
      </c>
      <c r="K44" s="69">
        <v>3770.7</v>
      </c>
      <c r="L44" s="135">
        <f t="shared" si="0"/>
        <v>-19.049999999999727</v>
      </c>
      <c r="M44" s="306">
        <f t="shared" si="1"/>
        <v>-0.5052112339883769</v>
      </c>
      <c r="N44" s="78">
        <f>Margins!B44</f>
        <v>62</v>
      </c>
      <c r="O44" s="25">
        <f t="shared" si="2"/>
        <v>62</v>
      </c>
      <c r="P44" s="25">
        <f t="shared" si="3"/>
        <v>0</v>
      </c>
    </row>
    <row r="45" spans="1:18" ht="13.5">
      <c r="A45" s="193" t="s">
        <v>194</v>
      </c>
      <c r="B45" s="172">
        <v>1195</v>
      </c>
      <c r="C45" s="302">
        <v>-0.46</v>
      </c>
      <c r="D45" s="172">
        <v>23</v>
      </c>
      <c r="E45" s="302">
        <v>-0.04</v>
      </c>
      <c r="F45" s="172">
        <v>2</v>
      </c>
      <c r="G45" s="302">
        <v>-0.33</v>
      </c>
      <c r="H45" s="172">
        <v>1220</v>
      </c>
      <c r="I45" s="303">
        <v>-0.46</v>
      </c>
      <c r="J45" s="264">
        <v>689.65</v>
      </c>
      <c r="K45" s="69">
        <v>691.55</v>
      </c>
      <c r="L45" s="135">
        <f t="shared" si="0"/>
        <v>-1.8999999999999773</v>
      </c>
      <c r="M45" s="306">
        <f t="shared" si="1"/>
        <v>-0.27474513773407233</v>
      </c>
      <c r="N45" s="78">
        <f>Margins!B45</f>
        <v>400</v>
      </c>
      <c r="O45" s="25">
        <f t="shared" si="2"/>
        <v>9200</v>
      </c>
      <c r="P45" s="25">
        <f t="shared" si="3"/>
        <v>800</v>
      </c>
      <c r="R45" s="25"/>
    </row>
    <row r="46" spans="1:16" ht="13.5">
      <c r="A46" s="193" t="s">
        <v>220</v>
      </c>
      <c r="B46" s="172">
        <v>600</v>
      </c>
      <c r="C46" s="302">
        <v>0.61</v>
      </c>
      <c r="D46" s="172">
        <v>8</v>
      </c>
      <c r="E46" s="302">
        <v>-0.43</v>
      </c>
      <c r="F46" s="172">
        <v>0</v>
      </c>
      <c r="G46" s="302">
        <v>0</v>
      </c>
      <c r="H46" s="172">
        <v>608</v>
      </c>
      <c r="I46" s="303">
        <v>0.58</v>
      </c>
      <c r="J46" s="264">
        <v>125.35</v>
      </c>
      <c r="K46" s="69">
        <v>126.05</v>
      </c>
      <c r="L46" s="135">
        <f t="shared" si="0"/>
        <v>-0.7000000000000028</v>
      </c>
      <c r="M46" s="306">
        <f t="shared" si="1"/>
        <v>-0.5553351844506171</v>
      </c>
      <c r="N46" s="78">
        <f>Margins!B46</f>
        <v>2400</v>
      </c>
      <c r="O46" s="25">
        <f t="shared" si="2"/>
        <v>19200</v>
      </c>
      <c r="P46" s="25">
        <f t="shared" si="3"/>
        <v>0</v>
      </c>
    </row>
    <row r="47" spans="1:18" ht="13.5">
      <c r="A47" s="193" t="s">
        <v>164</v>
      </c>
      <c r="B47" s="172">
        <v>343</v>
      </c>
      <c r="C47" s="302">
        <v>0.06</v>
      </c>
      <c r="D47" s="172">
        <v>14</v>
      </c>
      <c r="E47" s="302">
        <v>-0.07</v>
      </c>
      <c r="F47" s="172">
        <v>4</v>
      </c>
      <c r="G47" s="302">
        <v>1</v>
      </c>
      <c r="H47" s="172">
        <v>361</v>
      </c>
      <c r="I47" s="303">
        <v>0.06</v>
      </c>
      <c r="J47" s="264">
        <v>54.45</v>
      </c>
      <c r="K47" s="69">
        <v>55.15</v>
      </c>
      <c r="L47" s="135">
        <f t="shared" si="0"/>
        <v>-0.6999999999999957</v>
      </c>
      <c r="M47" s="306">
        <f t="shared" si="1"/>
        <v>-1.2692656391659036</v>
      </c>
      <c r="N47" s="78">
        <f>Margins!B47</f>
        <v>5650</v>
      </c>
      <c r="O47" s="25">
        <f t="shared" si="2"/>
        <v>79100</v>
      </c>
      <c r="P47" s="25">
        <f t="shared" si="3"/>
        <v>22600</v>
      </c>
      <c r="R47" s="103"/>
    </row>
    <row r="48" spans="1:16" ht="13.5">
      <c r="A48" s="193" t="s">
        <v>165</v>
      </c>
      <c r="B48" s="172">
        <v>354</v>
      </c>
      <c r="C48" s="302">
        <v>-0.55</v>
      </c>
      <c r="D48" s="172">
        <v>0</v>
      </c>
      <c r="E48" s="302">
        <v>0</v>
      </c>
      <c r="F48" s="172">
        <v>0</v>
      </c>
      <c r="G48" s="302">
        <v>0</v>
      </c>
      <c r="H48" s="172">
        <v>354</v>
      </c>
      <c r="I48" s="303">
        <v>-0.55</v>
      </c>
      <c r="J48" s="264">
        <v>256.3</v>
      </c>
      <c r="K48" s="69">
        <v>256.9</v>
      </c>
      <c r="L48" s="135">
        <f t="shared" si="0"/>
        <v>-0.5999999999999659</v>
      </c>
      <c r="M48" s="306">
        <f t="shared" si="1"/>
        <v>-0.2335539120280132</v>
      </c>
      <c r="N48" s="78">
        <f>Margins!B48</f>
        <v>1300</v>
      </c>
      <c r="O48" s="25">
        <f t="shared" si="2"/>
        <v>0</v>
      </c>
      <c r="P48" s="25">
        <f t="shared" si="3"/>
        <v>0</v>
      </c>
    </row>
    <row r="49" spans="1:16" ht="13.5">
      <c r="A49" s="193" t="s">
        <v>89</v>
      </c>
      <c r="B49" s="172">
        <v>2432</v>
      </c>
      <c r="C49" s="302">
        <v>-0.12</v>
      </c>
      <c r="D49" s="172">
        <v>83</v>
      </c>
      <c r="E49" s="302">
        <v>0.08</v>
      </c>
      <c r="F49" s="172">
        <v>6</v>
      </c>
      <c r="G49" s="302">
        <v>-0.57</v>
      </c>
      <c r="H49" s="172">
        <v>2521</v>
      </c>
      <c r="I49" s="303">
        <v>-0.12</v>
      </c>
      <c r="J49" s="264">
        <v>278.45</v>
      </c>
      <c r="K49" s="69">
        <v>281.2</v>
      </c>
      <c r="L49" s="135">
        <f t="shared" si="0"/>
        <v>-2.75</v>
      </c>
      <c r="M49" s="306">
        <f t="shared" si="1"/>
        <v>-0.9779516358463728</v>
      </c>
      <c r="N49" s="78">
        <f>Margins!B49</f>
        <v>750</v>
      </c>
      <c r="O49" s="25">
        <f t="shared" si="2"/>
        <v>62250</v>
      </c>
      <c r="P49" s="25">
        <f t="shared" si="3"/>
        <v>4500</v>
      </c>
    </row>
    <row r="50" spans="1:16" ht="13.5">
      <c r="A50" s="193" t="s">
        <v>287</v>
      </c>
      <c r="B50" s="172">
        <v>2248</v>
      </c>
      <c r="C50" s="302">
        <v>10.65</v>
      </c>
      <c r="D50" s="172">
        <v>1</v>
      </c>
      <c r="E50" s="302">
        <v>0</v>
      </c>
      <c r="F50" s="172">
        <v>1</v>
      </c>
      <c r="G50" s="302">
        <v>0</v>
      </c>
      <c r="H50" s="172">
        <v>2250</v>
      </c>
      <c r="I50" s="303">
        <v>10.66</v>
      </c>
      <c r="J50" s="264">
        <v>182.4</v>
      </c>
      <c r="K50" s="69">
        <v>180.25</v>
      </c>
      <c r="L50" s="135">
        <f t="shared" si="0"/>
        <v>2.1500000000000057</v>
      </c>
      <c r="M50" s="306">
        <f t="shared" si="1"/>
        <v>1.1927877947295453</v>
      </c>
      <c r="N50" s="78">
        <f>Margins!B50</f>
        <v>2000</v>
      </c>
      <c r="O50" s="25">
        <f t="shared" si="2"/>
        <v>2000</v>
      </c>
      <c r="P50" s="25">
        <f t="shared" si="3"/>
        <v>2000</v>
      </c>
    </row>
    <row r="51" spans="1:16" ht="13.5">
      <c r="A51" s="193" t="s">
        <v>271</v>
      </c>
      <c r="B51" s="172">
        <v>922</v>
      </c>
      <c r="C51" s="302">
        <v>3.41</v>
      </c>
      <c r="D51" s="172">
        <v>17</v>
      </c>
      <c r="E51" s="302">
        <v>1.13</v>
      </c>
      <c r="F51" s="172">
        <v>0</v>
      </c>
      <c r="G51" s="302">
        <v>-1</v>
      </c>
      <c r="H51" s="172">
        <v>939</v>
      </c>
      <c r="I51" s="303">
        <v>3.29</v>
      </c>
      <c r="J51" s="264">
        <v>261.95</v>
      </c>
      <c r="K51" s="69">
        <v>257</v>
      </c>
      <c r="L51" s="135">
        <f t="shared" si="0"/>
        <v>4.949999999999989</v>
      </c>
      <c r="M51" s="306">
        <f t="shared" si="1"/>
        <v>1.9260700389105014</v>
      </c>
      <c r="N51" s="78">
        <f>Margins!B51</f>
        <v>1200</v>
      </c>
      <c r="O51" s="25">
        <f t="shared" si="2"/>
        <v>20400</v>
      </c>
      <c r="P51" s="25">
        <f t="shared" si="3"/>
        <v>0</v>
      </c>
    </row>
    <row r="52" spans="1:16" ht="13.5">
      <c r="A52" s="193" t="s">
        <v>221</v>
      </c>
      <c r="B52" s="172">
        <v>665</v>
      </c>
      <c r="C52" s="302">
        <v>1.21</v>
      </c>
      <c r="D52" s="172">
        <v>0</v>
      </c>
      <c r="E52" s="302">
        <v>0</v>
      </c>
      <c r="F52" s="172">
        <v>0</v>
      </c>
      <c r="G52" s="302">
        <v>0</v>
      </c>
      <c r="H52" s="172">
        <v>665</v>
      </c>
      <c r="I52" s="303">
        <v>1.21</v>
      </c>
      <c r="J52" s="264">
        <v>1202.35</v>
      </c>
      <c r="K52" s="69">
        <v>1184.05</v>
      </c>
      <c r="L52" s="135">
        <f t="shared" si="0"/>
        <v>18.299999999999955</v>
      </c>
      <c r="M52" s="306">
        <f t="shared" si="1"/>
        <v>1.5455428402516747</v>
      </c>
      <c r="N52" s="78">
        <f>Margins!B52</f>
        <v>300</v>
      </c>
      <c r="O52" s="25">
        <f t="shared" si="2"/>
        <v>0</v>
      </c>
      <c r="P52" s="25">
        <f t="shared" si="3"/>
        <v>0</v>
      </c>
    </row>
    <row r="53" spans="1:16" ht="13.5">
      <c r="A53" s="193" t="s">
        <v>233</v>
      </c>
      <c r="B53" s="172">
        <v>7340</v>
      </c>
      <c r="C53" s="302">
        <v>0</v>
      </c>
      <c r="D53" s="172">
        <v>29</v>
      </c>
      <c r="E53" s="302">
        <v>-0.46</v>
      </c>
      <c r="F53" s="172">
        <v>7</v>
      </c>
      <c r="G53" s="302">
        <v>-0.46</v>
      </c>
      <c r="H53" s="172">
        <v>7376</v>
      </c>
      <c r="I53" s="303">
        <v>0</v>
      </c>
      <c r="J53" s="264">
        <v>429.3</v>
      </c>
      <c r="K53" s="69">
        <v>436.7</v>
      </c>
      <c r="L53" s="135">
        <f t="shared" si="0"/>
        <v>-7.399999999999977</v>
      </c>
      <c r="M53" s="306">
        <f t="shared" si="1"/>
        <v>-1.6945271353331754</v>
      </c>
      <c r="N53" s="78">
        <f>Margins!B53</f>
        <v>1000</v>
      </c>
      <c r="O53" s="25">
        <f t="shared" si="2"/>
        <v>29000</v>
      </c>
      <c r="P53" s="25">
        <f t="shared" si="3"/>
        <v>7000</v>
      </c>
    </row>
    <row r="54" spans="1:16" ht="13.5">
      <c r="A54" s="193" t="s">
        <v>166</v>
      </c>
      <c r="B54" s="172">
        <v>92</v>
      </c>
      <c r="C54" s="302">
        <v>-0.38</v>
      </c>
      <c r="D54" s="172">
        <v>4</v>
      </c>
      <c r="E54" s="302">
        <v>-0.69</v>
      </c>
      <c r="F54" s="172">
        <v>0</v>
      </c>
      <c r="G54" s="302">
        <v>-1</v>
      </c>
      <c r="H54" s="172">
        <v>96</v>
      </c>
      <c r="I54" s="303">
        <v>-0.41</v>
      </c>
      <c r="J54" s="264">
        <v>101.3</v>
      </c>
      <c r="K54" s="69">
        <v>102.25</v>
      </c>
      <c r="L54" s="135">
        <f t="shared" si="0"/>
        <v>-0.9500000000000028</v>
      </c>
      <c r="M54" s="306">
        <f t="shared" si="1"/>
        <v>-0.9290953545232301</v>
      </c>
      <c r="N54" s="78">
        <f>Margins!B54</f>
        <v>2950</v>
      </c>
      <c r="O54" s="25">
        <f t="shared" si="2"/>
        <v>11800</v>
      </c>
      <c r="P54" s="25">
        <f t="shared" si="3"/>
        <v>0</v>
      </c>
    </row>
    <row r="55" spans="1:16" ht="13.5">
      <c r="A55" s="193" t="s">
        <v>222</v>
      </c>
      <c r="B55" s="172">
        <v>2082</v>
      </c>
      <c r="C55" s="302">
        <v>0.35</v>
      </c>
      <c r="D55" s="172">
        <v>3</v>
      </c>
      <c r="E55" s="302">
        <v>0</v>
      </c>
      <c r="F55" s="172">
        <v>0</v>
      </c>
      <c r="G55" s="302">
        <v>0</v>
      </c>
      <c r="H55" s="172">
        <v>2085</v>
      </c>
      <c r="I55" s="303">
        <v>0.36</v>
      </c>
      <c r="J55" s="264">
        <v>2485.75</v>
      </c>
      <c r="K55" s="69">
        <v>2486.75</v>
      </c>
      <c r="L55" s="135">
        <f t="shared" si="0"/>
        <v>-1</v>
      </c>
      <c r="M55" s="306">
        <f t="shared" si="1"/>
        <v>-0.040213129586810094</v>
      </c>
      <c r="N55" s="78">
        <f>Margins!B55</f>
        <v>88</v>
      </c>
      <c r="O55" s="25">
        <f t="shared" si="2"/>
        <v>264</v>
      </c>
      <c r="P55" s="25">
        <f t="shared" si="3"/>
        <v>0</v>
      </c>
    </row>
    <row r="56" spans="1:16" ht="13.5">
      <c r="A56" s="193" t="s">
        <v>288</v>
      </c>
      <c r="B56" s="172">
        <v>1148</v>
      </c>
      <c r="C56" s="302">
        <v>-0.55</v>
      </c>
      <c r="D56" s="172">
        <v>61</v>
      </c>
      <c r="E56" s="302">
        <v>-0.34</v>
      </c>
      <c r="F56" s="172">
        <v>4</v>
      </c>
      <c r="G56" s="302">
        <v>-0.5</v>
      </c>
      <c r="H56" s="172">
        <v>1213</v>
      </c>
      <c r="I56" s="303">
        <v>-0.54</v>
      </c>
      <c r="J56" s="264">
        <v>174.55</v>
      </c>
      <c r="K56" s="69">
        <v>178.2</v>
      </c>
      <c r="L56" s="135">
        <f t="shared" si="0"/>
        <v>-3.6499999999999773</v>
      </c>
      <c r="M56" s="306">
        <f t="shared" si="1"/>
        <v>-2.048260381593702</v>
      </c>
      <c r="N56" s="78">
        <f>Margins!B56</f>
        <v>1500</v>
      </c>
      <c r="O56" s="25">
        <f t="shared" si="2"/>
        <v>91500</v>
      </c>
      <c r="P56" s="25">
        <f t="shared" si="3"/>
        <v>6000</v>
      </c>
    </row>
    <row r="57" spans="1:16" ht="13.5">
      <c r="A57" s="193" t="s">
        <v>289</v>
      </c>
      <c r="B57" s="172">
        <v>275</v>
      </c>
      <c r="C57" s="302">
        <v>-0.53</v>
      </c>
      <c r="D57" s="172">
        <v>2</v>
      </c>
      <c r="E57" s="302">
        <v>-0.82</v>
      </c>
      <c r="F57" s="172">
        <v>1</v>
      </c>
      <c r="G57" s="302">
        <v>0</v>
      </c>
      <c r="H57" s="172">
        <v>278</v>
      </c>
      <c r="I57" s="303">
        <v>-0.54</v>
      </c>
      <c r="J57" s="264">
        <v>137.4</v>
      </c>
      <c r="K57" s="69">
        <v>139.45</v>
      </c>
      <c r="L57" s="135">
        <f t="shared" si="0"/>
        <v>-2.049999999999983</v>
      </c>
      <c r="M57" s="306">
        <f t="shared" si="1"/>
        <v>-1.4700609537468505</v>
      </c>
      <c r="N57" s="78">
        <f>Margins!B57</f>
        <v>1400</v>
      </c>
      <c r="O57" s="25">
        <f t="shared" si="2"/>
        <v>2800</v>
      </c>
      <c r="P57" s="25">
        <f t="shared" si="3"/>
        <v>1400</v>
      </c>
    </row>
    <row r="58" spans="1:16" ht="13.5">
      <c r="A58" s="193" t="s">
        <v>195</v>
      </c>
      <c r="B58" s="172">
        <v>2453</v>
      </c>
      <c r="C58" s="302">
        <v>0.39</v>
      </c>
      <c r="D58" s="172">
        <v>43</v>
      </c>
      <c r="E58" s="302">
        <v>-0.1</v>
      </c>
      <c r="F58" s="172">
        <v>2</v>
      </c>
      <c r="G58" s="302">
        <v>-0.86</v>
      </c>
      <c r="H58" s="172">
        <v>2498</v>
      </c>
      <c r="I58" s="303">
        <v>0.37</v>
      </c>
      <c r="J58" s="264">
        <v>120.8</v>
      </c>
      <c r="K58" s="69">
        <v>121.15</v>
      </c>
      <c r="L58" s="135">
        <f t="shared" si="0"/>
        <v>-0.3500000000000085</v>
      </c>
      <c r="M58" s="306">
        <f t="shared" si="1"/>
        <v>-0.28889806025588816</v>
      </c>
      <c r="N58" s="78">
        <f>Margins!B58</f>
        <v>2062</v>
      </c>
      <c r="O58" s="25">
        <f t="shared" si="2"/>
        <v>88666</v>
      </c>
      <c r="P58" s="25">
        <f t="shared" si="3"/>
        <v>4124</v>
      </c>
    </row>
    <row r="59" spans="1:18" ht="13.5">
      <c r="A59" s="193" t="s">
        <v>290</v>
      </c>
      <c r="B59" s="172">
        <v>2089</v>
      </c>
      <c r="C59" s="302">
        <v>0.35</v>
      </c>
      <c r="D59" s="172">
        <v>79</v>
      </c>
      <c r="E59" s="302">
        <v>0.16</v>
      </c>
      <c r="F59" s="172">
        <v>7</v>
      </c>
      <c r="G59" s="302">
        <v>0.17</v>
      </c>
      <c r="H59" s="172">
        <v>2175</v>
      </c>
      <c r="I59" s="303">
        <v>0.34</v>
      </c>
      <c r="J59" s="264">
        <v>94.55</v>
      </c>
      <c r="K59" s="69">
        <v>95.2</v>
      </c>
      <c r="L59" s="135">
        <f t="shared" si="0"/>
        <v>-0.6500000000000057</v>
      </c>
      <c r="M59" s="306">
        <f t="shared" si="1"/>
        <v>-0.6827731092437035</v>
      </c>
      <c r="N59" s="78">
        <f>Margins!B59</f>
        <v>1400</v>
      </c>
      <c r="O59" s="25">
        <f t="shared" si="2"/>
        <v>110600</v>
      </c>
      <c r="P59" s="25">
        <f t="shared" si="3"/>
        <v>9800</v>
      </c>
      <c r="R59" s="25"/>
    </row>
    <row r="60" spans="1:16" ht="13.5">
      <c r="A60" s="193" t="s">
        <v>197</v>
      </c>
      <c r="B60" s="172">
        <v>1252</v>
      </c>
      <c r="C60" s="302">
        <v>0.51</v>
      </c>
      <c r="D60" s="172">
        <v>0</v>
      </c>
      <c r="E60" s="302">
        <v>-1</v>
      </c>
      <c r="F60" s="172">
        <v>0</v>
      </c>
      <c r="G60" s="302">
        <v>0</v>
      </c>
      <c r="H60" s="172">
        <v>1252</v>
      </c>
      <c r="I60" s="303">
        <v>0.5</v>
      </c>
      <c r="J60" s="264">
        <v>325.15</v>
      </c>
      <c r="K60" s="69">
        <v>326.65</v>
      </c>
      <c r="L60" s="135">
        <f t="shared" si="0"/>
        <v>-1.5</v>
      </c>
      <c r="M60" s="306">
        <f t="shared" si="1"/>
        <v>-0.45920710240318385</v>
      </c>
      <c r="N60" s="78">
        <f>Margins!B60</f>
        <v>650</v>
      </c>
      <c r="O60" s="25">
        <f t="shared" si="2"/>
        <v>0</v>
      </c>
      <c r="P60" s="25">
        <f t="shared" si="3"/>
        <v>0</v>
      </c>
    </row>
    <row r="61" spans="1:18" ht="13.5">
      <c r="A61" s="193" t="s">
        <v>4</v>
      </c>
      <c r="B61" s="172">
        <v>4480</v>
      </c>
      <c r="C61" s="302">
        <v>1.76</v>
      </c>
      <c r="D61" s="172">
        <v>0</v>
      </c>
      <c r="E61" s="302">
        <v>0</v>
      </c>
      <c r="F61" s="172">
        <v>0</v>
      </c>
      <c r="G61" s="302">
        <v>0</v>
      </c>
      <c r="H61" s="172">
        <v>4480</v>
      </c>
      <c r="I61" s="303">
        <v>1.76</v>
      </c>
      <c r="J61" s="264">
        <v>1683.45</v>
      </c>
      <c r="K61" s="69">
        <v>1591.75</v>
      </c>
      <c r="L61" s="135">
        <f t="shared" si="0"/>
        <v>91.70000000000005</v>
      </c>
      <c r="M61" s="306">
        <f t="shared" si="1"/>
        <v>5.76095492382598</v>
      </c>
      <c r="N61" s="78">
        <f>Margins!B61</f>
        <v>150</v>
      </c>
      <c r="O61" s="25">
        <f t="shared" si="2"/>
        <v>0</v>
      </c>
      <c r="P61" s="25">
        <f t="shared" si="3"/>
        <v>0</v>
      </c>
      <c r="R61" s="25"/>
    </row>
    <row r="62" spans="1:18" ht="13.5">
      <c r="A62" s="193" t="s">
        <v>79</v>
      </c>
      <c r="B62" s="172">
        <v>3288</v>
      </c>
      <c r="C62" s="302">
        <v>0.52</v>
      </c>
      <c r="D62" s="172">
        <v>0</v>
      </c>
      <c r="E62" s="302">
        <v>-1</v>
      </c>
      <c r="F62" s="172">
        <v>0</v>
      </c>
      <c r="G62" s="302">
        <v>0</v>
      </c>
      <c r="H62" s="172">
        <v>3288</v>
      </c>
      <c r="I62" s="303">
        <v>0.51</v>
      </c>
      <c r="J62" s="264">
        <v>1011.8</v>
      </c>
      <c r="K62" s="69">
        <v>994.7</v>
      </c>
      <c r="L62" s="135">
        <f t="shared" si="0"/>
        <v>17.09999999999991</v>
      </c>
      <c r="M62" s="306">
        <f t="shared" si="1"/>
        <v>1.7191112898361223</v>
      </c>
      <c r="N62" s="78">
        <f>Margins!B62</f>
        <v>200</v>
      </c>
      <c r="O62" s="25">
        <f t="shared" si="2"/>
        <v>0</v>
      </c>
      <c r="P62" s="25">
        <f t="shared" si="3"/>
        <v>0</v>
      </c>
      <c r="R62" s="25"/>
    </row>
    <row r="63" spans="1:16" ht="13.5">
      <c r="A63" s="193" t="s">
        <v>196</v>
      </c>
      <c r="B63" s="172">
        <v>854</v>
      </c>
      <c r="C63" s="302">
        <v>-0.07</v>
      </c>
      <c r="D63" s="172">
        <v>0</v>
      </c>
      <c r="E63" s="302">
        <v>0</v>
      </c>
      <c r="F63" s="172">
        <v>0</v>
      </c>
      <c r="G63" s="302">
        <v>0</v>
      </c>
      <c r="H63" s="172">
        <v>854</v>
      </c>
      <c r="I63" s="303">
        <v>-0.07</v>
      </c>
      <c r="J63" s="264">
        <v>706.95</v>
      </c>
      <c r="K63" s="69">
        <v>700.15</v>
      </c>
      <c r="L63" s="135">
        <f t="shared" si="0"/>
        <v>6.800000000000068</v>
      </c>
      <c r="M63" s="306">
        <f t="shared" si="1"/>
        <v>0.9712204527601326</v>
      </c>
      <c r="N63" s="78">
        <f>Margins!B63</f>
        <v>400</v>
      </c>
      <c r="O63" s="25">
        <f t="shared" si="2"/>
        <v>0</v>
      </c>
      <c r="P63" s="25">
        <f t="shared" si="3"/>
        <v>0</v>
      </c>
    </row>
    <row r="64" spans="1:16" ht="13.5">
      <c r="A64" s="193" t="s">
        <v>5</v>
      </c>
      <c r="B64" s="172">
        <v>4933</v>
      </c>
      <c r="C64" s="302">
        <v>0.84</v>
      </c>
      <c r="D64" s="172">
        <v>514</v>
      </c>
      <c r="E64" s="302">
        <v>0.28</v>
      </c>
      <c r="F64" s="172">
        <v>161</v>
      </c>
      <c r="G64" s="302">
        <v>1.37</v>
      </c>
      <c r="H64" s="172">
        <v>5608</v>
      </c>
      <c r="I64" s="303">
        <v>0.78</v>
      </c>
      <c r="J64" s="264">
        <v>146.5</v>
      </c>
      <c r="K64" s="69">
        <v>144.75</v>
      </c>
      <c r="L64" s="135">
        <f t="shared" si="0"/>
        <v>1.75</v>
      </c>
      <c r="M64" s="306">
        <f t="shared" si="1"/>
        <v>1.2089810017271159</v>
      </c>
      <c r="N64" s="78">
        <f>Margins!B64</f>
        <v>1595</v>
      </c>
      <c r="O64" s="25">
        <f t="shared" si="2"/>
        <v>819830</v>
      </c>
      <c r="P64" s="25">
        <f t="shared" si="3"/>
        <v>256795</v>
      </c>
    </row>
    <row r="65" spans="1:16" ht="13.5">
      <c r="A65" s="193" t="s">
        <v>198</v>
      </c>
      <c r="B65" s="172">
        <v>2574</v>
      </c>
      <c r="C65" s="302">
        <v>-0.21</v>
      </c>
      <c r="D65" s="172">
        <v>319</v>
      </c>
      <c r="E65" s="302">
        <v>-0.16</v>
      </c>
      <c r="F65" s="172">
        <v>62</v>
      </c>
      <c r="G65" s="302">
        <v>-0.38</v>
      </c>
      <c r="H65" s="172">
        <v>2955</v>
      </c>
      <c r="I65" s="303">
        <v>-0.21</v>
      </c>
      <c r="J65" s="264">
        <v>190</v>
      </c>
      <c r="K65" s="69">
        <v>191.1</v>
      </c>
      <c r="L65" s="135">
        <f t="shared" si="0"/>
        <v>-1.0999999999999943</v>
      </c>
      <c r="M65" s="306">
        <f t="shared" si="1"/>
        <v>-0.5756148613291441</v>
      </c>
      <c r="N65" s="78">
        <f>Margins!B65</f>
        <v>1000</v>
      </c>
      <c r="O65" s="25">
        <f t="shared" si="2"/>
        <v>319000</v>
      </c>
      <c r="P65" s="25">
        <f t="shared" si="3"/>
        <v>62000</v>
      </c>
    </row>
    <row r="66" spans="1:16" ht="13.5">
      <c r="A66" s="193" t="s">
        <v>199</v>
      </c>
      <c r="B66" s="172">
        <v>1054</v>
      </c>
      <c r="C66" s="302">
        <v>0.01</v>
      </c>
      <c r="D66" s="172">
        <v>27</v>
      </c>
      <c r="E66" s="302">
        <v>-0.56</v>
      </c>
      <c r="F66" s="172">
        <v>0</v>
      </c>
      <c r="G66" s="302">
        <v>-1</v>
      </c>
      <c r="H66" s="172">
        <v>1081</v>
      </c>
      <c r="I66" s="303">
        <v>-0.02</v>
      </c>
      <c r="J66" s="264">
        <v>287.25</v>
      </c>
      <c r="K66" s="69">
        <v>286.1</v>
      </c>
      <c r="L66" s="135">
        <f t="shared" si="0"/>
        <v>1.1499999999999773</v>
      </c>
      <c r="M66" s="306">
        <f t="shared" si="1"/>
        <v>0.40195735756727613</v>
      </c>
      <c r="N66" s="78">
        <f>Margins!B66</f>
        <v>1300</v>
      </c>
      <c r="O66" s="25">
        <f t="shared" si="2"/>
        <v>35100</v>
      </c>
      <c r="P66" s="25">
        <f t="shared" si="3"/>
        <v>0</v>
      </c>
    </row>
    <row r="67" spans="1:16" ht="13.5">
      <c r="A67" s="193" t="s">
        <v>405</v>
      </c>
      <c r="B67" s="172">
        <v>35</v>
      </c>
      <c r="C67" s="302">
        <v>-0.56</v>
      </c>
      <c r="D67" s="172">
        <v>0</v>
      </c>
      <c r="E67" s="302">
        <v>0</v>
      </c>
      <c r="F67" s="172">
        <v>0</v>
      </c>
      <c r="G67" s="302">
        <v>0</v>
      </c>
      <c r="H67" s="172">
        <v>35</v>
      </c>
      <c r="I67" s="303">
        <v>-0.56</v>
      </c>
      <c r="J67" s="264">
        <v>588.05</v>
      </c>
      <c r="K67" s="264">
        <v>598.95</v>
      </c>
      <c r="L67" s="135">
        <f t="shared" si="0"/>
        <v>-10.900000000000091</v>
      </c>
      <c r="M67" s="306">
        <f t="shared" si="1"/>
        <v>-1.8198514066282812</v>
      </c>
      <c r="N67" s="78">
        <f>Margins!B67</f>
        <v>250</v>
      </c>
      <c r="O67" s="25">
        <f t="shared" si="2"/>
        <v>0</v>
      </c>
      <c r="P67" s="25">
        <f t="shared" si="3"/>
        <v>0</v>
      </c>
    </row>
    <row r="68" spans="1:18" ht="13.5">
      <c r="A68" s="193" t="s">
        <v>43</v>
      </c>
      <c r="B68" s="172">
        <v>826</v>
      </c>
      <c r="C68" s="302">
        <v>-0.14</v>
      </c>
      <c r="D68" s="172">
        <v>1</v>
      </c>
      <c r="E68" s="302">
        <v>0</v>
      </c>
      <c r="F68" s="172">
        <v>0</v>
      </c>
      <c r="G68" s="302">
        <v>0</v>
      </c>
      <c r="H68" s="172">
        <v>827</v>
      </c>
      <c r="I68" s="303">
        <v>-0.13</v>
      </c>
      <c r="J68" s="264">
        <v>2326.25</v>
      </c>
      <c r="K68" s="69">
        <v>2333.7</v>
      </c>
      <c r="L68" s="135">
        <f t="shared" si="0"/>
        <v>-7.449999999999818</v>
      </c>
      <c r="M68" s="306">
        <f t="shared" si="1"/>
        <v>-0.3192355486994823</v>
      </c>
      <c r="N68" s="78">
        <f>Margins!B68</f>
        <v>150</v>
      </c>
      <c r="O68" s="25">
        <f t="shared" si="2"/>
        <v>150</v>
      </c>
      <c r="P68" s="25">
        <f t="shared" si="3"/>
        <v>0</v>
      </c>
      <c r="R68" s="25"/>
    </row>
    <row r="69" spans="1:18" ht="13.5">
      <c r="A69" s="193" t="s">
        <v>200</v>
      </c>
      <c r="B69" s="172">
        <v>10443</v>
      </c>
      <c r="C69" s="302">
        <v>-0.35</v>
      </c>
      <c r="D69" s="172">
        <v>413</v>
      </c>
      <c r="E69" s="302">
        <v>-0.3</v>
      </c>
      <c r="F69" s="172">
        <v>9</v>
      </c>
      <c r="G69" s="302">
        <v>-0.84</v>
      </c>
      <c r="H69" s="172">
        <v>10865</v>
      </c>
      <c r="I69" s="303">
        <v>-0.35</v>
      </c>
      <c r="J69" s="264">
        <v>842.95</v>
      </c>
      <c r="K69" s="69">
        <v>849.35</v>
      </c>
      <c r="L69" s="135">
        <f aca="true" t="shared" si="4" ref="L69:L132">J69-K69</f>
        <v>-6.399999999999977</v>
      </c>
      <c r="M69" s="306">
        <f aca="true" t="shared" si="5" ref="M69:M132">L69/K69*100</f>
        <v>-0.7535173956554986</v>
      </c>
      <c r="N69" s="78">
        <f>Margins!B69</f>
        <v>350</v>
      </c>
      <c r="O69" s="25">
        <f aca="true" t="shared" si="6" ref="O69:O132">D69*N69</f>
        <v>144550</v>
      </c>
      <c r="P69" s="25">
        <f aca="true" t="shared" si="7" ref="P69:P132">F69*N69</f>
        <v>3150</v>
      </c>
      <c r="R69" s="25"/>
    </row>
    <row r="70" spans="1:16" ht="13.5">
      <c r="A70" s="193" t="s">
        <v>141</v>
      </c>
      <c r="B70" s="172">
        <v>16894</v>
      </c>
      <c r="C70" s="302">
        <v>0.11</v>
      </c>
      <c r="D70" s="172">
        <v>1836</v>
      </c>
      <c r="E70" s="302">
        <v>0.08</v>
      </c>
      <c r="F70" s="172">
        <v>423</v>
      </c>
      <c r="G70" s="302">
        <v>0.55</v>
      </c>
      <c r="H70" s="172">
        <v>19153</v>
      </c>
      <c r="I70" s="303">
        <v>0.11</v>
      </c>
      <c r="J70" s="264">
        <v>92</v>
      </c>
      <c r="K70" s="69">
        <v>92.15</v>
      </c>
      <c r="L70" s="135">
        <f t="shared" si="4"/>
        <v>-0.15000000000000568</v>
      </c>
      <c r="M70" s="306">
        <f t="shared" si="5"/>
        <v>-0.16277807921867138</v>
      </c>
      <c r="N70" s="78">
        <f>Margins!B70</f>
        <v>2400</v>
      </c>
      <c r="O70" s="25">
        <f t="shared" si="6"/>
        <v>4406400</v>
      </c>
      <c r="P70" s="25">
        <f t="shared" si="7"/>
        <v>1015200</v>
      </c>
    </row>
    <row r="71" spans="1:16" ht="13.5">
      <c r="A71" s="193" t="s">
        <v>398</v>
      </c>
      <c r="B71" s="172">
        <v>7169</v>
      </c>
      <c r="C71" s="302">
        <v>0.92</v>
      </c>
      <c r="D71" s="172">
        <v>523</v>
      </c>
      <c r="E71" s="302">
        <v>1.11</v>
      </c>
      <c r="F71" s="172">
        <v>23</v>
      </c>
      <c r="G71" s="302">
        <v>1.88</v>
      </c>
      <c r="H71" s="172">
        <v>7715</v>
      </c>
      <c r="I71" s="303">
        <v>0.93</v>
      </c>
      <c r="J71" s="264">
        <v>114.65</v>
      </c>
      <c r="K71" s="264">
        <v>113.55</v>
      </c>
      <c r="L71" s="135">
        <f t="shared" si="4"/>
        <v>1.1000000000000085</v>
      </c>
      <c r="M71" s="306">
        <f t="shared" si="5"/>
        <v>0.9687362395420596</v>
      </c>
      <c r="N71" s="78">
        <f>Margins!B71</f>
        <v>2700</v>
      </c>
      <c r="O71" s="25">
        <f t="shared" si="6"/>
        <v>1412100</v>
      </c>
      <c r="P71" s="25">
        <f t="shared" si="7"/>
        <v>62100</v>
      </c>
    </row>
    <row r="72" spans="1:16" ht="13.5">
      <c r="A72" s="193" t="s">
        <v>184</v>
      </c>
      <c r="B72" s="172">
        <v>11131</v>
      </c>
      <c r="C72" s="302">
        <v>1.96</v>
      </c>
      <c r="D72" s="172">
        <v>815</v>
      </c>
      <c r="E72" s="302">
        <v>2.04</v>
      </c>
      <c r="F72" s="172">
        <v>89</v>
      </c>
      <c r="G72" s="302">
        <v>1.07</v>
      </c>
      <c r="H72" s="172">
        <v>12035</v>
      </c>
      <c r="I72" s="303">
        <v>1.95</v>
      </c>
      <c r="J72" s="264">
        <v>104.25</v>
      </c>
      <c r="K72" s="69">
        <v>101.25</v>
      </c>
      <c r="L72" s="135">
        <f t="shared" si="4"/>
        <v>3</v>
      </c>
      <c r="M72" s="306">
        <f t="shared" si="5"/>
        <v>2.9629629629629632</v>
      </c>
      <c r="N72" s="78">
        <f>Margins!B72</f>
        <v>2950</v>
      </c>
      <c r="O72" s="25">
        <f t="shared" si="6"/>
        <v>2404250</v>
      </c>
      <c r="P72" s="25">
        <f t="shared" si="7"/>
        <v>262550</v>
      </c>
    </row>
    <row r="73" spans="1:16" ht="13.5">
      <c r="A73" s="193" t="s">
        <v>175</v>
      </c>
      <c r="B73" s="172">
        <v>6061</v>
      </c>
      <c r="C73" s="302">
        <v>-0.34</v>
      </c>
      <c r="D73" s="172">
        <v>767</v>
      </c>
      <c r="E73" s="302">
        <v>-0.33</v>
      </c>
      <c r="F73" s="172">
        <v>188</v>
      </c>
      <c r="G73" s="302">
        <v>-0.44</v>
      </c>
      <c r="H73" s="172">
        <v>7016</v>
      </c>
      <c r="I73" s="303">
        <v>-0.34</v>
      </c>
      <c r="J73" s="264">
        <v>47.2</v>
      </c>
      <c r="K73" s="69">
        <v>48.1</v>
      </c>
      <c r="L73" s="135">
        <f t="shared" si="4"/>
        <v>-0.8999999999999986</v>
      </c>
      <c r="M73" s="306">
        <f t="shared" si="5"/>
        <v>-1.871101871101868</v>
      </c>
      <c r="N73" s="78">
        <f>Margins!B73</f>
        <v>7875</v>
      </c>
      <c r="O73" s="25">
        <f t="shared" si="6"/>
        <v>6040125</v>
      </c>
      <c r="P73" s="25">
        <f t="shared" si="7"/>
        <v>1480500</v>
      </c>
    </row>
    <row r="74" spans="1:18" ht="13.5">
      <c r="A74" s="193" t="s">
        <v>142</v>
      </c>
      <c r="B74" s="172">
        <v>1264</v>
      </c>
      <c r="C74" s="302">
        <v>1.45</v>
      </c>
      <c r="D74" s="172">
        <v>18</v>
      </c>
      <c r="E74" s="302">
        <v>0.13</v>
      </c>
      <c r="F74" s="172">
        <v>0</v>
      </c>
      <c r="G74" s="302">
        <v>0</v>
      </c>
      <c r="H74" s="172">
        <v>1282</v>
      </c>
      <c r="I74" s="303">
        <v>1.41</v>
      </c>
      <c r="J74" s="264">
        <v>135.85</v>
      </c>
      <c r="K74" s="69">
        <v>136.15</v>
      </c>
      <c r="L74" s="135">
        <f t="shared" si="4"/>
        <v>-0.30000000000001137</v>
      </c>
      <c r="M74" s="306">
        <f t="shared" si="5"/>
        <v>-0.2203452074917454</v>
      </c>
      <c r="N74" s="78">
        <f>Margins!B74</f>
        <v>1750</v>
      </c>
      <c r="O74" s="25">
        <f t="shared" si="6"/>
        <v>31500</v>
      </c>
      <c r="P74" s="25">
        <f t="shared" si="7"/>
        <v>0</v>
      </c>
      <c r="R74" s="25"/>
    </row>
    <row r="75" spans="1:18" ht="13.5">
      <c r="A75" s="193" t="s">
        <v>176</v>
      </c>
      <c r="B75" s="172">
        <v>4491</v>
      </c>
      <c r="C75" s="302">
        <v>-0.3</v>
      </c>
      <c r="D75" s="172">
        <v>272</v>
      </c>
      <c r="E75" s="302">
        <v>0.02</v>
      </c>
      <c r="F75" s="172">
        <v>30</v>
      </c>
      <c r="G75" s="302">
        <v>-0.52</v>
      </c>
      <c r="H75" s="172">
        <v>4793</v>
      </c>
      <c r="I75" s="303">
        <v>-0.29</v>
      </c>
      <c r="J75" s="264">
        <v>184.4</v>
      </c>
      <c r="K75" s="69">
        <v>184.9</v>
      </c>
      <c r="L75" s="135">
        <f t="shared" si="4"/>
        <v>-0.5</v>
      </c>
      <c r="M75" s="306">
        <f t="shared" si="5"/>
        <v>-0.2704164413196322</v>
      </c>
      <c r="N75" s="78">
        <f>Margins!B75</f>
        <v>1450</v>
      </c>
      <c r="O75" s="25">
        <f t="shared" si="6"/>
        <v>394400</v>
      </c>
      <c r="P75" s="25">
        <f t="shared" si="7"/>
        <v>43500</v>
      </c>
      <c r="R75" s="25"/>
    </row>
    <row r="76" spans="1:18" ht="13.5">
      <c r="A76" s="193" t="s">
        <v>397</v>
      </c>
      <c r="B76" s="172">
        <v>2252</v>
      </c>
      <c r="C76" s="302">
        <v>0</v>
      </c>
      <c r="D76" s="172">
        <v>1</v>
      </c>
      <c r="E76" s="302">
        <v>0</v>
      </c>
      <c r="F76" s="172">
        <v>0</v>
      </c>
      <c r="G76" s="302">
        <v>0</v>
      </c>
      <c r="H76" s="172">
        <v>2253</v>
      </c>
      <c r="I76" s="303">
        <v>0</v>
      </c>
      <c r="J76" s="264">
        <v>122.55</v>
      </c>
      <c r="K76" s="69">
        <v>126.1</v>
      </c>
      <c r="L76" s="135">
        <f t="shared" si="4"/>
        <v>-3.549999999999997</v>
      </c>
      <c r="M76" s="306">
        <f t="shared" si="5"/>
        <v>-2.8152260111022978</v>
      </c>
      <c r="N76" s="78">
        <f>Margins!B76</f>
        <v>2200</v>
      </c>
      <c r="O76" s="25">
        <f t="shared" si="6"/>
        <v>2200</v>
      </c>
      <c r="P76" s="25">
        <f t="shared" si="7"/>
        <v>0</v>
      </c>
      <c r="R76" s="25"/>
    </row>
    <row r="77" spans="1:16" ht="13.5">
      <c r="A77" s="193" t="s">
        <v>167</v>
      </c>
      <c r="B77" s="172">
        <v>704</v>
      </c>
      <c r="C77" s="302">
        <v>-0.28</v>
      </c>
      <c r="D77" s="172">
        <v>71</v>
      </c>
      <c r="E77" s="302">
        <v>-0.22</v>
      </c>
      <c r="F77" s="172">
        <v>1</v>
      </c>
      <c r="G77" s="302">
        <v>0</v>
      </c>
      <c r="H77" s="172">
        <v>776</v>
      </c>
      <c r="I77" s="303">
        <v>-0.28</v>
      </c>
      <c r="J77" s="264">
        <v>45.35</v>
      </c>
      <c r="K77" s="69">
        <v>45.9</v>
      </c>
      <c r="L77" s="135">
        <f t="shared" si="4"/>
        <v>-0.5499999999999972</v>
      </c>
      <c r="M77" s="306">
        <f t="shared" si="5"/>
        <v>-1.1982570806100157</v>
      </c>
      <c r="N77" s="78">
        <f>Margins!B77</f>
        <v>3850</v>
      </c>
      <c r="O77" s="25">
        <f t="shared" si="6"/>
        <v>273350</v>
      </c>
      <c r="P77" s="25">
        <f t="shared" si="7"/>
        <v>3850</v>
      </c>
    </row>
    <row r="78" spans="1:16" ht="13.5">
      <c r="A78" s="193" t="s">
        <v>201</v>
      </c>
      <c r="B78" s="172">
        <v>14635</v>
      </c>
      <c r="C78" s="302">
        <v>0</v>
      </c>
      <c r="D78" s="172">
        <v>1646</v>
      </c>
      <c r="E78" s="302">
        <v>0.18</v>
      </c>
      <c r="F78" s="172">
        <v>194</v>
      </c>
      <c r="G78" s="302">
        <v>-0.37</v>
      </c>
      <c r="H78" s="172">
        <v>16475</v>
      </c>
      <c r="I78" s="303">
        <v>0.01</v>
      </c>
      <c r="J78" s="264">
        <v>1974.2</v>
      </c>
      <c r="K78" s="25">
        <v>1980.6</v>
      </c>
      <c r="L78" s="135">
        <f t="shared" si="4"/>
        <v>-6.399999999999864</v>
      </c>
      <c r="M78" s="306">
        <f t="shared" si="5"/>
        <v>-0.3231344037160388</v>
      </c>
      <c r="N78" s="78">
        <f>Margins!B78</f>
        <v>100</v>
      </c>
      <c r="O78" s="25">
        <f t="shared" si="6"/>
        <v>164600</v>
      </c>
      <c r="P78" s="25">
        <f t="shared" si="7"/>
        <v>19400</v>
      </c>
    </row>
    <row r="79" spans="1:16" ht="13.5">
      <c r="A79" s="193" t="s">
        <v>143</v>
      </c>
      <c r="B79" s="172">
        <v>226</v>
      </c>
      <c r="C79" s="302">
        <v>-0.4</v>
      </c>
      <c r="D79" s="172">
        <v>0</v>
      </c>
      <c r="E79" s="302">
        <v>0</v>
      </c>
      <c r="F79" s="172">
        <v>0</v>
      </c>
      <c r="G79" s="302">
        <v>0</v>
      </c>
      <c r="H79" s="172">
        <v>226</v>
      </c>
      <c r="I79" s="303">
        <v>-0.4</v>
      </c>
      <c r="J79" s="264">
        <v>114</v>
      </c>
      <c r="K79" s="69">
        <v>110.75</v>
      </c>
      <c r="L79" s="135">
        <f t="shared" si="4"/>
        <v>3.25</v>
      </c>
      <c r="M79" s="306">
        <f t="shared" si="5"/>
        <v>2.9345372460496613</v>
      </c>
      <c r="N79" s="78">
        <f>Margins!B79</f>
        <v>2950</v>
      </c>
      <c r="O79" s="25">
        <f t="shared" si="6"/>
        <v>0</v>
      </c>
      <c r="P79" s="25">
        <f t="shared" si="7"/>
        <v>0</v>
      </c>
    </row>
    <row r="80" spans="1:16" ht="13.5">
      <c r="A80" s="193" t="s">
        <v>90</v>
      </c>
      <c r="B80" s="172">
        <v>501</v>
      </c>
      <c r="C80" s="302">
        <v>-0.39</v>
      </c>
      <c r="D80" s="172">
        <v>0</v>
      </c>
      <c r="E80" s="302">
        <v>-1</v>
      </c>
      <c r="F80" s="172">
        <v>0</v>
      </c>
      <c r="G80" s="302">
        <v>0</v>
      </c>
      <c r="H80" s="172">
        <v>501</v>
      </c>
      <c r="I80" s="303">
        <v>-0.39</v>
      </c>
      <c r="J80" s="264">
        <v>459.7</v>
      </c>
      <c r="K80" s="69">
        <v>465.75</v>
      </c>
      <c r="L80" s="135">
        <f t="shared" si="4"/>
        <v>-6.050000000000011</v>
      </c>
      <c r="M80" s="306">
        <f t="shared" si="5"/>
        <v>-1.2989801395598521</v>
      </c>
      <c r="N80" s="78">
        <f>Margins!B80</f>
        <v>600</v>
      </c>
      <c r="O80" s="25">
        <f t="shared" si="6"/>
        <v>0</v>
      </c>
      <c r="P80" s="25">
        <f t="shared" si="7"/>
        <v>0</v>
      </c>
    </row>
    <row r="81" spans="1:18" ht="13.5">
      <c r="A81" s="193" t="s">
        <v>35</v>
      </c>
      <c r="B81" s="172">
        <v>445</v>
      </c>
      <c r="C81" s="302">
        <v>-0.29</v>
      </c>
      <c r="D81" s="172">
        <v>0</v>
      </c>
      <c r="E81" s="302">
        <v>-1</v>
      </c>
      <c r="F81" s="172">
        <v>0</v>
      </c>
      <c r="G81" s="302">
        <v>-1</v>
      </c>
      <c r="H81" s="172">
        <v>445</v>
      </c>
      <c r="I81" s="303">
        <v>-0.3</v>
      </c>
      <c r="J81" s="264">
        <v>312.6</v>
      </c>
      <c r="K81" s="69">
        <v>317.4</v>
      </c>
      <c r="L81" s="135">
        <f t="shared" si="4"/>
        <v>-4.7999999999999545</v>
      </c>
      <c r="M81" s="306">
        <f t="shared" si="5"/>
        <v>-1.5122873345935586</v>
      </c>
      <c r="N81" s="78">
        <f>Margins!B81</f>
        <v>1100</v>
      </c>
      <c r="O81" s="25">
        <f t="shared" si="6"/>
        <v>0</v>
      </c>
      <c r="P81" s="25">
        <f t="shared" si="7"/>
        <v>0</v>
      </c>
      <c r="R81" s="25"/>
    </row>
    <row r="82" spans="1:16" ht="13.5">
      <c r="A82" s="193" t="s">
        <v>6</v>
      </c>
      <c r="B82" s="172">
        <v>5091</v>
      </c>
      <c r="C82" s="302">
        <v>1.85</v>
      </c>
      <c r="D82" s="172">
        <v>634</v>
      </c>
      <c r="E82" s="302">
        <v>5.67</v>
      </c>
      <c r="F82" s="172">
        <v>63</v>
      </c>
      <c r="G82" s="302">
        <v>9.5</v>
      </c>
      <c r="H82" s="172">
        <v>5788</v>
      </c>
      <c r="I82" s="303">
        <v>2.06</v>
      </c>
      <c r="J82" s="264">
        <v>163.7</v>
      </c>
      <c r="K82" s="69">
        <v>160.7</v>
      </c>
      <c r="L82" s="135">
        <f t="shared" si="4"/>
        <v>3</v>
      </c>
      <c r="M82" s="306">
        <f t="shared" si="5"/>
        <v>1.8668326073428751</v>
      </c>
      <c r="N82" s="78">
        <f>Margins!B82</f>
        <v>2250</v>
      </c>
      <c r="O82" s="25">
        <f t="shared" si="6"/>
        <v>1426500</v>
      </c>
      <c r="P82" s="25">
        <f t="shared" si="7"/>
        <v>141750</v>
      </c>
    </row>
    <row r="83" spans="1:16" ht="13.5">
      <c r="A83" s="193" t="s">
        <v>177</v>
      </c>
      <c r="B83" s="172">
        <v>18764</v>
      </c>
      <c r="C83" s="302">
        <v>0.16</v>
      </c>
      <c r="D83" s="172">
        <v>290</v>
      </c>
      <c r="E83" s="302">
        <v>0.21</v>
      </c>
      <c r="F83" s="172">
        <v>11</v>
      </c>
      <c r="G83" s="302">
        <v>-0.15</v>
      </c>
      <c r="H83" s="172">
        <v>19065</v>
      </c>
      <c r="I83" s="303">
        <v>0.16</v>
      </c>
      <c r="J83" s="264">
        <v>305.15</v>
      </c>
      <c r="K83" s="69">
        <v>293.95</v>
      </c>
      <c r="L83" s="135">
        <f t="shared" si="4"/>
        <v>11.199999999999989</v>
      </c>
      <c r="M83" s="306">
        <f t="shared" si="5"/>
        <v>3.8101717979248133</v>
      </c>
      <c r="N83" s="78">
        <f>Margins!B83</f>
        <v>500</v>
      </c>
      <c r="O83" s="25">
        <f t="shared" si="6"/>
        <v>145000</v>
      </c>
      <c r="P83" s="25">
        <f t="shared" si="7"/>
        <v>5500</v>
      </c>
    </row>
    <row r="84" spans="1:18" ht="13.5">
      <c r="A84" s="193" t="s">
        <v>168</v>
      </c>
      <c r="B84" s="172">
        <v>265</v>
      </c>
      <c r="C84" s="302">
        <v>-0.36</v>
      </c>
      <c r="D84" s="172">
        <v>0</v>
      </c>
      <c r="E84" s="302">
        <v>0</v>
      </c>
      <c r="F84" s="172">
        <v>0</v>
      </c>
      <c r="G84" s="302">
        <v>0</v>
      </c>
      <c r="H84" s="172">
        <v>265</v>
      </c>
      <c r="I84" s="303">
        <v>-0.36</v>
      </c>
      <c r="J84" s="264">
        <v>675.3</v>
      </c>
      <c r="K84" s="69">
        <v>665.3</v>
      </c>
      <c r="L84" s="135">
        <f t="shared" si="4"/>
        <v>10</v>
      </c>
      <c r="M84" s="306">
        <f t="shared" si="5"/>
        <v>1.5030813166992336</v>
      </c>
      <c r="N84" s="78">
        <f>Margins!B84</f>
        <v>300</v>
      </c>
      <c r="O84" s="25">
        <f t="shared" si="6"/>
        <v>0</v>
      </c>
      <c r="P84" s="25">
        <f t="shared" si="7"/>
        <v>0</v>
      </c>
      <c r="R84" s="25"/>
    </row>
    <row r="85" spans="1:16" ht="13.5">
      <c r="A85" s="193" t="s">
        <v>132</v>
      </c>
      <c r="B85" s="172">
        <v>1175</v>
      </c>
      <c r="C85" s="302">
        <v>0.14</v>
      </c>
      <c r="D85" s="172">
        <v>0</v>
      </c>
      <c r="E85" s="302">
        <v>0</v>
      </c>
      <c r="F85" s="172">
        <v>0</v>
      </c>
      <c r="G85" s="302">
        <v>0</v>
      </c>
      <c r="H85" s="172">
        <v>1175</v>
      </c>
      <c r="I85" s="303">
        <v>0.14</v>
      </c>
      <c r="J85" s="264">
        <v>715.55</v>
      </c>
      <c r="K85" s="69">
        <v>712.3</v>
      </c>
      <c r="L85" s="135">
        <f t="shared" si="4"/>
        <v>3.25</v>
      </c>
      <c r="M85" s="306">
        <f t="shared" si="5"/>
        <v>0.4562684262249052</v>
      </c>
      <c r="N85" s="78">
        <f>Margins!B85</f>
        <v>400</v>
      </c>
      <c r="O85" s="25">
        <f t="shared" si="6"/>
        <v>0</v>
      </c>
      <c r="P85" s="25">
        <f t="shared" si="7"/>
        <v>0</v>
      </c>
    </row>
    <row r="86" spans="1:16" ht="13.5">
      <c r="A86" s="193" t="s">
        <v>144</v>
      </c>
      <c r="B86" s="172">
        <v>565</v>
      </c>
      <c r="C86" s="302">
        <v>0.43</v>
      </c>
      <c r="D86" s="172">
        <v>0</v>
      </c>
      <c r="E86" s="302">
        <v>0</v>
      </c>
      <c r="F86" s="172">
        <v>0</v>
      </c>
      <c r="G86" s="302">
        <v>0</v>
      </c>
      <c r="H86" s="172">
        <v>565</v>
      </c>
      <c r="I86" s="303">
        <v>0.43</v>
      </c>
      <c r="J86" s="264">
        <v>2929.7</v>
      </c>
      <c r="K86" s="69">
        <v>2903.2</v>
      </c>
      <c r="L86" s="135">
        <f t="shared" si="4"/>
        <v>26.5</v>
      </c>
      <c r="M86" s="306">
        <f t="shared" si="5"/>
        <v>0.9127858914301462</v>
      </c>
      <c r="N86" s="78">
        <f>Margins!B86</f>
        <v>125</v>
      </c>
      <c r="O86" s="25">
        <f t="shared" si="6"/>
        <v>0</v>
      </c>
      <c r="P86" s="25">
        <f t="shared" si="7"/>
        <v>0</v>
      </c>
    </row>
    <row r="87" spans="1:18" ht="13.5">
      <c r="A87" s="193" t="s">
        <v>291</v>
      </c>
      <c r="B87" s="172">
        <v>1250</v>
      </c>
      <c r="C87" s="302">
        <v>0.18</v>
      </c>
      <c r="D87" s="172">
        <v>1</v>
      </c>
      <c r="E87" s="302">
        <v>0</v>
      </c>
      <c r="F87" s="172">
        <v>0</v>
      </c>
      <c r="G87" s="302">
        <v>0</v>
      </c>
      <c r="H87" s="172">
        <v>1251</v>
      </c>
      <c r="I87" s="303">
        <v>0.18</v>
      </c>
      <c r="J87" s="264">
        <v>575.9</v>
      </c>
      <c r="K87" s="69">
        <v>591.4</v>
      </c>
      <c r="L87" s="135">
        <f t="shared" si="4"/>
        <v>-15.5</v>
      </c>
      <c r="M87" s="306">
        <f t="shared" si="5"/>
        <v>-2.620899560365235</v>
      </c>
      <c r="N87" s="78">
        <f>Margins!B87</f>
        <v>300</v>
      </c>
      <c r="O87" s="25">
        <f t="shared" si="6"/>
        <v>300</v>
      </c>
      <c r="P87" s="25">
        <f t="shared" si="7"/>
        <v>0</v>
      </c>
      <c r="R87" s="25"/>
    </row>
    <row r="88" spans="1:16" ht="13.5">
      <c r="A88" s="193" t="s">
        <v>133</v>
      </c>
      <c r="B88" s="172">
        <v>452</v>
      </c>
      <c r="C88" s="302">
        <v>0.09</v>
      </c>
      <c r="D88" s="172">
        <v>116</v>
      </c>
      <c r="E88" s="302">
        <v>-0.09</v>
      </c>
      <c r="F88" s="172">
        <v>5</v>
      </c>
      <c r="G88" s="302">
        <v>-0.17</v>
      </c>
      <c r="H88" s="172">
        <v>573</v>
      </c>
      <c r="I88" s="303">
        <v>0.04</v>
      </c>
      <c r="J88" s="264">
        <v>32.35</v>
      </c>
      <c r="K88" s="69">
        <v>32.6</v>
      </c>
      <c r="L88" s="135">
        <f t="shared" si="4"/>
        <v>-0.25</v>
      </c>
      <c r="M88" s="306">
        <f t="shared" si="5"/>
        <v>-0.7668711656441718</v>
      </c>
      <c r="N88" s="78">
        <f>Margins!B88</f>
        <v>6250</v>
      </c>
      <c r="O88" s="25">
        <f t="shared" si="6"/>
        <v>725000</v>
      </c>
      <c r="P88" s="25">
        <f t="shared" si="7"/>
        <v>31250</v>
      </c>
    </row>
    <row r="89" spans="1:18" ht="13.5">
      <c r="A89" s="193" t="s">
        <v>169</v>
      </c>
      <c r="B89" s="172">
        <v>924</v>
      </c>
      <c r="C89" s="302">
        <v>0.46</v>
      </c>
      <c r="D89" s="172">
        <v>3</v>
      </c>
      <c r="E89" s="302">
        <v>0</v>
      </c>
      <c r="F89" s="172">
        <v>0</v>
      </c>
      <c r="G89" s="302">
        <v>0</v>
      </c>
      <c r="H89" s="172">
        <v>927</v>
      </c>
      <c r="I89" s="303">
        <v>0.46</v>
      </c>
      <c r="J89" s="264">
        <v>148.8</v>
      </c>
      <c r="K89" s="69">
        <v>152.8</v>
      </c>
      <c r="L89" s="135">
        <f t="shared" si="4"/>
        <v>-4</v>
      </c>
      <c r="M89" s="306">
        <f t="shared" si="5"/>
        <v>-2.6178010471204183</v>
      </c>
      <c r="N89" s="78">
        <f>Margins!B89</f>
        <v>2000</v>
      </c>
      <c r="O89" s="25">
        <f t="shared" si="6"/>
        <v>6000</v>
      </c>
      <c r="P89" s="25">
        <f t="shared" si="7"/>
        <v>0</v>
      </c>
      <c r="R89" s="25"/>
    </row>
    <row r="90" spans="1:16" ht="13.5">
      <c r="A90" s="193" t="s">
        <v>292</v>
      </c>
      <c r="B90" s="172">
        <v>2674</v>
      </c>
      <c r="C90" s="302">
        <v>0.31</v>
      </c>
      <c r="D90" s="172">
        <v>3</v>
      </c>
      <c r="E90" s="302">
        <v>2</v>
      </c>
      <c r="F90" s="172">
        <v>0</v>
      </c>
      <c r="G90" s="302">
        <v>0</v>
      </c>
      <c r="H90" s="172">
        <v>2677</v>
      </c>
      <c r="I90" s="303">
        <v>0.31</v>
      </c>
      <c r="J90" s="264">
        <v>597.1</v>
      </c>
      <c r="K90" s="69">
        <v>597.35</v>
      </c>
      <c r="L90" s="135">
        <f t="shared" si="4"/>
        <v>-0.25</v>
      </c>
      <c r="M90" s="306">
        <f t="shared" si="5"/>
        <v>-0.041851510839541306</v>
      </c>
      <c r="N90" s="78">
        <f>Margins!B90</f>
        <v>550</v>
      </c>
      <c r="O90" s="25">
        <f t="shared" si="6"/>
        <v>1650</v>
      </c>
      <c r="P90" s="25">
        <f t="shared" si="7"/>
        <v>0</v>
      </c>
    </row>
    <row r="91" spans="1:16" ht="13.5">
      <c r="A91" s="193" t="s">
        <v>293</v>
      </c>
      <c r="B91" s="172">
        <v>2260</v>
      </c>
      <c r="C91" s="302">
        <v>-0.21</v>
      </c>
      <c r="D91" s="172">
        <v>0</v>
      </c>
      <c r="E91" s="302">
        <v>0</v>
      </c>
      <c r="F91" s="172">
        <v>0</v>
      </c>
      <c r="G91" s="302">
        <v>0</v>
      </c>
      <c r="H91" s="172">
        <v>2260</v>
      </c>
      <c r="I91" s="303">
        <v>-0.21</v>
      </c>
      <c r="J91" s="264">
        <v>530.15</v>
      </c>
      <c r="K91" s="69">
        <v>536.1</v>
      </c>
      <c r="L91" s="135">
        <f t="shared" si="4"/>
        <v>-5.9500000000000455</v>
      </c>
      <c r="M91" s="306">
        <f t="shared" si="5"/>
        <v>-1.109867562022019</v>
      </c>
      <c r="N91" s="78">
        <f>Margins!B91</f>
        <v>550</v>
      </c>
      <c r="O91" s="25">
        <f t="shared" si="6"/>
        <v>0</v>
      </c>
      <c r="P91" s="25">
        <f t="shared" si="7"/>
        <v>0</v>
      </c>
    </row>
    <row r="92" spans="1:16" ht="13.5">
      <c r="A92" s="193" t="s">
        <v>178</v>
      </c>
      <c r="B92" s="172">
        <v>1729</v>
      </c>
      <c r="C92" s="302">
        <v>-0.4</v>
      </c>
      <c r="D92" s="172">
        <v>13</v>
      </c>
      <c r="E92" s="302">
        <v>-0.7</v>
      </c>
      <c r="F92" s="172">
        <v>0</v>
      </c>
      <c r="G92" s="302">
        <v>0</v>
      </c>
      <c r="H92" s="172">
        <v>1742</v>
      </c>
      <c r="I92" s="303">
        <v>-0.4</v>
      </c>
      <c r="J92" s="264">
        <v>171.05</v>
      </c>
      <c r="K92" s="69">
        <v>175.95</v>
      </c>
      <c r="L92" s="135">
        <f t="shared" si="4"/>
        <v>-4.899999999999977</v>
      </c>
      <c r="M92" s="306">
        <f t="shared" si="5"/>
        <v>-2.784882068769524</v>
      </c>
      <c r="N92" s="78">
        <f>Margins!B92</f>
        <v>1250</v>
      </c>
      <c r="O92" s="25">
        <f t="shared" si="6"/>
        <v>16250</v>
      </c>
      <c r="P92" s="25">
        <f t="shared" si="7"/>
        <v>0</v>
      </c>
    </row>
    <row r="93" spans="1:16" ht="13.5">
      <c r="A93" s="193" t="s">
        <v>145</v>
      </c>
      <c r="B93" s="172">
        <v>384</v>
      </c>
      <c r="C93" s="302">
        <v>1.19</v>
      </c>
      <c r="D93" s="172">
        <v>4</v>
      </c>
      <c r="E93" s="302">
        <v>3</v>
      </c>
      <c r="F93" s="172">
        <v>0</v>
      </c>
      <c r="G93" s="302">
        <v>0</v>
      </c>
      <c r="H93" s="172">
        <v>388</v>
      </c>
      <c r="I93" s="303">
        <v>1.2</v>
      </c>
      <c r="J93" s="264">
        <v>153</v>
      </c>
      <c r="K93" s="69">
        <v>152.7</v>
      </c>
      <c r="L93" s="135">
        <f t="shared" si="4"/>
        <v>0.30000000000001137</v>
      </c>
      <c r="M93" s="306">
        <f t="shared" si="5"/>
        <v>0.19646365422397602</v>
      </c>
      <c r="N93" s="78">
        <f>Margins!B93</f>
        <v>1700</v>
      </c>
      <c r="O93" s="25">
        <f t="shared" si="6"/>
        <v>6800</v>
      </c>
      <c r="P93" s="25">
        <f t="shared" si="7"/>
        <v>0</v>
      </c>
    </row>
    <row r="94" spans="1:18" ht="13.5">
      <c r="A94" s="193" t="s">
        <v>272</v>
      </c>
      <c r="B94" s="172">
        <v>1115</v>
      </c>
      <c r="C94" s="302">
        <v>-0.05</v>
      </c>
      <c r="D94" s="172">
        <v>7</v>
      </c>
      <c r="E94" s="302">
        <v>-0.36</v>
      </c>
      <c r="F94" s="172">
        <v>0</v>
      </c>
      <c r="G94" s="302">
        <v>0</v>
      </c>
      <c r="H94" s="172">
        <v>1122</v>
      </c>
      <c r="I94" s="303">
        <v>-0.05</v>
      </c>
      <c r="J94" s="264">
        <v>157.95</v>
      </c>
      <c r="K94" s="69">
        <v>160.2</v>
      </c>
      <c r="L94" s="135">
        <f t="shared" si="4"/>
        <v>-2.25</v>
      </c>
      <c r="M94" s="306">
        <f t="shared" si="5"/>
        <v>-1.404494382022472</v>
      </c>
      <c r="N94" s="78">
        <f>Margins!B94</f>
        <v>850</v>
      </c>
      <c r="O94" s="25">
        <f t="shared" si="6"/>
        <v>5950</v>
      </c>
      <c r="P94" s="25">
        <f t="shared" si="7"/>
        <v>0</v>
      </c>
      <c r="R94" s="25"/>
    </row>
    <row r="95" spans="1:16" ht="13.5">
      <c r="A95" s="193" t="s">
        <v>210</v>
      </c>
      <c r="B95" s="172">
        <v>2767</v>
      </c>
      <c r="C95" s="302">
        <v>0.23</v>
      </c>
      <c r="D95" s="172">
        <v>18</v>
      </c>
      <c r="E95" s="302">
        <v>-0.57</v>
      </c>
      <c r="F95" s="172">
        <v>0</v>
      </c>
      <c r="G95" s="302">
        <v>0</v>
      </c>
      <c r="H95" s="172">
        <v>2785</v>
      </c>
      <c r="I95" s="303">
        <v>0.22</v>
      </c>
      <c r="J95" s="264">
        <v>1690.45</v>
      </c>
      <c r="K95" s="69">
        <v>1713.15</v>
      </c>
      <c r="L95" s="135">
        <f t="shared" si="4"/>
        <v>-22.700000000000045</v>
      </c>
      <c r="M95" s="306">
        <f t="shared" si="5"/>
        <v>-1.3250445086536522</v>
      </c>
      <c r="N95" s="78">
        <f>Margins!B95</f>
        <v>200</v>
      </c>
      <c r="O95" s="25">
        <f t="shared" si="6"/>
        <v>3600</v>
      </c>
      <c r="P95" s="25">
        <f t="shared" si="7"/>
        <v>0</v>
      </c>
    </row>
    <row r="96" spans="1:16" ht="13.5">
      <c r="A96" s="193" t="s">
        <v>294</v>
      </c>
      <c r="B96" s="172">
        <v>4509</v>
      </c>
      <c r="C96" s="302">
        <v>0.36</v>
      </c>
      <c r="D96" s="172">
        <v>0</v>
      </c>
      <c r="E96" s="302">
        <v>0</v>
      </c>
      <c r="F96" s="172">
        <v>0</v>
      </c>
      <c r="G96" s="302">
        <v>0</v>
      </c>
      <c r="H96" s="172">
        <v>4509</v>
      </c>
      <c r="I96" s="303">
        <v>0.36</v>
      </c>
      <c r="J96" s="264">
        <v>713.5</v>
      </c>
      <c r="K96" s="264">
        <v>710.35</v>
      </c>
      <c r="L96" s="135">
        <f t="shared" si="4"/>
        <v>3.1499999999999773</v>
      </c>
      <c r="M96" s="306">
        <f t="shared" si="5"/>
        <v>0.44344337298514497</v>
      </c>
      <c r="N96" s="78">
        <f>Margins!B96</f>
        <v>350</v>
      </c>
      <c r="O96" s="25">
        <f t="shared" si="6"/>
        <v>0</v>
      </c>
      <c r="P96" s="25">
        <f t="shared" si="7"/>
        <v>0</v>
      </c>
    </row>
    <row r="97" spans="1:16" ht="13.5">
      <c r="A97" s="193" t="s">
        <v>7</v>
      </c>
      <c r="B97" s="172">
        <v>3104</v>
      </c>
      <c r="C97" s="302">
        <v>0.35</v>
      </c>
      <c r="D97" s="172">
        <v>12</v>
      </c>
      <c r="E97" s="302">
        <v>1</v>
      </c>
      <c r="F97" s="172">
        <v>1</v>
      </c>
      <c r="G97" s="302">
        <v>-0.5</v>
      </c>
      <c r="H97" s="172">
        <v>3117</v>
      </c>
      <c r="I97" s="303">
        <v>0.36</v>
      </c>
      <c r="J97" s="264">
        <v>743.25</v>
      </c>
      <c r="K97" s="69">
        <v>757.25</v>
      </c>
      <c r="L97" s="135">
        <f t="shared" si="4"/>
        <v>-14</v>
      </c>
      <c r="M97" s="306">
        <f t="shared" si="5"/>
        <v>-1.848794981842192</v>
      </c>
      <c r="N97" s="78">
        <f>Margins!B97</f>
        <v>312</v>
      </c>
      <c r="O97" s="25">
        <f t="shared" si="6"/>
        <v>3744</v>
      </c>
      <c r="P97" s="25">
        <f t="shared" si="7"/>
        <v>312</v>
      </c>
    </row>
    <row r="98" spans="1:16" ht="13.5">
      <c r="A98" s="193" t="s">
        <v>170</v>
      </c>
      <c r="B98" s="172">
        <v>472</v>
      </c>
      <c r="C98" s="302">
        <v>-0.43</v>
      </c>
      <c r="D98" s="172">
        <v>1</v>
      </c>
      <c r="E98" s="302">
        <v>0</v>
      </c>
      <c r="F98" s="172">
        <v>0</v>
      </c>
      <c r="G98" s="302">
        <v>0</v>
      </c>
      <c r="H98" s="172">
        <v>473</v>
      </c>
      <c r="I98" s="303">
        <v>-0.43</v>
      </c>
      <c r="J98" s="264">
        <v>567.55</v>
      </c>
      <c r="K98" s="69">
        <v>574.25</v>
      </c>
      <c r="L98" s="135">
        <f t="shared" si="4"/>
        <v>-6.7000000000000455</v>
      </c>
      <c r="M98" s="306">
        <f t="shared" si="5"/>
        <v>-1.1667392250761943</v>
      </c>
      <c r="N98" s="78">
        <f>Margins!B98</f>
        <v>600</v>
      </c>
      <c r="O98" s="25">
        <f t="shared" si="6"/>
        <v>600</v>
      </c>
      <c r="P98" s="25">
        <f t="shared" si="7"/>
        <v>0</v>
      </c>
    </row>
    <row r="99" spans="1:16" ht="13.5">
      <c r="A99" s="193" t="s">
        <v>223</v>
      </c>
      <c r="B99" s="172">
        <v>2929</v>
      </c>
      <c r="C99" s="302">
        <v>-0.43</v>
      </c>
      <c r="D99" s="172">
        <v>56</v>
      </c>
      <c r="E99" s="302">
        <v>-0.3</v>
      </c>
      <c r="F99" s="172">
        <v>7</v>
      </c>
      <c r="G99" s="302">
        <v>-0.46</v>
      </c>
      <c r="H99" s="172">
        <v>2992</v>
      </c>
      <c r="I99" s="303">
        <v>-0.43</v>
      </c>
      <c r="J99" s="264">
        <v>794.9</v>
      </c>
      <c r="K99" s="69">
        <v>802.3</v>
      </c>
      <c r="L99" s="135">
        <f t="shared" si="4"/>
        <v>-7.399999999999977</v>
      </c>
      <c r="M99" s="306">
        <f t="shared" si="5"/>
        <v>-0.9223482487847412</v>
      </c>
      <c r="N99" s="78">
        <f>Margins!B99</f>
        <v>400</v>
      </c>
      <c r="O99" s="25">
        <f t="shared" si="6"/>
        <v>22400</v>
      </c>
      <c r="P99" s="25">
        <f t="shared" si="7"/>
        <v>2800</v>
      </c>
    </row>
    <row r="100" spans="1:16" ht="13.5">
      <c r="A100" s="193" t="s">
        <v>207</v>
      </c>
      <c r="B100" s="172">
        <v>1112</v>
      </c>
      <c r="C100" s="302">
        <v>4.67</v>
      </c>
      <c r="D100" s="172">
        <v>84</v>
      </c>
      <c r="E100" s="302">
        <v>8.33</v>
      </c>
      <c r="F100" s="172">
        <v>0</v>
      </c>
      <c r="G100" s="302">
        <v>0</v>
      </c>
      <c r="H100" s="172">
        <v>1196</v>
      </c>
      <c r="I100" s="303">
        <v>4.83</v>
      </c>
      <c r="J100" s="264">
        <v>196.2</v>
      </c>
      <c r="K100" s="69">
        <v>191.9</v>
      </c>
      <c r="L100" s="135">
        <f t="shared" si="4"/>
        <v>4.299999999999983</v>
      </c>
      <c r="M100" s="306">
        <f t="shared" si="5"/>
        <v>2.2407503908285475</v>
      </c>
      <c r="N100" s="78">
        <f>Margins!B100</f>
        <v>1250</v>
      </c>
      <c r="O100" s="25">
        <f t="shared" si="6"/>
        <v>105000</v>
      </c>
      <c r="P100" s="25">
        <f t="shared" si="7"/>
        <v>0</v>
      </c>
    </row>
    <row r="101" spans="1:16" ht="13.5">
      <c r="A101" s="193" t="s">
        <v>295</v>
      </c>
      <c r="B101" s="172">
        <v>1415</v>
      </c>
      <c r="C101" s="302">
        <v>2.58</v>
      </c>
      <c r="D101" s="172">
        <v>0</v>
      </c>
      <c r="E101" s="302">
        <v>-1</v>
      </c>
      <c r="F101" s="172">
        <v>0</v>
      </c>
      <c r="G101" s="302">
        <v>0</v>
      </c>
      <c r="H101" s="172">
        <v>1415</v>
      </c>
      <c r="I101" s="303">
        <v>2.57</v>
      </c>
      <c r="J101" s="264">
        <v>874</v>
      </c>
      <c r="K101" s="69">
        <v>873.3</v>
      </c>
      <c r="L101" s="135">
        <f t="shared" si="4"/>
        <v>0.7000000000000455</v>
      </c>
      <c r="M101" s="306">
        <f t="shared" si="5"/>
        <v>0.08015573113478135</v>
      </c>
      <c r="N101" s="78">
        <f>Margins!B101</f>
        <v>250</v>
      </c>
      <c r="O101" s="25">
        <f t="shared" si="6"/>
        <v>0</v>
      </c>
      <c r="P101" s="25">
        <f t="shared" si="7"/>
        <v>0</v>
      </c>
    </row>
    <row r="102" spans="1:16" ht="13.5">
      <c r="A102" s="193" t="s">
        <v>277</v>
      </c>
      <c r="B102" s="172">
        <v>2266</v>
      </c>
      <c r="C102" s="302">
        <v>-0.1</v>
      </c>
      <c r="D102" s="172">
        <v>1</v>
      </c>
      <c r="E102" s="302">
        <v>-0.8</v>
      </c>
      <c r="F102" s="172">
        <v>0</v>
      </c>
      <c r="G102" s="302">
        <v>0</v>
      </c>
      <c r="H102" s="172">
        <v>2267</v>
      </c>
      <c r="I102" s="303">
        <v>-0.1</v>
      </c>
      <c r="J102" s="264">
        <v>312.55</v>
      </c>
      <c r="K102" s="69">
        <v>319.4</v>
      </c>
      <c r="L102" s="135">
        <f t="shared" si="4"/>
        <v>-6.849999999999966</v>
      </c>
      <c r="M102" s="306">
        <f t="shared" si="5"/>
        <v>-2.144646211646827</v>
      </c>
      <c r="N102" s="78">
        <f>Margins!B102</f>
        <v>800</v>
      </c>
      <c r="O102" s="25">
        <f t="shared" si="6"/>
        <v>800</v>
      </c>
      <c r="P102" s="25">
        <f t="shared" si="7"/>
        <v>0</v>
      </c>
    </row>
    <row r="103" spans="1:16" ht="13.5">
      <c r="A103" s="193" t="s">
        <v>146</v>
      </c>
      <c r="B103" s="172">
        <v>262</v>
      </c>
      <c r="C103" s="302">
        <v>-0.47</v>
      </c>
      <c r="D103" s="172">
        <v>36</v>
      </c>
      <c r="E103" s="302">
        <v>-0.23</v>
      </c>
      <c r="F103" s="172">
        <v>2</v>
      </c>
      <c r="G103" s="302">
        <v>0</v>
      </c>
      <c r="H103" s="172">
        <v>300</v>
      </c>
      <c r="I103" s="303">
        <v>-0.45</v>
      </c>
      <c r="J103" s="264">
        <v>41.15</v>
      </c>
      <c r="K103" s="69">
        <v>41.55</v>
      </c>
      <c r="L103" s="135">
        <f t="shared" si="4"/>
        <v>-0.3999999999999986</v>
      </c>
      <c r="M103" s="306">
        <f t="shared" si="5"/>
        <v>-0.9626955475330892</v>
      </c>
      <c r="N103" s="78">
        <f>Margins!B103</f>
        <v>8900</v>
      </c>
      <c r="O103" s="25">
        <f t="shared" si="6"/>
        <v>320400</v>
      </c>
      <c r="P103" s="25">
        <f t="shared" si="7"/>
        <v>17800</v>
      </c>
    </row>
    <row r="104" spans="1:16" ht="13.5">
      <c r="A104" s="193" t="s">
        <v>8</v>
      </c>
      <c r="B104" s="172">
        <v>2497</v>
      </c>
      <c r="C104" s="302">
        <v>-0.19</v>
      </c>
      <c r="D104" s="172">
        <v>204</v>
      </c>
      <c r="E104" s="302">
        <v>-0.21</v>
      </c>
      <c r="F104" s="172">
        <v>64</v>
      </c>
      <c r="G104" s="302">
        <v>1.37</v>
      </c>
      <c r="H104" s="172">
        <v>2765</v>
      </c>
      <c r="I104" s="303">
        <v>-0.18</v>
      </c>
      <c r="J104" s="264">
        <v>149.9</v>
      </c>
      <c r="K104" s="69">
        <v>150.1</v>
      </c>
      <c r="L104" s="135">
        <f t="shared" si="4"/>
        <v>-0.19999999999998863</v>
      </c>
      <c r="M104" s="306">
        <f t="shared" si="5"/>
        <v>-0.13324450366421628</v>
      </c>
      <c r="N104" s="78">
        <f>Margins!B104</f>
        <v>1600</v>
      </c>
      <c r="O104" s="25">
        <f t="shared" si="6"/>
        <v>326400</v>
      </c>
      <c r="P104" s="25">
        <f t="shared" si="7"/>
        <v>102400</v>
      </c>
    </row>
    <row r="105" spans="1:16" ht="13.5">
      <c r="A105" s="193" t="s">
        <v>296</v>
      </c>
      <c r="B105" s="172">
        <v>476</v>
      </c>
      <c r="C105" s="302">
        <v>-0.24</v>
      </c>
      <c r="D105" s="172">
        <v>3</v>
      </c>
      <c r="E105" s="302">
        <v>0</v>
      </c>
      <c r="F105" s="172">
        <v>0</v>
      </c>
      <c r="G105" s="302">
        <v>0</v>
      </c>
      <c r="H105" s="172">
        <v>479</v>
      </c>
      <c r="I105" s="303">
        <v>-0.24</v>
      </c>
      <c r="J105" s="264">
        <v>163.15</v>
      </c>
      <c r="K105" s="69">
        <v>165.2</v>
      </c>
      <c r="L105" s="135">
        <f t="shared" si="4"/>
        <v>-2.049999999999983</v>
      </c>
      <c r="M105" s="306">
        <f t="shared" si="5"/>
        <v>-1.24092009685229</v>
      </c>
      <c r="N105" s="78">
        <f>Margins!B105</f>
        <v>1000</v>
      </c>
      <c r="O105" s="25">
        <f t="shared" si="6"/>
        <v>3000</v>
      </c>
      <c r="P105" s="25">
        <f t="shared" si="7"/>
        <v>0</v>
      </c>
    </row>
    <row r="106" spans="1:16" ht="13.5">
      <c r="A106" s="193" t="s">
        <v>179</v>
      </c>
      <c r="B106" s="172">
        <v>1381</v>
      </c>
      <c r="C106" s="302">
        <v>0.07</v>
      </c>
      <c r="D106" s="172">
        <v>68</v>
      </c>
      <c r="E106" s="302">
        <v>-0.41</v>
      </c>
      <c r="F106" s="172">
        <v>13</v>
      </c>
      <c r="G106" s="302">
        <v>-0.58</v>
      </c>
      <c r="H106" s="172">
        <v>1462</v>
      </c>
      <c r="I106" s="303">
        <v>0.01</v>
      </c>
      <c r="J106" s="264">
        <v>20.2</v>
      </c>
      <c r="K106" s="69">
        <v>19.65</v>
      </c>
      <c r="L106" s="135">
        <f t="shared" si="4"/>
        <v>0.5500000000000007</v>
      </c>
      <c r="M106" s="306">
        <f t="shared" si="5"/>
        <v>2.7989821882951693</v>
      </c>
      <c r="N106" s="78">
        <f>Margins!B106</f>
        <v>14000</v>
      </c>
      <c r="O106" s="25">
        <f t="shared" si="6"/>
        <v>952000</v>
      </c>
      <c r="P106" s="25">
        <f t="shared" si="7"/>
        <v>182000</v>
      </c>
    </row>
    <row r="107" spans="1:16" ht="13.5">
      <c r="A107" s="193" t="s">
        <v>202</v>
      </c>
      <c r="B107" s="172">
        <v>592</v>
      </c>
      <c r="C107" s="302">
        <v>-0.1</v>
      </c>
      <c r="D107" s="172">
        <v>12</v>
      </c>
      <c r="E107" s="302">
        <v>-0.43</v>
      </c>
      <c r="F107" s="172">
        <v>0</v>
      </c>
      <c r="G107" s="302">
        <v>0</v>
      </c>
      <c r="H107" s="172">
        <v>604</v>
      </c>
      <c r="I107" s="303">
        <v>-0.11</v>
      </c>
      <c r="J107" s="264">
        <v>256.8</v>
      </c>
      <c r="K107" s="69">
        <v>257.25</v>
      </c>
      <c r="L107" s="135">
        <f t="shared" si="4"/>
        <v>-0.44999999999998863</v>
      </c>
      <c r="M107" s="306">
        <f t="shared" si="5"/>
        <v>-0.17492711370261949</v>
      </c>
      <c r="N107" s="78">
        <f>Margins!B107</f>
        <v>1150</v>
      </c>
      <c r="O107" s="25">
        <f t="shared" si="6"/>
        <v>13800</v>
      </c>
      <c r="P107" s="25">
        <f t="shared" si="7"/>
        <v>0</v>
      </c>
    </row>
    <row r="108" spans="1:16" ht="13.5">
      <c r="A108" s="193" t="s">
        <v>171</v>
      </c>
      <c r="B108" s="172">
        <v>7078</v>
      </c>
      <c r="C108" s="302">
        <v>0.29</v>
      </c>
      <c r="D108" s="172">
        <v>8</v>
      </c>
      <c r="E108" s="302">
        <v>-0.11</v>
      </c>
      <c r="F108" s="172">
        <v>6</v>
      </c>
      <c r="G108" s="302">
        <v>0</v>
      </c>
      <c r="H108" s="172">
        <v>7092</v>
      </c>
      <c r="I108" s="303">
        <v>0.29</v>
      </c>
      <c r="J108" s="264">
        <v>356.15</v>
      </c>
      <c r="K108" s="69">
        <v>356.25</v>
      </c>
      <c r="L108" s="135">
        <f t="shared" si="4"/>
        <v>-0.10000000000002274</v>
      </c>
      <c r="M108" s="306">
        <f t="shared" si="5"/>
        <v>-0.028070175438602876</v>
      </c>
      <c r="N108" s="78">
        <f>Margins!B108</f>
        <v>1100</v>
      </c>
      <c r="O108" s="25">
        <f t="shared" si="6"/>
        <v>8800</v>
      </c>
      <c r="P108" s="25">
        <f t="shared" si="7"/>
        <v>6600</v>
      </c>
    </row>
    <row r="109" spans="1:16" ht="13.5">
      <c r="A109" s="193" t="s">
        <v>147</v>
      </c>
      <c r="B109" s="172">
        <v>422</v>
      </c>
      <c r="C109" s="302">
        <v>0.89</v>
      </c>
      <c r="D109" s="172">
        <v>1</v>
      </c>
      <c r="E109" s="302">
        <v>0</v>
      </c>
      <c r="F109" s="172">
        <v>0</v>
      </c>
      <c r="G109" s="302">
        <v>0</v>
      </c>
      <c r="H109" s="172">
        <v>423</v>
      </c>
      <c r="I109" s="303">
        <v>0.9</v>
      </c>
      <c r="J109" s="264">
        <v>63.25</v>
      </c>
      <c r="K109" s="69">
        <v>64.25</v>
      </c>
      <c r="L109" s="135">
        <f t="shared" si="4"/>
        <v>-1</v>
      </c>
      <c r="M109" s="306">
        <f t="shared" si="5"/>
        <v>-1.556420233463035</v>
      </c>
      <c r="N109" s="78">
        <f>Margins!B109</f>
        <v>5900</v>
      </c>
      <c r="O109" s="25">
        <f t="shared" si="6"/>
        <v>5900</v>
      </c>
      <c r="P109" s="25">
        <f t="shared" si="7"/>
        <v>0</v>
      </c>
    </row>
    <row r="110" spans="1:16" ht="13.5">
      <c r="A110" s="193" t="s">
        <v>148</v>
      </c>
      <c r="B110" s="172">
        <v>1566</v>
      </c>
      <c r="C110" s="302">
        <v>2.6</v>
      </c>
      <c r="D110" s="172">
        <v>12</v>
      </c>
      <c r="E110" s="302">
        <v>0.71</v>
      </c>
      <c r="F110" s="172">
        <v>0</v>
      </c>
      <c r="G110" s="302">
        <v>0</v>
      </c>
      <c r="H110" s="172">
        <v>1578</v>
      </c>
      <c r="I110" s="303">
        <v>2.57</v>
      </c>
      <c r="J110" s="264">
        <v>283.75</v>
      </c>
      <c r="K110" s="69">
        <v>271.4</v>
      </c>
      <c r="L110" s="135">
        <f t="shared" si="4"/>
        <v>12.350000000000023</v>
      </c>
      <c r="M110" s="306">
        <f t="shared" si="5"/>
        <v>4.55047899778925</v>
      </c>
      <c r="N110" s="78">
        <f>Margins!B110</f>
        <v>1045</v>
      </c>
      <c r="O110" s="25">
        <f t="shared" si="6"/>
        <v>12540</v>
      </c>
      <c r="P110" s="25">
        <f t="shared" si="7"/>
        <v>0</v>
      </c>
    </row>
    <row r="111" spans="1:18" ht="13.5">
      <c r="A111" s="193" t="s">
        <v>122</v>
      </c>
      <c r="B111" s="172">
        <v>1968</v>
      </c>
      <c r="C111" s="302">
        <v>1.37</v>
      </c>
      <c r="D111" s="172">
        <v>276</v>
      </c>
      <c r="E111" s="302">
        <v>1.53</v>
      </c>
      <c r="F111" s="172">
        <v>25</v>
      </c>
      <c r="G111" s="302">
        <v>0.39</v>
      </c>
      <c r="H111" s="172">
        <v>2269</v>
      </c>
      <c r="I111" s="303">
        <v>1.37</v>
      </c>
      <c r="J111" s="264">
        <v>151.1</v>
      </c>
      <c r="K111" s="69">
        <v>154.2</v>
      </c>
      <c r="L111" s="135">
        <f t="shared" si="4"/>
        <v>-3.0999999999999943</v>
      </c>
      <c r="M111" s="306">
        <f t="shared" si="5"/>
        <v>-2.01037613488975</v>
      </c>
      <c r="N111" s="78">
        <f>Margins!B111</f>
        <v>1625</v>
      </c>
      <c r="O111" s="25">
        <f t="shared" si="6"/>
        <v>448500</v>
      </c>
      <c r="P111" s="25">
        <f t="shared" si="7"/>
        <v>40625</v>
      </c>
      <c r="R111" s="25"/>
    </row>
    <row r="112" spans="1:18" ht="13.5">
      <c r="A112" s="201" t="s">
        <v>36</v>
      </c>
      <c r="B112" s="172">
        <v>9114</v>
      </c>
      <c r="C112" s="302">
        <v>0.09</v>
      </c>
      <c r="D112" s="172">
        <v>134</v>
      </c>
      <c r="E112" s="302">
        <v>0.97</v>
      </c>
      <c r="F112" s="172">
        <v>19</v>
      </c>
      <c r="G112" s="302">
        <v>5.33</v>
      </c>
      <c r="H112" s="172">
        <v>9267</v>
      </c>
      <c r="I112" s="303">
        <v>0.1</v>
      </c>
      <c r="J112" s="264">
        <v>888.5</v>
      </c>
      <c r="K112" s="69">
        <v>909.35</v>
      </c>
      <c r="L112" s="135">
        <f t="shared" si="4"/>
        <v>-20.850000000000023</v>
      </c>
      <c r="M112" s="306">
        <f t="shared" si="5"/>
        <v>-2.2928465387364625</v>
      </c>
      <c r="N112" s="78">
        <f>Margins!B112</f>
        <v>225</v>
      </c>
      <c r="O112" s="25">
        <f t="shared" si="6"/>
        <v>30150</v>
      </c>
      <c r="P112" s="25">
        <f t="shared" si="7"/>
        <v>4275</v>
      </c>
      <c r="R112" s="25"/>
    </row>
    <row r="113" spans="1:18" ht="13.5">
      <c r="A113" s="193" t="s">
        <v>172</v>
      </c>
      <c r="B113" s="172">
        <v>1765</v>
      </c>
      <c r="C113" s="302">
        <v>0.22</v>
      </c>
      <c r="D113" s="172">
        <v>18</v>
      </c>
      <c r="E113" s="302">
        <v>-0.36</v>
      </c>
      <c r="F113" s="172">
        <v>1</v>
      </c>
      <c r="G113" s="302">
        <v>0</v>
      </c>
      <c r="H113" s="172">
        <v>1784</v>
      </c>
      <c r="I113" s="303">
        <v>0.21</v>
      </c>
      <c r="J113" s="264">
        <v>257.95</v>
      </c>
      <c r="K113" s="69">
        <v>258.75</v>
      </c>
      <c r="L113" s="135">
        <f t="shared" si="4"/>
        <v>-0.8000000000000114</v>
      </c>
      <c r="M113" s="306">
        <f t="shared" si="5"/>
        <v>-0.309178743961357</v>
      </c>
      <c r="N113" s="78">
        <f>Margins!B113</f>
        <v>1050</v>
      </c>
      <c r="O113" s="25">
        <f t="shared" si="6"/>
        <v>18900</v>
      </c>
      <c r="P113" s="25">
        <f t="shared" si="7"/>
        <v>1050</v>
      </c>
      <c r="R113" s="25"/>
    </row>
    <row r="114" spans="1:16" ht="13.5">
      <c r="A114" s="193" t="s">
        <v>80</v>
      </c>
      <c r="B114" s="172">
        <v>264</v>
      </c>
      <c r="C114" s="302">
        <v>-0.22</v>
      </c>
      <c r="D114" s="172">
        <v>0</v>
      </c>
      <c r="E114" s="302">
        <v>-1</v>
      </c>
      <c r="F114" s="172">
        <v>0</v>
      </c>
      <c r="G114" s="302">
        <v>0</v>
      </c>
      <c r="H114" s="172">
        <v>264</v>
      </c>
      <c r="I114" s="303">
        <v>-0.22</v>
      </c>
      <c r="J114" s="264">
        <v>195.25</v>
      </c>
      <c r="K114" s="69">
        <v>195.45</v>
      </c>
      <c r="L114" s="135">
        <f t="shared" si="4"/>
        <v>-0.19999999999998863</v>
      </c>
      <c r="M114" s="306">
        <f t="shared" si="5"/>
        <v>-0.10232796111536897</v>
      </c>
      <c r="N114" s="78">
        <f>Margins!B114</f>
        <v>1200</v>
      </c>
      <c r="O114" s="25">
        <f t="shared" si="6"/>
        <v>0</v>
      </c>
      <c r="P114" s="25">
        <f t="shared" si="7"/>
        <v>0</v>
      </c>
    </row>
    <row r="115" spans="1:16" ht="13.5">
      <c r="A115" s="193" t="s">
        <v>274</v>
      </c>
      <c r="B115" s="172">
        <v>2713</v>
      </c>
      <c r="C115" s="302">
        <v>-0.55</v>
      </c>
      <c r="D115" s="172">
        <v>20</v>
      </c>
      <c r="E115" s="302">
        <v>-0.69</v>
      </c>
      <c r="F115" s="172">
        <v>0</v>
      </c>
      <c r="G115" s="302">
        <v>0</v>
      </c>
      <c r="H115" s="172">
        <v>2733</v>
      </c>
      <c r="I115" s="303">
        <v>-0.55</v>
      </c>
      <c r="J115" s="264">
        <v>311.65</v>
      </c>
      <c r="K115" s="69">
        <v>317.2</v>
      </c>
      <c r="L115" s="135">
        <f t="shared" si="4"/>
        <v>-5.550000000000011</v>
      </c>
      <c r="M115" s="306">
        <f t="shared" si="5"/>
        <v>-1.7496847414880237</v>
      </c>
      <c r="N115" s="78">
        <f>Margins!B115</f>
        <v>700</v>
      </c>
      <c r="O115" s="25">
        <f t="shared" si="6"/>
        <v>14000</v>
      </c>
      <c r="P115" s="25">
        <f t="shared" si="7"/>
        <v>0</v>
      </c>
    </row>
    <row r="116" spans="1:16" ht="13.5">
      <c r="A116" s="193" t="s">
        <v>224</v>
      </c>
      <c r="B116" s="172">
        <v>595</v>
      </c>
      <c r="C116" s="302">
        <v>0.11</v>
      </c>
      <c r="D116" s="172">
        <v>0</v>
      </c>
      <c r="E116" s="302">
        <v>0</v>
      </c>
      <c r="F116" s="172">
        <v>0</v>
      </c>
      <c r="G116" s="302">
        <v>0</v>
      </c>
      <c r="H116" s="172">
        <v>595</v>
      </c>
      <c r="I116" s="303">
        <v>0.11</v>
      </c>
      <c r="J116" s="264">
        <v>463.55</v>
      </c>
      <c r="K116" s="69">
        <v>477.55</v>
      </c>
      <c r="L116" s="135">
        <f t="shared" si="4"/>
        <v>-14</v>
      </c>
      <c r="M116" s="306">
        <f t="shared" si="5"/>
        <v>-2.931630195791017</v>
      </c>
      <c r="N116" s="78">
        <f>Margins!B116</f>
        <v>650</v>
      </c>
      <c r="O116" s="25">
        <f t="shared" si="6"/>
        <v>0</v>
      </c>
      <c r="P116" s="25">
        <f t="shared" si="7"/>
        <v>0</v>
      </c>
    </row>
    <row r="117" spans="1:16" ht="13.5">
      <c r="A117" s="193" t="s">
        <v>393</v>
      </c>
      <c r="B117" s="172">
        <v>14249</v>
      </c>
      <c r="C117" s="302">
        <v>22.06</v>
      </c>
      <c r="D117" s="172">
        <v>886</v>
      </c>
      <c r="E117" s="302">
        <v>43.3</v>
      </c>
      <c r="F117" s="172">
        <v>103</v>
      </c>
      <c r="G117" s="302">
        <v>0</v>
      </c>
      <c r="H117" s="172">
        <v>15238</v>
      </c>
      <c r="I117" s="303">
        <v>22.88</v>
      </c>
      <c r="J117" s="264">
        <v>132.6</v>
      </c>
      <c r="K117" s="69">
        <v>121.75</v>
      </c>
      <c r="L117" s="135">
        <f t="shared" si="4"/>
        <v>10.849999999999994</v>
      </c>
      <c r="M117" s="306">
        <f t="shared" si="5"/>
        <v>8.911704312114985</v>
      </c>
      <c r="N117" s="78">
        <f>Margins!B117</f>
        <v>2400</v>
      </c>
      <c r="O117" s="25">
        <f t="shared" si="6"/>
        <v>2126400</v>
      </c>
      <c r="P117" s="25">
        <f t="shared" si="7"/>
        <v>247200</v>
      </c>
    </row>
    <row r="118" spans="1:16" ht="13.5">
      <c r="A118" s="193" t="s">
        <v>81</v>
      </c>
      <c r="B118" s="172">
        <v>1541</v>
      </c>
      <c r="C118" s="302">
        <v>-0.24</v>
      </c>
      <c r="D118" s="172">
        <v>0</v>
      </c>
      <c r="E118" s="302">
        <v>-1</v>
      </c>
      <c r="F118" s="172">
        <v>0</v>
      </c>
      <c r="G118" s="302">
        <v>0</v>
      </c>
      <c r="H118" s="172">
        <v>1541</v>
      </c>
      <c r="I118" s="303">
        <v>-0.24</v>
      </c>
      <c r="J118" s="264">
        <v>506.8</v>
      </c>
      <c r="K118" s="69">
        <v>509.35</v>
      </c>
      <c r="L118" s="135">
        <f t="shared" si="4"/>
        <v>-2.5500000000000114</v>
      </c>
      <c r="M118" s="306">
        <f t="shared" si="5"/>
        <v>-0.5006380681260452</v>
      </c>
      <c r="N118" s="78">
        <f>Margins!B118</f>
        <v>600</v>
      </c>
      <c r="O118" s="25">
        <f t="shared" si="6"/>
        <v>0</v>
      </c>
      <c r="P118" s="25">
        <f t="shared" si="7"/>
        <v>0</v>
      </c>
    </row>
    <row r="119" spans="1:16" ht="13.5">
      <c r="A119" s="193" t="s">
        <v>225</v>
      </c>
      <c r="B119" s="172">
        <v>1622</v>
      </c>
      <c r="C119" s="302">
        <v>0.03</v>
      </c>
      <c r="D119" s="172">
        <v>19</v>
      </c>
      <c r="E119" s="302">
        <v>-0.68</v>
      </c>
      <c r="F119" s="172">
        <v>6</v>
      </c>
      <c r="G119" s="302">
        <v>2</v>
      </c>
      <c r="H119" s="172">
        <v>1647</v>
      </c>
      <c r="I119" s="303">
        <v>0</v>
      </c>
      <c r="J119" s="264">
        <v>164.1</v>
      </c>
      <c r="K119" s="69">
        <v>166.05</v>
      </c>
      <c r="L119" s="135">
        <f t="shared" si="4"/>
        <v>-1.950000000000017</v>
      </c>
      <c r="M119" s="306">
        <f t="shared" si="5"/>
        <v>-1.1743450767841115</v>
      </c>
      <c r="N119" s="78">
        <f>Margins!B119</f>
        <v>1400</v>
      </c>
      <c r="O119" s="25">
        <f t="shared" si="6"/>
        <v>26600</v>
      </c>
      <c r="P119" s="25">
        <f t="shared" si="7"/>
        <v>8400</v>
      </c>
    </row>
    <row r="120" spans="1:16" ht="13.5">
      <c r="A120" s="193" t="s">
        <v>297</v>
      </c>
      <c r="B120" s="172">
        <v>3910</v>
      </c>
      <c r="C120" s="302">
        <v>-0.37</v>
      </c>
      <c r="D120" s="172">
        <v>18</v>
      </c>
      <c r="E120" s="302">
        <v>5</v>
      </c>
      <c r="F120" s="172">
        <v>0</v>
      </c>
      <c r="G120" s="302">
        <v>-1</v>
      </c>
      <c r="H120" s="172">
        <v>3928</v>
      </c>
      <c r="I120" s="303">
        <v>-0.37</v>
      </c>
      <c r="J120" s="264">
        <v>464.45</v>
      </c>
      <c r="K120" s="69">
        <v>475.85</v>
      </c>
      <c r="L120" s="135">
        <f t="shared" si="4"/>
        <v>-11.400000000000034</v>
      </c>
      <c r="M120" s="306">
        <f t="shared" si="5"/>
        <v>-2.395712934748352</v>
      </c>
      <c r="N120" s="78">
        <f>Margins!B120</f>
        <v>1100</v>
      </c>
      <c r="O120" s="25">
        <f t="shared" si="6"/>
        <v>19800</v>
      </c>
      <c r="P120" s="25">
        <f t="shared" si="7"/>
        <v>0</v>
      </c>
    </row>
    <row r="121" spans="1:16" ht="13.5">
      <c r="A121" s="193" t="s">
        <v>226</v>
      </c>
      <c r="B121" s="172">
        <v>1125</v>
      </c>
      <c r="C121" s="302">
        <v>-0.15</v>
      </c>
      <c r="D121" s="172">
        <v>0</v>
      </c>
      <c r="E121" s="302">
        <v>0</v>
      </c>
      <c r="F121" s="172">
        <v>0</v>
      </c>
      <c r="G121" s="302">
        <v>0</v>
      </c>
      <c r="H121" s="172">
        <v>1125</v>
      </c>
      <c r="I121" s="303">
        <v>-0.15</v>
      </c>
      <c r="J121" s="264">
        <v>179.15</v>
      </c>
      <c r="K121" s="69">
        <v>182.05</v>
      </c>
      <c r="L121" s="135">
        <f t="shared" si="4"/>
        <v>-2.9000000000000057</v>
      </c>
      <c r="M121" s="306">
        <f t="shared" si="5"/>
        <v>-1.592968964570176</v>
      </c>
      <c r="N121" s="78">
        <f>Margins!B121</f>
        <v>1500</v>
      </c>
      <c r="O121" s="25">
        <f t="shared" si="6"/>
        <v>0</v>
      </c>
      <c r="P121" s="25">
        <f t="shared" si="7"/>
        <v>0</v>
      </c>
    </row>
    <row r="122" spans="1:16" ht="13.5">
      <c r="A122" s="193" t="s">
        <v>227</v>
      </c>
      <c r="B122" s="172">
        <v>1514</v>
      </c>
      <c r="C122" s="302">
        <v>-0.17</v>
      </c>
      <c r="D122" s="172">
        <v>61</v>
      </c>
      <c r="E122" s="302">
        <v>-0.31</v>
      </c>
      <c r="F122" s="172">
        <v>2</v>
      </c>
      <c r="G122" s="302">
        <v>0</v>
      </c>
      <c r="H122" s="172">
        <v>1577</v>
      </c>
      <c r="I122" s="303">
        <v>-0.17</v>
      </c>
      <c r="J122" s="264">
        <v>386.45</v>
      </c>
      <c r="K122" s="69">
        <v>393.5</v>
      </c>
      <c r="L122" s="135">
        <f t="shared" si="4"/>
        <v>-7.050000000000011</v>
      </c>
      <c r="M122" s="306">
        <f t="shared" si="5"/>
        <v>-1.7916137229987323</v>
      </c>
      <c r="N122" s="78">
        <f>Margins!B122</f>
        <v>800</v>
      </c>
      <c r="O122" s="25">
        <f t="shared" si="6"/>
        <v>48800</v>
      </c>
      <c r="P122" s="25">
        <f t="shared" si="7"/>
        <v>1600</v>
      </c>
    </row>
    <row r="123" spans="1:16" ht="13.5">
      <c r="A123" s="193" t="s">
        <v>234</v>
      </c>
      <c r="B123" s="172">
        <v>13193</v>
      </c>
      <c r="C123" s="302">
        <v>-0.1</v>
      </c>
      <c r="D123" s="172">
        <v>593</v>
      </c>
      <c r="E123" s="302">
        <v>-0.13</v>
      </c>
      <c r="F123" s="172">
        <v>85</v>
      </c>
      <c r="G123" s="302">
        <v>-0.25</v>
      </c>
      <c r="H123" s="172">
        <v>13871</v>
      </c>
      <c r="I123" s="303">
        <v>-0.1</v>
      </c>
      <c r="J123" s="264">
        <v>464.2</v>
      </c>
      <c r="K123" s="69">
        <v>463.1</v>
      </c>
      <c r="L123" s="135">
        <f t="shared" si="4"/>
        <v>1.099999999999966</v>
      </c>
      <c r="M123" s="306">
        <f t="shared" si="5"/>
        <v>0.23752969121139406</v>
      </c>
      <c r="N123" s="78">
        <f>Margins!B123</f>
        <v>700</v>
      </c>
      <c r="O123" s="25">
        <f t="shared" si="6"/>
        <v>415100</v>
      </c>
      <c r="P123" s="25">
        <f t="shared" si="7"/>
        <v>59500</v>
      </c>
    </row>
    <row r="124" spans="1:16" ht="13.5">
      <c r="A124" s="193" t="s">
        <v>98</v>
      </c>
      <c r="B124" s="172">
        <v>3707</v>
      </c>
      <c r="C124" s="302">
        <v>0.24</v>
      </c>
      <c r="D124" s="172">
        <v>85</v>
      </c>
      <c r="E124" s="302">
        <v>1.5</v>
      </c>
      <c r="F124" s="172">
        <v>1</v>
      </c>
      <c r="G124" s="302">
        <v>0</v>
      </c>
      <c r="H124" s="172">
        <v>3793</v>
      </c>
      <c r="I124" s="303">
        <v>0.25</v>
      </c>
      <c r="J124" s="264">
        <v>515.15</v>
      </c>
      <c r="K124" s="69">
        <v>520.3</v>
      </c>
      <c r="L124" s="135">
        <f t="shared" si="4"/>
        <v>-5.149999999999977</v>
      </c>
      <c r="M124" s="306">
        <f t="shared" si="5"/>
        <v>-0.9898135690947487</v>
      </c>
      <c r="N124" s="78">
        <f>Margins!B124</f>
        <v>550</v>
      </c>
      <c r="O124" s="25">
        <f t="shared" si="6"/>
        <v>46750</v>
      </c>
      <c r="P124" s="25">
        <f t="shared" si="7"/>
        <v>550</v>
      </c>
    </row>
    <row r="125" spans="1:16" ht="13.5">
      <c r="A125" s="193" t="s">
        <v>149</v>
      </c>
      <c r="B125" s="172">
        <v>20901</v>
      </c>
      <c r="C125" s="302">
        <v>0.01</v>
      </c>
      <c r="D125" s="172">
        <v>305</v>
      </c>
      <c r="E125" s="302">
        <v>-0.13</v>
      </c>
      <c r="F125" s="172">
        <v>94</v>
      </c>
      <c r="G125" s="302">
        <v>-0.37</v>
      </c>
      <c r="H125" s="172">
        <v>21300</v>
      </c>
      <c r="I125" s="303">
        <v>0.01</v>
      </c>
      <c r="J125" s="264">
        <v>780</v>
      </c>
      <c r="K125" s="69">
        <v>795.7</v>
      </c>
      <c r="L125" s="135">
        <f t="shared" si="4"/>
        <v>-15.700000000000045</v>
      </c>
      <c r="M125" s="306">
        <f t="shared" si="5"/>
        <v>-1.9731054417494085</v>
      </c>
      <c r="N125" s="78">
        <f>Margins!B125</f>
        <v>550</v>
      </c>
      <c r="O125" s="25">
        <f t="shared" si="6"/>
        <v>167750</v>
      </c>
      <c r="P125" s="25">
        <f t="shared" si="7"/>
        <v>51700</v>
      </c>
    </row>
    <row r="126" spans="1:18" ht="13.5">
      <c r="A126" s="193" t="s">
        <v>203</v>
      </c>
      <c r="B126" s="172">
        <v>39348</v>
      </c>
      <c r="C126" s="302">
        <v>0</v>
      </c>
      <c r="D126" s="172">
        <v>2707</v>
      </c>
      <c r="E126" s="302">
        <v>-0.16</v>
      </c>
      <c r="F126" s="172">
        <v>999</v>
      </c>
      <c r="G126" s="302">
        <v>-0.23</v>
      </c>
      <c r="H126" s="172">
        <v>43054</v>
      </c>
      <c r="I126" s="303">
        <v>-0.01</v>
      </c>
      <c r="J126" s="264">
        <v>1581.4</v>
      </c>
      <c r="K126" s="69">
        <v>1598.25</v>
      </c>
      <c r="L126" s="135">
        <f t="shared" si="4"/>
        <v>-16.84999999999991</v>
      </c>
      <c r="M126" s="306">
        <f t="shared" si="5"/>
        <v>-1.0542781166901243</v>
      </c>
      <c r="N126" s="78">
        <f>Margins!B126</f>
        <v>150</v>
      </c>
      <c r="O126" s="25">
        <f t="shared" si="6"/>
        <v>406050</v>
      </c>
      <c r="P126" s="25">
        <f t="shared" si="7"/>
        <v>149850</v>
      </c>
      <c r="R126" s="25"/>
    </row>
    <row r="127" spans="1:18" ht="13.5">
      <c r="A127" s="193" t="s">
        <v>298</v>
      </c>
      <c r="B127" s="172">
        <v>527</v>
      </c>
      <c r="C127" s="302">
        <v>-0.52</v>
      </c>
      <c r="D127" s="172">
        <v>0</v>
      </c>
      <c r="E127" s="302">
        <v>0</v>
      </c>
      <c r="F127" s="172">
        <v>0</v>
      </c>
      <c r="G127" s="302">
        <v>0</v>
      </c>
      <c r="H127" s="172">
        <v>527</v>
      </c>
      <c r="I127" s="303">
        <v>-0.52</v>
      </c>
      <c r="J127" s="264">
        <v>475.3</v>
      </c>
      <c r="K127" s="69">
        <v>479.05</v>
      </c>
      <c r="L127" s="135">
        <f t="shared" si="4"/>
        <v>-3.75</v>
      </c>
      <c r="M127" s="306">
        <f t="shared" si="5"/>
        <v>-0.7827992902619768</v>
      </c>
      <c r="N127" s="78">
        <f>Margins!B127</f>
        <v>1000</v>
      </c>
      <c r="O127" s="25">
        <f t="shared" si="6"/>
        <v>0</v>
      </c>
      <c r="P127" s="25">
        <f t="shared" si="7"/>
        <v>0</v>
      </c>
      <c r="R127" s="25"/>
    </row>
    <row r="128" spans="1:16" ht="13.5">
      <c r="A128" s="193" t="s">
        <v>216</v>
      </c>
      <c r="B128" s="172">
        <v>6067</v>
      </c>
      <c r="C128" s="302">
        <v>1.47</v>
      </c>
      <c r="D128" s="172">
        <v>535</v>
      </c>
      <c r="E128" s="302">
        <v>0.43</v>
      </c>
      <c r="F128" s="172">
        <v>90</v>
      </c>
      <c r="G128" s="302">
        <v>-0.09</v>
      </c>
      <c r="H128" s="172">
        <v>6692</v>
      </c>
      <c r="I128" s="303">
        <v>1.29</v>
      </c>
      <c r="J128" s="264">
        <v>80.15</v>
      </c>
      <c r="K128" s="69">
        <v>79.5</v>
      </c>
      <c r="L128" s="135">
        <f t="shared" si="4"/>
        <v>0.6500000000000057</v>
      </c>
      <c r="M128" s="306">
        <f t="shared" si="5"/>
        <v>0.8176100628930889</v>
      </c>
      <c r="N128" s="78">
        <f>Margins!B128</f>
        <v>3350</v>
      </c>
      <c r="O128" s="25">
        <f t="shared" si="6"/>
        <v>1792250</v>
      </c>
      <c r="P128" s="25">
        <f t="shared" si="7"/>
        <v>301500</v>
      </c>
    </row>
    <row r="129" spans="1:16" ht="13.5">
      <c r="A129" s="193" t="s">
        <v>235</v>
      </c>
      <c r="B129" s="172">
        <v>7849</v>
      </c>
      <c r="C129" s="302">
        <v>0.01</v>
      </c>
      <c r="D129" s="172">
        <v>1311</v>
      </c>
      <c r="E129" s="302">
        <v>0.26</v>
      </c>
      <c r="F129" s="172">
        <v>297</v>
      </c>
      <c r="G129" s="302">
        <v>0.07</v>
      </c>
      <c r="H129" s="172">
        <v>9457</v>
      </c>
      <c r="I129" s="303">
        <v>0.04</v>
      </c>
      <c r="J129" s="264">
        <v>134.45</v>
      </c>
      <c r="K129" s="69">
        <v>133.5</v>
      </c>
      <c r="L129" s="135">
        <f t="shared" si="4"/>
        <v>0.9499999999999886</v>
      </c>
      <c r="M129" s="306">
        <f t="shared" si="5"/>
        <v>0.7116104868913773</v>
      </c>
      <c r="N129" s="78">
        <f>Margins!B129</f>
        <v>2700</v>
      </c>
      <c r="O129" s="25">
        <f t="shared" si="6"/>
        <v>3539700</v>
      </c>
      <c r="P129" s="25">
        <f t="shared" si="7"/>
        <v>801900</v>
      </c>
    </row>
    <row r="130" spans="1:16" ht="13.5">
      <c r="A130" s="193" t="s">
        <v>204</v>
      </c>
      <c r="B130" s="172">
        <v>4737</v>
      </c>
      <c r="C130" s="302">
        <v>-0.17</v>
      </c>
      <c r="D130" s="172">
        <v>308</v>
      </c>
      <c r="E130" s="302">
        <v>-0.12</v>
      </c>
      <c r="F130" s="172">
        <v>40</v>
      </c>
      <c r="G130" s="302">
        <v>-0.38</v>
      </c>
      <c r="H130" s="172">
        <v>5085</v>
      </c>
      <c r="I130" s="303">
        <v>-0.17</v>
      </c>
      <c r="J130" s="264">
        <v>456.35</v>
      </c>
      <c r="K130" s="69">
        <v>452.6</v>
      </c>
      <c r="L130" s="135">
        <f t="shared" si="4"/>
        <v>3.75</v>
      </c>
      <c r="M130" s="306">
        <f t="shared" si="5"/>
        <v>0.8285461776403005</v>
      </c>
      <c r="N130" s="78">
        <f>Margins!B130</f>
        <v>600</v>
      </c>
      <c r="O130" s="25">
        <f t="shared" si="6"/>
        <v>184800</v>
      </c>
      <c r="P130" s="25">
        <f t="shared" si="7"/>
        <v>24000</v>
      </c>
    </row>
    <row r="131" spans="1:16" ht="13.5">
      <c r="A131" s="193" t="s">
        <v>205</v>
      </c>
      <c r="B131" s="172">
        <v>25129</v>
      </c>
      <c r="C131" s="302">
        <v>-0.09</v>
      </c>
      <c r="D131" s="172">
        <v>1080</v>
      </c>
      <c r="E131" s="302">
        <v>-0.01</v>
      </c>
      <c r="F131" s="172">
        <v>367</v>
      </c>
      <c r="G131" s="302">
        <v>1.68</v>
      </c>
      <c r="H131" s="172">
        <v>26576</v>
      </c>
      <c r="I131" s="303">
        <v>-0.08</v>
      </c>
      <c r="J131" s="264">
        <v>1123.3</v>
      </c>
      <c r="K131" s="69">
        <v>1122.9</v>
      </c>
      <c r="L131" s="135">
        <f t="shared" si="4"/>
        <v>0.3999999999998636</v>
      </c>
      <c r="M131" s="306">
        <f t="shared" si="5"/>
        <v>0.035622050048968165</v>
      </c>
      <c r="N131" s="78">
        <f>Margins!B131</f>
        <v>250</v>
      </c>
      <c r="O131" s="25">
        <f t="shared" si="6"/>
        <v>270000</v>
      </c>
      <c r="P131" s="25">
        <f t="shared" si="7"/>
        <v>91750</v>
      </c>
    </row>
    <row r="132" spans="1:16" ht="13.5">
      <c r="A132" s="193" t="s">
        <v>37</v>
      </c>
      <c r="B132" s="172">
        <v>1972</v>
      </c>
      <c r="C132" s="302">
        <v>-0.23</v>
      </c>
      <c r="D132" s="172">
        <v>51</v>
      </c>
      <c r="E132" s="302">
        <v>-0.14</v>
      </c>
      <c r="F132" s="172">
        <v>1</v>
      </c>
      <c r="G132" s="302">
        <v>0</v>
      </c>
      <c r="H132" s="172">
        <v>2024</v>
      </c>
      <c r="I132" s="303">
        <v>-0.23</v>
      </c>
      <c r="J132" s="264">
        <v>225.7</v>
      </c>
      <c r="K132" s="69">
        <v>231.5</v>
      </c>
      <c r="L132" s="135">
        <f t="shared" si="4"/>
        <v>-5.800000000000011</v>
      </c>
      <c r="M132" s="306">
        <f t="shared" si="5"/>
        <v>-2.505399568034562</v>
      </c>
      <c r="N132" s="78">
        <f>Margins!B132</f>
        <v>1600</v>
      </c>
      <c r="O132" s="25">
        <f t="shared" si="6"/>
        <v>81600</v>
      </c>
      <c r="P132" s="25">
        <f t="shared" si="7"/>
        <v>1600</v>
      </c>
    </row>
    <row r="133" spans="1:16" ht="13.5">
      <c r="A133" s="193" t="s">
        <v>299</v>
      </c>
      <c r="B133" s="172">
        <v>1809</v>
      </c>
      <c r="C133" s="302">
        <v>0.23</v>
      </c>
      <c r="D133" s="172">
        <v>19</v>
      </c>
      <c r="E133" s="302">
        <v>-0.83</v>
      </c>
      <c r="F133" s="172">
        <v>0</v>
      </c>
      <c r="G133" s="302">
        <v>0</v>
      </c>
      <c r="H133" s="172">
        <v>1828</v>
      </c>
      <c r="I133" s="303">
        <v>0.16</v>
      </c>
      <c r="J133" s="264">
        <v>1696</v>
      </c>
      <c r="K133" s="69">
        <v>1699.75</v>
      </c>
      <c r="L133" s="135">
        <f aca="true" t="shared" si="8" ref="L133:L161">J133-K133</f>
        <v>-3.75</v>
      </c>
      <c r="M133" s="306">
        <f aca="true" t="shared" si="9" ref="M133:M161">L133/K133*100</f>
        <v>-0.2206206795116929</v>
      </c>
      <c r="N133" s="78">
        <f>Margins!B133</f>
        <v>150</v>
      </c>
      <c r="O133" s="25">
        <f aca="true" t="shared" si="10" ref="O133:O161">D133*N133</f>
        <v>2850</v>
      </c>
      <c r="P133" s="25">
        <f aca="true" t="shared" si="11" ref="P133:P161">F133*N133</f>
        <v>0</v>
      </c>
    </row>
    <row r="134" spans="1:17" ht="15" customHeight="1">
      <c r="A134" s="193" t="s">
        <v>228</v>
      </c>
      <c r="B134" s="172">
        <v>7155</v>
      </c>
      <c r="C134" s="302">
        <v>-0.3</v>
      </c>
      <c r="D134" s="172">
        <v>35</v>
      </c>
      <c r="E134" s="302">
        <v>-0.36</v>
      </c>
      <c r="F134" s="172">
        <v>8</v>
      </c>
      <c r="G134" s="302">
        <v>1</v>
      </c>
      <c r="H134" s="172">
        <v>7198</v>
      </c>
      <c r="I134" s="303">
        <v>-0.3</v>
      </c>
      <c r="J134" s="264">
        <v>1209.75</v>
      </c>
      <c r="K134" s="69">
        <v>1247.15</v>
      </c>
      <c r="L134" s="135">
        <f t="shared" si="8"/>
        <v>-37.40000000000009</v>
      </c>
      <c r="M134" s="306">
        <f t="shared" si="9"/>
        <v>-2.9988373491560827</v>
      </c>
      <c r="N134" s="78">
        <f>Margins!B134</f>
        <v>188</v>
      </c>
      <c r="O134" s="25">
        <f t="shared" si="10"/>
        <v>6580</v>
      </c>
      <c r="P134" s="25">
        <f t="shared" si="11"/>
        <v>1504</v>
      </c>
      <c r="Q134" s="69"/>
    </row>
    <row r="135" spans="1:17" ht="15" customHeight="1">
      <c r="A135" s="193" t="s">
        <v>276</v>
      </c>
      <c r="B135" s="172">
        <v>1737</v>
      </c>
      <c r="C135" s="302">
        <v>0.05</v>
      </c>
      <c r="D135" s="172">
        <v>0</v>
      </c>
      <c r="E135" s="302">
        <v>0</v>
      </c>
      <c r="F135" s="172">
        <v>1</v>
      </c>
      <c r="G135" s="302">
        <v>0</v>
      </c>
      <c r="H135" s="172">
        <v>1738</v>
      </c>
      <c r="I135" s="303">
        <v>0.05</v>
      </c>
      <c r="J135" s="264">
        <v>863.05</v>
      </c>
      <c r="K135" s="69">
        <v>867.9</v>
      </c>
      <c r="L135" s="135">
        <f t="shared" si="8"/>
        <v>-4.850000000000023</v>
      </c>
      <c r="M135" s="306">
        <f t="shared" si="9"/>
        <v>-0.5588201405691926</v>
      </c>
      <c r="N135" s="78">
        <f>Margins!B135</f>
        <v>350</v>
      </c>
      <c r="O135" s="25">
        <f t="shared" si="10"/>
        <v>0</v>
      </c>
      <c r="P135" s="25">
        <f t="shared" si="11"/>
        <v>350</v>
      </c>
      <c r="Q135" s="69"/>
    </row>
    <row r="136" spans="1:17" ht="15" customHeight="1">
      <c r="A136" s="193" t="s">
        <v>180</v>
      </c>
      <c r="B136" s="172">
        <v>1466</v>
      </c>
      <c r="C136" s="302">
        <v>0.65</v>
      </c>
      <c r="D136" s="172">
        <v>87</v>
      </c>
      <c r="E136" s="302">
        <v>1.18</v>
      </c>
      <c r="F136" s="172">
        <v>1</v>
      </c>
      <c r="G136" s="302">
        <v>-0.8</v>
      </c>
      <c r="H136" s="172">
        <v>1554</v>
      </c>
      <c r="I136" s="303">
        <v>0.67</v>
      </c>
      <c r="J136" s="264">
        <v>156.1</v>
      </c>
      <c r="K136" s="69">
        <v>156.85</v>
      </c>
      <c r="L136" s="135">
        <f t="shared" si="8"/>
        <v>-0.75</v>
      </c>
      <c r="M136" s="306">
        <f t="shared" si="9"/>
        <v>-0.4781638508128786</v>
      </c>
      <c r="N136" s="78">
        <f>Margins!B136</f>
        <v>1500</v>
      </c>
      <c r="O136" s="25">
        <f t="shared" si="10"/>
        <v>130500</v>
      </c>
      <c r="P136" s="25">
        <f t="shared" si="11"/>
        <v>1500</v>
      </c>
      <c r="Q136" s="69"/>
    </row>
    <row r="137" spans="1:17" ht="15" customHeight="1">
      <c r="A137" s="193" t="s">
        <v>181</v>
      </c>
      <c r="B137" s="172">
        <v>99</v>
      </c>
      <c r="C137" s="302">
        <v>-0.56</v>
      </c>
      <c r="D137" s="172">
        <v>0</v>
      </c>
      <c r="E137" s="302">
        <v>0</v>
      </c>
      <c r="F137" s="172">
        <v>0</v>
      </c>
      <c r="G137" s="302">
        <v>0</v>
      </c>
      <c r="H137" s="172">
        <v>99</v>
      </c>
      <c r="I137" s="303">
        <v>-0.56</v>
      </c>
      <c r="J137" s="264">
        <v>316.2</v>
      </c>
      <c r="K137" s="69">
        <v>323.3</v>
      </c>
      <c r="L137" s="135">
        <f t="shared" si="8"/>
        <v>-7.100000000000023</v>
      </c>
      <c r="M137" s="306">
        <f t="shared" si="9"/>
        <v>-2.196102690999079</v>
      </c>
      <c r="N137" s="78">
        <f>Margins!B137</f>
        <v>850</v>
      </c>
      <c r="O137" s="25">
        <f t="shared" si="10"/>
        <v>0</v>
      </c>
      <c r="P137" s="25">
        <f t="shared" si="11"/>
        <v>0</v>
      </c>
      <c r="Q137" s="69"/>
    </row>
    <row r="138" spans="1:17" ht="15" customHeight="1">
      <c r="A138" s="193" t="s">
        <v>150</v>
      </c>
      <c r="B138" s="172">
        <v>13197</v>
      </c>
      <c r="C138" s="302">
        <v>2.91</v>
      </c>
      <c r="D138" s="172">
        <v>163</v>
      </c>
      <c r="E138" s="302">
        <v>13.82</v>
      </c>
      <c r="F138" s="172">
        <v>4</v>
      </c>
      <c r="G138" s="302">
        <v>0</v>
      </c>
      <c r="H138" s="172">
        <v>13364</v>
      </c>
      <c r="I138" s="303">
        <v>2.95</v>
      </c>
      <c r="J138" s="264">
        <v>554</v>
      </c>
      <c r="K138" s="69">
        <v>542.05</v>
      </c>
      <c r="L138" s="135">
        <f t="shared" si="8"/>
        <v>11.950000000000045</v>
      </c>
      <c r="M138" s="306">
        <f t="shared" si="9"/>
        <v>2.2045936721704726</v>
      </c>
      <c r="N138" s="78">
        <f>Margins!B138</f>
        <v>438</v>
      </c>
      <c r="O138" s="25">
        <f t="shared" si="10"/>
        <v>71394</v>
      </c>
      <c r="P138" s="25">
        <f t="shared" si="11"/>
        <v>1752</v>
      </c>
      <c r="Q138" s="69"/>
    </row>
    <row r="139" spans="1:17" ht="15" customHeight="1">
      <c r="A139" s="193" t="s">
        <v>151</v>
      </c>
      <c r="B139" s="172">
        <v>931</v>
      </c>
      <c r="C139" s="302">
        <v>1.03</v>
      </c>
      <c r="D139" s="172">
        <v>0</v>
      </c>
      <c r="E139" s="302">
        <v>0</v>
      </c>
      <c r="F139" s="172">
        <v>0</v>
      </c>
      <c r="G139" s="302">
        <v>0</v>
      </c>
      <c r="H139" s="172">
        <v>931</v>
      </c>
      <c r="I139" s="303">
        <v>1.03</v>
      </c>
      <c r="J139" s="264">
        <v>994.45</v>
      </c>
      <c r="K139" s="69">
        <v>1009.6</v>
      </c>
      <c r="L139" s="135">
        <f t="shared" si="8"/>
        <v>-15.149999999999977</v>
      </c>
      <c r="M139" s="306">
        <f t="shared" si="9"/>
        <v>-1.5005942947702038</v>
      </c>
      <c r="N139" s="78">
        <f>Margins!B139</f>
        <v>225</v>
      </c>
      <c r="O139" s="25">
        <f t="shared" si="10"/>
        <v>0</v>
      </c>
      <c r="P139" s="25">
        <f t="shared" si="11"/>
        <v>0</v>
      </c>
      <c r="Q139" s="69"/>
    </row>
    <row r="140" spans="1:17" ht="15" customHeight="1">
      <c r="A140" s="193" t="s">
        <v>214</v>
      </c>
      <c r="B140" s="172">
        <v>527</v>
      </c>
      <c r="C140" s="302">
        <v>1.08</v>
      </c>
      <c r="D140" s="172">
        <v>0</v>
      </c>
      <c r="E140" s="302">
        <v>0</v>
      </c>
      <c r="F140" s="172">
        <v>0</v>
      </c>
      <c r="G140" s="302">
        <v>0</v>
      </c>
      <c r="H140" s="172">
        <v>527</v>
      </c>
      <c r="I140" s="303">
        <v>1.08</v>
      </c>
      <c r="J140" s="264">
        <v>1617.15</v>
      </c>
      <c r="K140" s="69">
        <v>1616.7</v>
      </c>
      <c r="L140" s="135">
        <f t="shared" si="8"/>
        <v>0.4500000000000455</v>
      </c>
      <c r="M140" s="306">
        <f t="shared" si="9"/>
        <v>0.027834477639639105</v>
      </c>
      <c r="N140" s="78">
        <f>Margins!B140</f>
        <v>125</v>
      </c>
      <c r="O140" s="25">
        <f t="shared" si="10"/>
        <v>0</v>
      </c>
      <c r="P140" s="25">
        <f t="shared" si="11"/>
        <v>0</v>
      </c>
      <c r="Q140" s="69"/>
    </row>
    <row r="141" spans="1:17" ht="15" customHeight="1">
      <c r="A141" s="193" t="s">
        <v>229</v>
      </c>
      <c r="B141" s="172">
        <v>2875</v>
      </c>
      <c r="C141" s="302">
        <v>-0.47</v>
      </c>
      <c r="D141" s="172">
        <v>2</v>
      </c>
      <c r="E141" s="302">
        <v>1</v>
      </c>
      <c r="F141" s="172">
        <v>1</v>
      </c>
      <c r="G141" s="302">
        <v>0</v>
      </c>
      <c r="H141" s="172">
        <v>2878</v>
      </c>
      <c r="I141" s="303">
        <v>-0.47</v>
      </c>
      <c r="J141" s="264">
        <v>1255.9</v>
      </c>
      <c r="K141" s="69">
        <v>1249.15</v>
      </c>
      <c r="L141" s="135">
        <f t="shared" si="8"/>
        <v>6.75</v>
      </c>
      <c r="M141" s="306">
        <f t="shared" si="9"/>
        <v>0.5403674498659088</v>
      </c>
      <c r="N141" s="78">
        <f>Margins!B141</f>
        <v>200</v>
      </c>
      <c r="O141" s="25">
        <f t="shared" si="10"/>
        <v>400</v>
      </c>
      <c r="P141" s="25">
        <f t="shared" si="11"/>
        <v>200</v>
      </c>
      <c r="Q141" s="69"/>
    </row>
    <row r="142" spans="1:17" ht="15" customHeight="1">
      <c r="A142" s="193" t="s">
        <v>91</v>
      </c>
      <c r="B142" s="172">
        <v>2285</v>
      </c>
      <c r="C142" s="302">
        <v>-0.22</v>
      </c>
      <c r="D142" s="172">
        <v>259</v>
      </c>
      <c r="E142" s="302">
        <v>-0.43</v>
      </c>
      <c r="F142" s="172">
        <v>46</v>
      </c>
      <c r="G142" s="302">
        <v>0.07</v>
      </c>
      <c r="H142" s="172">
        <v>2590</v>
      </c>
      <c r="I142" s="303">
        <v>-0.24</v>
      </c>
      <c r="J142" s="264">
        <v>78.5</v>
      </c>
      <c r="K142" s="69">
        <v>79.7</v>
      </c>
      <c r="L142" s="135">
        <f t="shared" si="8"/>
        <v>-1.2000000000000028</v>
      </c>
      <c r="M142" s="306">
        <f t="shared" si="9"/>
        <v>-1.5056461731493134</v>
      </c>
      <c r="N142" s="78">
        <f>Margins!B142</f>
        <v>3800</v>
      </c>
      <c r="O142" s="25">
        <f t="shared" si="10"/>
        <v>984200</v>
      </c>
      <c r="P142" s="25">
        <f t="shared" si="11"/>
        <v>174800</v>
      </c>
      <c r="Q142" s="69"/>
    </row>
    <row r="143" spans="1:17" ht="15" customHeight="1">
      <c r="A143" s="193" t="s">
        <v>152</v>
      </c>
      <c r="B143" s="172">
        <v>1083</v>
      </c>
      <c r="C143" s="302">
        <v>3.59</v>
      </c>
      <c r="D143" s="172">
        <v>51</v>
      </c>
      <c r="E143" s="302">
        <v>2.4</v>
      </c>
      <c r="F143" s="172">
        <v>26</v>
      </c>
      <c r="G143" s="302">
        <v>2.25</v>
      </c>
      <c r="H143" s="172">
        <v>1160</v>
      </c>
      <c r="I143" s="303">
        <v>3.48</v>
      </c>
      <c r="J143" s="264">
        <v>234.95</v>
      </c>
      <c r="K143" s="69">
        <v>227.7</v>
      </c>
      <c r="L143" s="135">
        <f t="shared" si="8"/>
        <v>7.25</v>
      </c>
      <c r="M143" s="306">
        <f t="shared" si="9"/>
        <v>3.184014053579271</v>
      </c>
      <c r="N143" s="78">
        <f>Margins!B143</f>
        <v>1350</v>
      </c>
      <c r="O143" s="25">
        <f t="shared" si="10"/>
        <v>68850</v>
      </c>
      <c r="P143" s="25">
        <f t="shared" si="11"/>
        <v>35100</v>
      </c>
      <c r="Q143" s="69"/>
    </row>
    <row r="144" spans="1:17" ht="15" customHeight="1">
      <c r="A144" s="193" t="s">
        <v>208</v>
      </c>
      <c r="B144" s="172">
        <v>4773</v>
      </c>
      <c r="C144" s="302">
        <v>-0.11</v>
      </c>
      <c r="D144" s="172">
        <v>71</v>
      </c>
      <c r="E144" s="302">
        <v>0.04</v>
      </c>
      <c r="F144" s="172">
        <v>10</v>
      </c>
      <c r="G144" s="302">
        <v>0.11</v>
      </c>
      <c r="H144" s="172">
        <v>4854</v>
      </c>
      <c r="I144" s="303">
        <v>-0.1</v>
      </c>
      <c r="J144" s="264">
        <v>714.85</v>
      </c>
      <c r="K144" s="69">
        <v>723.25</v>
      </c>
      <c r="L144" s="135">
        <f t="shared" si="8"/>
        <v>-8.399999999999977</v>
      </c>
      <c r="M144" s="306">
        <f t="shared" si="9"/>
        <v>-1.1614241272035917</v>
      </c>
      <c r="N144" s="78">
        <f>Margins!B144</f>
        <v>412</v>
      </c>
      <c r="O144" s="25">
        <f t="shared" si="10"/>
        <v>29252</v>
      </c>
      <c r="P144" s="25">
        <f t="shared" si="11"/>
        <v>4120</v>
      </c>
      <c r="Q144" s="69"/>
    </row>
    <row r="145" spans="1:17" ht="15" customHeight="1">
      <c r="A145" s="193" t="s">
        <v>230</v>
      </c>
      <c r="B145" s="172">
        <v>1048</v>
      </c>
      <c r="C145" s="302">
        <v>1.59</v>
      </c>
      <c r="D145" s="172">
        <v>0</v>
      </c>
      <c r="E145" s="302">
        <v>-1</v>
      </c>
      <c r="F145" s="172">
        <v>0</v>
      </c>
      <c r="G145" s="302">
        <v>0</v>
      </c>
      <c r="H145" s="172">
        <v>1048</v>
      </c>
      <c r="I145" s="303">
        <v>1.58</v>
      </c>
      <c r="J145" s="264">
        <v>574.45</v>
      </c>
      <c r="K145" s="69">
        <v>588.05</v>
      </c>
      <c r="L145" s="135">
        <f t="shared" si="8"/>
        <v>-13.599999999999909</v>
      </c>
      <c r="M145" s="306">
        <f t="shared" si="9"/>
        <v>-2.312728509480471</v>
      </c>
      <c r="N145" s="78">
        <f>Margins!B145</f>
        <v>400</v>
      </c>
      <c r="O145" s="25">
        <f t="shared" si="10"/>
        <v>0</v>
      </c>
      <c r="P145" s="25">
        <f t="shared" si="11"/>
        <v>0</v>
      </c>
      <c r="Q145" s="69"/>
    </row>
    <row r="146" spans="1:17" ht="15" customHeight="1">
      <c r="A146" s="193" t="s">
        <v>185</v>
      </c>
      <c r="B146" s="172">
        <v>25693</v>
      </c>
      <c r="C146" s="302">
        <v>0.62</v>
      </c>
      <c r="D146" s="172">
        <v>3567</v>
      </c>
      <c r="E146" s="302">
        <v>1.58</v>
      </c>
      <c r="F146" s="172">
        <v>1131</v>
      </c>
      <c r="G146" s="302">
        <v>2.31</v>
      </c>
      <c r="H146" s="172">
        <v>30391</v>
      </c>
      <c r="I146" s="303">
        <v>0.73</v>
      </c>
      <c r="J146" s="264">
        <v>576.4</v>
      </c>
      <c r="K146" s="69">
        <v>562.35</v>
      </c>
      <c r="L146" s="135">
        <f t="shared" si="8"/>
        <v>14.049999999999955</v>
      </c>
      <c r="M146" s="306">
        <f t="shared" si="9"/>
        <v>2.498444029518975</v>
      </c>
      <c r="N146" s="78">
        <f>Margins!B146</f>
        <v>675</v>
      </c>
      <c r="O146" s="25">
        <f t="shared" si="10"/>
        <v>2407725</v>
      </c>
      <c r="P146" s="25">
        <f t="shared" si="11"/>
        <v>763425</v>
      </c>
      <c r="Q146" s="69"/>
    </row>
    <row r="147" spans="1:17" ht="15" customHeight="1">
      <c r="A147" s="193" t="s">
        <v>206</v>
      </c>
      <c r="B147" s="172">
        <v>927</v>
      </c>
      <c r="C147" s="302">
        <v>-0.11</v>
      </c>
      <c r="D147" s="172">
        <v>3</v>
      </c>
      <c r="E147" s="302">
        <v>0.5</v>
      </c>
      <c r="F147" s="172">
        <v>0</v>
      </c>
      <c r="G147" s="302">
        <v>0</v>
      </c>
      <c r="H147" s="172">
        <v>930</v>
      </c>
      <c r="I147" s="303">
        <v>-0.11</v>
      </c>
      <c r="J147" s="264">
        <v>776.7</v>
      </c>
      <c r="K147" s="69">
        <v>774.45</v>
      </c>
      <c r="L147" s="135">
        <f t="shared" si="8"/>
        <v>2.25</v>
      </c>
      <c r="M147" s="306">
        <f t="shared" si="9"/>
        <v>0.2905287623474724</v>
      </c>
      <c r="N147" s="78">
        <f>Margins!B147</f>
        <v>550</v>
      </c>
      <c r="O147" s="25">
        <f t="shared" si="10"/>
        <v>1650</v>
      </c>
      <c r="P147" s="25">
        <f t="shared" si="11"/>
        <v>0</v>
      </c>
      <c r="Q147" s="69"/>
    </row>
    <row r="148" spans="1:17" ht="15" customHeight="1">
      <c r="A148" s="193" t="s">
        <v>118</v>
      </c>
      <c r="B148" s="172">
        <v>4796</v>
      </c>
      <c r="C148" s="302">
        <v>-0.25</v>
      </c>
      <c r="D148" s="172">
        <v>168</v>
      </c>
      <c r="E148" s="302">
        <v>0.16</v>
      </c>
      <c r="F148" s="172">
        <v>22</v>
      </c>
      <c r="G148" s="302">
        <v>-0.54</v>
      </c>
      <c r="H148" s="172">
        <v>4986</v>
      </c>
      <c r="I148" s="303">
        <v>-0.24</v>
      </c>
      <c r="J148" s="264">
        <v>1229.7</v>
      </c>
      <c r="K148" s="69">
        <v>1239.5</v>
      </c>
      <c r="L148" s="135">
        <f t="shared" si="8"/>
        <v>-9.799999999999955</v>
      </c>
      <c r="M148" s="306">
        <f t="shared" si="9"/>
        <v>-0.7906413876563094</v>
      </c>
      <c r="N148" s="78">
        <f>Margins!B148</f>
        <v>250</v>
      </c>
      <c r="O148" s="25">
        <f t="shared" si="10"/>
        <v>42000</v>
      </c>
      <c r="P148" s="25">
        <f t="shared" si="11"/>
        <v>5500</v>
      </c>
      <c r="Q148" s="69"/>
    </row>
    <row r="149" spans="1:17" ht="15" customHeight="1">
      <c r="A149" s="193" t="s">
        <v>231</v>
      </c>
      <c r="B149" s="172">
        <v>7451</v>
      </c>
      <c r="C149" s="302">
        <v>5.72</v>
      </c>
      <c r="D149" s="172">
        <v>5</v>
      </c>
      <c r="E149" s="302">
        <v>4</v>
      </c>
      <c r="F149" s="172">
        <v>0</v>
      </c>
      <c r="G149" s="302">
        <v>0</v>
      </c>
      <c r="H149" s="172">
        <v>7456</v>
      </c>
      <c r="I149" s="303">
        <v>5.72</v>
      </c>
      <c r="J149" s="264">
        <v>998</v>
      </c>
      <c r="K149" s="69">
        <v>972.5</v>
      </c>
      <c r="L149" s="135">
        <f t="shared" si="8"/>
        <v>25.5</v>
      </c>
      <c r="M149" s="306">
        <f t="shared" si="9"/>
        <v>2.622107969151671</v>
      </c>
      <c r="N149" s="78">
        <f>Margins!B149</f>
        <v>206</v>
      </c>
      <c r="O149" s="25">
        <f t="shared" si="10"/>
        <v>1030</v>
      </c>
      <c r="P149" s="25">
        <f t="shared" si="11"/>
        <v>0</v>
      </c>
      <c r="Q149" s="69"/>
    </row>
    <row r="150" spans="1:17" ht="15" customHeight="1">
      <c r="A150" s="193" t="s">
        <v>300</v>
      </c>
      <c r="B150" s="172">
        <v>62</v>
      </c>
      <c r="C150" s="302">
        <v>-0.54</v>
      </c>
      <c r="D150" s="172">
        <v>1</v>
      </c>
      <c r="E150" s="302">
        <v>-0.5</v>
      </c>
      <c r="F150" s="172">
        <v>0</v>
      </c>
      <c r="G150" s="302">
        <v>0</v>
      </c>
      <c r="H150" s="172">
        <v>63</v>
      </c>
      <c r="I150" s="303">
        <v>-0.54</v>
      </c>
      <c r="J150" s="264">
        <v>48.85</v>
      </c>
      <c r="K150" s="69">
        <v>50.3</v>
      </c>
      <c r="L150" s="135">
        <f t="shared" si="8"/>
        <v>-1.4499999999999957</v>
      </c>
      <c r="M150" s="306">
        <f t="shared" si="9"/>
        <v>-2.882703777335976</v>
      </c>
      <c r="N150" s="78">
        <f>Margins!B150</f>
        <v>7700</v>
      </c>
      <c r="O150" s="25">
        <f t="shared" si="10"/>
        <v>7700</v>
      </c>
      <c r="P150" s="25">
        <f t="shared" si="11"/>
        <v>0</v>
      </c>
      <c r="Q150" s="69"/>
    </row>
    <row r="151" spans="1:17" ht="15" customHeight="1">
      <c r="A151" s="193" t="s">
        <v>301</v>
      </c>
      <c r="B151" s="172">
        <v>3609</v>
      </c>
      <c r="C151" s="302">
        <v>-0.27</v>
      </c>
      <c r="D151" s="172">
        <v>617</v>
      </c>
      <c r="E151" s="302">
        <v>-0.21</v>
      </c>
      <c r="F151" s="172">
        <v>96</v>
      </c>
      <c r="G151" s="302">
        <v>-0.35</v>
      </c>
      <c r="H151" s="172">
        <v>4322</v>
      </c>
      <c r="I151" s="303">
        <v>-0.26</v>
      </c>
      <c r="J151" s="264">
        <v>28.35</v>
      </c>
      <c r="K151" s="69">
        <v>28.6</v>
      </c>
      <c r="L151" s="135">
        <f t="shared" si="8"/>
        <v>-0.25</v>
      </c>
      <c r="M151" s="306">
        <f t="shared" si="9"/>
        <v>-0.8741258741258741</v>
      </c>
      <c r="N151" s="78">
        <f>Margins!B151</f>
        <v>10450</v>
      </c>
      <c r="O151" s="25">
        <f t="shared" si="10"/>
        <v>6447650</v>
      </c>
      <c r="P151" s="25">
        <f t="shared" si="11"/>
        <v>1003200</v>
      </c>
      <c r="Q151" s="69"/>
    </row>
    <row r="152" spans="1:17" ht="15" customHeight="1">
      <c r="A152" s="193" t="s">
        <v>173</v>
      </c>
      <c r="B152" s="172">
        <v>182</v>
      </c>
      <c r="C152" s="302">
        <v>-0.29</v>
      </c>
      <c r="D152" s="172">
        <v>25</v>
      </c>
      <c r="E152" s="302">
        <v>0.39</v>
      </c>
      <c r="F152" s="172">
        <v>1</v>
      </c>
      <c r="G152" s="302">
        <v>0</v>
      </c>
      <c r="H152" s="172">
        <v>208</v>
      </c>
      <c r="I152" s="303">
        <v>-0.24</v>
      </c>
      <c r="J152" s="264">
        <v>61.55</v>
      </c>
      <c r="K152" s="69">
        <v>62.45</v>
      </c>
      <c r="L152" s="135">
        <f t="shared" si="8"/>
        <v>-0.9000000000000057</v>
      </c>
      <c r="M152" s="306">
        <f t="shared" si="9"/>
        <v>-1.4411529223378794</v>
      </c>
      <c r="N152" s="78">
        <f>Margins!B152</f>
        <v>2950</v>
      </c>
      <c r="O152" s="25">
        <f t="shared" si="10"/>
        <v>73750</v>
      </c>
      <c r="P152" s="25">
        <f t="shared" si="11"/>
        <v>2950</v>
      </c>
      <c r="Q152" s="69"/>
    </row>
    <row r="153" spans="1:17" ht="15" customHeight="1">
      <c r="A153" s="193" t="s">
        <v>302</v>
      </c>
      <c r="B153" s="172">
        <v>290</v>
      </c>
      <c r="C153" s="302">
        <v>-0.5</v>
      </c>
      <c r="D153" s="172">
        <v>0</v>
      </c>
      <c r="E153" s="302">
        <v>0</v>
      </c>
      <c r="F153" s="172">
        <v>0</v>
      </c>
      <c r="G153" s="302">
        <v>0</v>
      </c>
      <c r="H153" s="172">
        <v>290</v>
      </c>
      <c r="I153" s="303">
        <v>-0.5</v>
      </c>
      <c r="J153" s="264">
        <v>802.2</v>
      </c>
      <c r="K153" s="69">
        <v>819.7</v>
      </c>
      <c r="L153" s="135">
        <f t="shared" si="8"/>
        <v>-17.5</v>
      </c>
      <c r="M153" s="306">
        <f t="shared" si="9"/>
        <v>-2.134927412467976</v>
      </c>
      <c r="N153" s="78">
        <f>Margins!B153</f>
        <v>200</v>
      </c>
      <c r="O153" s="25">
        <f t="shared" si="10"/>
        <v>0</v>
      </c>
      <c r="P153" s="25">
        <f t="shared" si="11"/>
        <v>0</v>
      </c>
      <c r="Q153" s="69"/>
    </row>
    <row r="154" spans="1:17" ht="15" customHeight="1">
      <c r="A154" s="193" t="s">
        <v>82</v>
      </c>
      <c r="B154" s="172">
        <v>1951</v>
      </c>
      <c r="C154" s="302">
        <v>1.64</v>
      </c>
      <c r="D154" s="172">
        <v>25</v>
      </c>
      <c r="E154" s="302">
        <v>0.67</v>
      </c>
      <c r="F154" s="172">
        <v>0</v>
      </c>
      <c r="G154" s="302">
        <v>0</v>
      </c>
      <c r="H154" s="172">
        <v>1976</v>
      </c>
      <c r="I154" s="303">
        <v>1.62</v>
      </c>
      <c r="J154" s="264">
        <v>113.45</v>
      </c>
      <c r="K154" s="69">
        <v>109.2</v>
      </c>
      <c r="L154" s="135">
        <f t="shared" si="8"/>
        <v>4.25</v>
      </c>
      <c r="M154" s="306">
        <f t="shared" si="9"/>
        <v>3.891941391941392</v>
      </c>
      <c r="N154" s="78">
        <f>Margins!B154</f>
        <v>2100</v>
      </c>
      <c r="O154" s="25">
        <f t="shared" si="10"/>
        <v>52500</v>
      </c>
      <c r="P154" s="25">
        <f t="shared" si="11"/>
        <v>0</v>
      </c>
      <c r="Q154" s="69"/>
    </row>
    <row r="155" spans="1:17" ht="15" customHeight="1">
      <c r="A155" s="193" t="s">
        <v>153</v>
      </c>
      <c r="B155" s="172">
        <v>6758</v>
      </c>
      <c r="C155" s="302">
        <v>0.24</v>
      </c>
      <c r="D155" s="172">
        <v>13</v>
      </c>
      <c r="E155" s="302">
        <v>1.17</v>
      </c>
      <c r="F155" s="172">
        <v>0</v>
      </c>
      <c r="G155" s="302">
        <v>0</v>
      </c>
      <c r="H155" s="172">
        <v>6771</v>
      </c>
      <c r="I155" s="303">
        <v>0.24</v>
      </c>
      <c r="J155" s="264">
        <v>523.55</v>
      </c>
      <c r="K155" s="69">
        <v>518.15</v>
      </c>
      <c r="L155" s="135">
        <f t="shared" si="8"/>
        <v>5.399999999999977</v>
      </c>
      <c r="M155" s="306">
        <f t="shared" si="9"/>
        <v>1.0421692560069435</v>
      </c>
      <c r="N155" s="78">
        <f>Margins!B155</f>
        <v>450</v>
      </c>
      <c r="O155" s="25">
        <f t="shared" si="10"/>
        <v>5850</v>
      </c>
      <c r="P155" s="25">
        <f t="shared" si="11"/>
        <v>0</v>
      </c>
      <c r="Q155" s="69"/>
    </row>
    <row r="156" spans="1:17" ht="15" customHeight="1">
      <c r="A156" s="193" t="s">
        <v>154</v>
      </c>
      <c r="B156" s="172">
        <v>306</v>
      </c>
      <c r="C156" s="302">
        <v>0.04</v>
      </c>
      <c r="D156" s="172">
        <v>2</v>
      </c>
      <c r="E156" s="302">
        <v>-0.33</v>
      </c>
      <c r="F156" s="172">
        <v>0</v>
      </c>
      <c r="G156" s="302">
        <v>0</v>
      </c>
      <c r="H156" s="172">
        <v>308</v>
      </c>
      <c r="I156" s="303">
        <v>0.04</v>
      </c>
      <c r="J156" s="264">
        <v>48.2</v>
      </c>
      <c r="K156" s="69">
        <v>48.05</v>
      </c>
      <c r="L156" s="135">
        <f t="shared" si="8"/>
        <v>0.15000000000000568</v>
      </c>
      <c r="M156" s="306">
        <f t="shared" si="9"/>
        <v>0.31217481789803475</v>
      </c>
      <c r="N156" s="78">
        <f>Margins!B156</f>
        <v>6900</v>
      </c>
      <c r="O156" s="25">
        <f t="shared" si="10"/>
        <v>13800</v>
      </c>
      <c r="P156" s="25">
        <f t="shared" si="11"/>
        <v>0</v>
      </c>
      <c r="Q156" s="69"/>
    </row>
    <row r="157" spans="1:17" ht="15" customHeight="1">
      <c r="A157" s="193" t="s">
        <v>303</v>
      </c>
      <c r="B157" s="172">
        <v>347</v>
      </c>
      <c r="C157" s="302">
        <v>-0.28</v>
      </c>
      <c r="D157" s="172">
        <v>8</v>
      </c>
      <c r="E157" s="302">
        <v>-0.33</v>
      </c>
      <c r="F157" s="172">
        <v>0</v>
      </c>
      <c r="G157" s="302">
        <v>0</v>
      </c>
      <c r="H157" s="172">
        <v>355</v>
      </c>
      <c r="I157" s="303">
        <v>-0.28</v>
      </c>
      <c r="J157" s="264">
        <v>92.85</v>
      </c>
      <c r="K157" s="69">
        <v>92.9</v>
      </c>
      <c r="L157" s="135">
        <f t="shared" si="8"/>
        <v>-0.05000000000001137</v>
      </c>
      <c r="M157" s="306">
        <f t="shared" si="9"/>
        <v>-0.05382131324005529</v>
      </c>
      <c r="N157" s="78">
        <f>Margins!B157</f>
        <v>3600</v>
      </c>
      <c r="O157" s="25">
        <f t="shared" si="10"/>
        <v>28800</v>
      </c>
      <c r="P157" s="25">
        <f t="shared" si="11"/>
        <v>0</v>
      </c>
      <c r="Q157" s="69"/>
    </row>
    <row r="158" spans="1:17" ht="15" customHeight="1">
      <c r="A158" s="193" t="s">
        <v>155</v>
      </c>
      <c r="B158" s="172">
        <v>2613</v>
      </c>
      <c r="C158" s="302">
        <v>0.97</v>
      </c>
      <c r="D158" s="172">
        <v>10</v>
      </c>
      <c r="E158" s="302">
        <v>4</v>
      </c>
      <c r="F158" s="172">
        <v>0</v>
      </c>
      <c r="G158" s="302">
        <v>0</v>
      </c>
      <c r="H158" s="172">
        <v>2623</v>
      </c>
      <c r="I158" s="303">
        <v>0.98</v>
      </c>
      <c r="J158" s="264">
        <v>454.25</v>
      </c>
      <c r="K158" s="69">
        <v>451.3</v>
      </c>
      <c r="L158" s="135">
        <f t="shared" si="8"/>
        <v>2.9499999999999886</v>
      </c>
      <c r="M158" s="306">
        <f t="shared" si="9"/>
        <v>0.6536671836915552</v>
      </c>
      <c r="N158" s="78">
        <f>Margins!B158</f>
        <v>525</v>
      </c>
      <c r="O158" s="25">
        <f t="shared" si="10"/>
        <v>5250</v>
      </c>
      <c r="P158" s="25">
        <f t="shared" si="11"/>
        <v>0</v>
      </c>
      <c r="Q158" s="69"/>
    </row>
    <row r="159" spans="1:17" ht="15" customHeight="1">
      <c r="A159" s="193" t="s">
        <v>38</v>
      </c>
      <c r="B159" s="172">
        <v>3016</v>
      </c>
      <c r="C159" s="302">
        <v>0.26</v>
      </c>
      <c r="D159" s="172">
        <v>27</v>
      </c>
      <c r="E159" s="302">
        <v>0.17</v>
      </c>
      <c r="F159" s="172">
        <v>8</v>
      </c>
      <c r="G159" s="302">
        <v>1</v>
      </c>
      <c r="H159" s="172">
        <v>3051</v>
      </c>
      <c r="I159" s="303">
        <v>0.26</v>
      </c>
      <c r="J159" s="264">
        <v>552.75</v>
      </c>
      <c r="K159" s="69">
        <v>550.45</v>
      </c>
      <c r="L159" s="135">
        <f t="shared" si="8"/>
        <v>2.2999999999999545</v>
      </c>
      <c r="M159" s="306">
        <f t="shared" si="9"/>
        <v>0.4178399491325196</v>
      </c>
      <c r="N159" s="78">
        <f>Margins!B159</f>
        <v>600</v>
      </c>
      <c r="O159" s="25">
        <f t="shared" si="10"/>
        <v>16200</v>
      </c>
      <c r="P159" s="25">
        <f t="shared" si="11"/>
        <v>4800</v>
      </c>
      <c r="Q159" s="69"/>
    </row>
    <row r="160" spans="1:17" ht="15" customHeight="1">
      <c r="A160" s="193" t="s">
        <v>156</v>
      </c>
      <c r="B160" s="172">
        <v>110</v>
      </c>
      <c r="C160" s="302">
        <v>-0.27</v>
      </c>
      <c r="D160" s="172">
        <v>0</v>
      </c>
      <c r="E160" s="302">
        <v>-1</v>
      </c>
      <c r="F160" s="172">
        <v>0</v>
      </c>
      <c r="G160" s="302">
        <v>0</v>
      </c>
      <c r="H160" s="172">
        <v>110</v>
      </c>
      <c r="I160" s="303">
        <v>-0.28</v>
      </c>
      <c r="J160" s="264">
        <v>409.5</v>
      </c>
      <c r="K160" s="69">
        <v>408.95</v>
      </c>
      <c r="L160" s="135">
        <f t="shared" si="8"/>
        <v>0.5500000000000114</v>
      </c>
      <c r="M160" s="306">
        <f t="shared" si="9"/>
        <v>0.13449076904267304</v>
      </c>
      <c r="N160" s="78">
        <f>Margins!B160</f>
        <v>600</v>
      </c>
      <c r="O160" s="25">
        <f t="shared" si="10"/>
        <v>0</v>
      </c>
      <c r="P160" s="25">
        <f t="shared" si="11"/>
        <v>0</v>
      </c>
      <c r="Q160" s="69"/>
    </row>
    <row r="161" spans="1:17" ht="15" customHeight="1" thickBot="1">
      <c r="A161" s="323" t="s">
        <v>395</v>
      </c>
      <c r="B161" s="172">
        <v>1885</v>
      </c>
      <c r="C161" s="302">
        <v>1.41</v>
      </c>
      <c r="D161" s="172">
        <v>0</v>
      </c>
      <c r="E161" s="302">
        <v>0</v>
      </c>
      <c r="F161" s="172">
        <v>4</v>
      </c>
      <c r="G161" s="302">
        <v>3</v>
      </c>
      <c r="H161" s="172">
        <v>1889</v>
      </c>
      <c r="I161" s="303">
        <v>1.41</v>
      </c>
      <c r="J161" s="264">
        <v>278.15</v>
      </c>
      <c r="K161" s="69">
        <v>286.75</v>
      </c>
      <c r="L161" s="135">
        <f t="shared" si="8"/>
        <v>-8.600000000000023</v>
      </c>
      <c r="M161" s="306">
        <f t="shared" si="9"/>
        <v>-2.9991281604184907</v>
      </c>
      <c r="N161" s="78">
        <f>Margins!B161</f>
        <v>700</v>
      </c>
      <c r="O161" s="25">
        <f t="shared" si="10"/>
        <v>0</v>
      </c>
      <c r="P161" s="25">
        <f t="shared" si="11"/>
        <v>2800</v>
      </c>
      <c r="Q161" s="69"/>
    </row>
    <row r="162" spans="2:17" ht="13.5" customHeight="1" hidden="1">
      <c r="B162" s="309">
        <f>SUM(B4:B161)</f>
        <v>1058919</v>
      </c>
      <c r="C162" s="310"/>
      <c r="D162" s="309">
        <f>SUM(D4:D161)</f>
        <v>120430</v>
      </c>
      <c r="E162" s="310"/>
      <c r="F162" s="309">
        <f>SUM(F4:F161)</f>
        <v>98455</v>
      </c>
      <c r="G162" s="310"/>
      <c r="H162" s="172">
        <f>SUM(H4:H161)</f>
        <v>1277804</v>
      </c>
      <c r="I162" s="310"/>
      <c r="J162" s="311"/>
      <c r="K162" s="69"/>
      <c r="L162" s="135"/>
      <c r="M162" s="136"/>
      <c r="N162" s="69"/>
      <c r="O162" s="25">
        <f>SUM(O4:O161)</f>
        <v>48037462</v>
      </c>
      <c r="P162" s="25">
        <f>SUM(P4:P161)</f>
        <v>12426432</v>
      </c>
      <c r="Q162" s="69"/>
    </row>
    <row r="163" spans="11:17" ht="14.25" customHeight="1">
      <c r="K163" s="69"/>
      <c r="L163" s="135"/>
      <c r="M163" s="136"/>
      <c r="N163" s="69"/>
      <c r="O163" s="69"/>
      <c r="P163" s="50">
        <f>P162/O162</f>
        <v>0.2586821093920407</v>
      </c>
      <c r="Q163" s="69"/>
    </row>
    <row r="164" spans="11:13" ht="12.75" customHeight="1">
      <c r="K164" s="69"/>
      <c r="L164" s="135"/>
      <c r="M164"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16" sqref="E216"/>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7"/>
      <c r="L1" s="155"/>
      <c r="M1" s="112"/>
      <c r="N1" s="62"/>
      <c r="O1" s="2"/>
      <c r="P1" s="107"/>
      <c r="Q1" s="108"/>
      <c r="R1" s="69"/>
      <c r="S1" s="103"/>
      <c r="T1" s="103"/>
      <c r="U1" s="103"/>
      <c r="V1" s="103"/>
      <c r="W1" s="103"/>
      <c r="X1" s="103"/>
      <c r="Y1" s="103"/>
      <c r="Z1" s="103"/>
      <c r="AA1" s="103"/>
      <c r="AB1" s="74"/>
    </row>
    <row r="2" spans="1:28" s="58" customFormat="1" ht="16.5" customHeight="1" thickBot="1">
      <c r="A2" s="134"/>
      <c r="B2" s="414" t="s">
        <v>59</v>
      </c>
      <c r="C2" s="415"/>
      <c r="D2" s="415"/>
      <c r="E2" s="416"/>
      <c r="F2" s="403" t="s">
        <v>186</v>
      </c>
      <c r="G2" s="404"/>
      <c r="H2" s="405"/>
      <c r="I2" s="403" t="s">
        <v>187</v>
      </c>
      <c r="J2" s="404"/>
      <c r="K2" s="405"/>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50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29">
        <f>'Open Int.'!I5</f>
        <v>0</v>
      </c>
      <c r="F5" s="191">
        <f>IF('Open Int.'!E5=0,0,'Open Int.'!H5/'Open Int.'!E5)</f>
        <v>0</v>
      </c>
      <c r="G5" s="155">
        <v>0</v>
      </c>
      <c r="H5" s="170">
        <f aca="true" t="shared" si="0" ref="H5:H66">IF(G5=0,0,(F5-G5)/G5)</f>
        <v>0</v>
      </c>
      <c r="I5" s="185">
        <f>IF(Volume!D5=0,0,Volume!F5/Volume!D5)</f>
        <v>0</v>
      </c>
      <c r="J5" s="176">
        <v>0</v>
      </c>
      <c r="K5" s="170">
        <f aca="true" t="shared" si="1" ref="K5:K68">IF(J5=0,0,(I5-J5)/J5)</f>
        <v>0</v>
      </c>
      <c r="L5" s="60"/>
      <c r="M5" s="6"/>
      <c r="N5" s="59"/>
      <c r="O5" s="3"/>
      <c r="P5" s="3"/>
      <c r="Q5" s="3"/>
      <c r="R5" s="3"/>
      <c r="S5" s="3"/>
      <c r="T5" s="3"/>
      <c r="U5" s="61"/>
      <c r="V5" s="3"/>
      <c r="W5" s="3"/>
      <c r="X5" s="3"/>
      <c r="Y5" s="3"/>
      <c r="Z5" s="3"/>
      <c r="AA5" s="2"/>
      <c r="AB5" s="78"/>
      <c r="AC5" s="77"/>
    </row>
    <row r="6" spans="1:29" s="58" customFormat="1" ht="15">
      <c r="A6" s="177" t="s">
        <v>9</v>
      </c>
      <c r="B6" s="188">
        <f>'Open Int.'!E6</f>
        <v>13026950</v>
      </c>
      <c r="C6" s="189">
        <f>'Open Int.'!F6</f>
        <v>302650</v>
      </c>
      <c r="D6" s="190">
        <f>'Open Int.'!H6</f>
        <v>14853250</v>
      </c>
      <c r="E6" s="329">
        <f>'Open Int.'!I6</f>
        <v>481150</v>
      </c>
      <c r="F6" s="191">
        <f>IF('Open Int.'!E6=0,0,'Open Int.'!H6/'Open Int.'!E6)</f>
        <v>1.1401939824747926</v>
      </c>
      <c r="G6" s="155">
        <v>1.1295002475578224</v>
      </c>
      <c r="H6" s="170">
        <f t="shared" si="0"/>
        <v>0.009467669387494127</v>
      </c>
      <c r="I6" s="185">
        <f>IF(Volume!D6=0,0,Volume!F6/Volume!D6)</f>
        <v>0.9670628639998344</v>
      </c>
      <c r="J6" s="176">
        <v>0.8209200874251179</v>
      </c>
      <c r="K6" s="170">
        <f t="shared" si="1"/>
        <v>0.17802314599598254</v>
      </c>
      <c r="L6" s="60"/>
      <c r="M6" s="6"/>
      <c r="N6" s="59"/>
      <c r="O6" s="3"/>
      <c r="P6" s="3"/>
      <c r="Q6" s="3"/>
      <c r="R6" s="3"/>
      <c r="S6" s="3"/>
      <c r="T6" s="3"/>
      <c r="U6" s="61"/>
      <c r="V6" s="3"/>
      <c r="W6" s="3"/>
      <c r="X6" s="3"/>
      <c r="Y6" s="3"/>
      <c r="Z6" s="3"/>
      <c r="AA6" s="2"/>
      <c r="AB6" s="78"/>
      <c r="AC6" s="77"/>
    </row>
    <row r="7" spans="1:27" s="7" customFormat="1" ht="15">
      <c r="A7" s="177" t="s">
        <v>279</v>
      </c>
      <c r="B7" s="188">
        <f>'Open Int.'!E7</f>
        <v>200</v>
      </c>
      <c r="C7" s="189">
        <f>'Open Int.'!F7</f>
        <v>0</v>
      </c>
      <c r="D7" s="190">
        <f>'Open Int.'!H7</f>
        <v>0</v>
      </c>
      <c r="E7" s="329">
        <f>'Open Int.'!I7</f>
        <v>0</v>
      </c>
      <c r="F7" s="191">
        <f>IF('Open Int.'!E7=0,0,'Open Int.'!H7/'Open Int.'!E7)</f>
        <v>0</v>
      </c>
      <c r="G7" s="155">
        <v>0</v>
      </c>
      <c r="H7" s="170">
        <f t="shared" si="0"/>
        <v>0</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0</v>
      </c>
      <c r="C8" s="189">
        <f>'Open Int.'!F8</f>
        <v>0</v>
      </c>
      <c r="D8" s="190">
        <f>'Open Int.'!H8</f>
        <v>400</v>
      </c>
      <c r="E8" s="329">
        <f>'Open Int.'!I8</f>
        <v>0</v>
      </c>
      <c r="F8" s="191">
        <f>IF('Open Int.'!E8=0,0,'Open Int.'!H8/'Open Int.'!E8)</f>
        <v>0</v>
      </c>
      <c r="G8" s="155">
        <v>0</v>
      </c>
      <c r="H8" s="170">
        <f t="shared" si="0"/>
        <v>0</v>
      </c>
      <c r="I8" s="185">
        <f>IF(Volume!D8=0,0,Volume!F8/Volume!D8)</f>
        <v>0</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0</v>
      </c>
      <c r="B9" s="188">
        <f>'Open Int.'!E9</f>
        <v>117375</v>
      </c>
      <c r="C9" s="189">
        <f>'Open Int.'!F9</f>
        <v>-1125</v>
      </c>
      <c r="D9" s="190">
        <f>'Open Int.'!H9</f>
        <v>40875</v>
      </c>
      <c r="E9" s="329">
        <f>'Open Int.'!I9</f>
        <v>750</v>
      </c>
      <c r="F9" s="191">
        <f>IF('Open Int.'!E9=0,0,'Open Int.'!H9/'Open Int.'!E9)</f>
        <v>0.34824281150159747</v>
      </c>
      <c r="G9" s="155">
        <v>0.33860759493670883</v>
      </c>
      <c r="H9" s="170">
        <f t="shared" si="0"/>
        <v>0.028455405929951494</v>
      </c>
      <c r="I9" s="185">
        <f>IF(Volume!D9=0,0,Volume!F9/Volume!D9)</f>
        <v>0.17647058823529413</v>
      </c>
      <c r="J9" s="176">
        <v>0.20238095238095238</v>
      </c>
      <c r="K9" s="170">
        <f t="shared" si="1"/>
        <v>-0.12802768166089962</v>
      </c>
      <c r="L9" s="60"/>
      <c r="M9" s="6"/>
      <c r="N9" s="59"/>
      <c r="O9" s="3"/>
      <c r="P9" s="3"/>
      <c r="Q9" s="3"/>
      <c r="R9" s="3"/>
      <c r="S9" s="3"/>
      <c r="T9" s="3"/>
      <c r="U9" s="61"/>
      <c r="V9" s="3"/>
      <c r="W9" s="3"/>
      <c r="X9" s="3"/>
      <c r="Y9" s="3"/>
      <c r="Z9" s="3"/>
      <c r="AA9" s="2"/>
      <c r="AB9" s="78"/>
      <c r="AC9" s="77"/>
    </row>
    <row r="10" spans="1:27" s="7" customFormat="1" ht="15">
      <c r="A10" s="177" t="s">
        <v>135</v>
      </c>
      <c r="B10" s="188">
        <f>'Open Int.'!E10</f>
        <v>345450</v>
      </c>
      <c r="C10" s="189">
        <f>'Open Int.'!F10</f>
        <v>39200</v>
      </c>
      <c r="D10" s="190">
        <f>'Open Int.'!H10</f>
        <v>0</v>
      </c>
      <c r="E10" s="329">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row>
    <row r="11" spans="1:27" s="7" customFormat="1" ht="15">
      <c r="A11" s="177" t="s">
        <v>174</v>
      </c>
      <c r="B11" s="188">
        <f>'Open Int.'!E11</f>
        <v>670000</v>
      </c>
      <c r="C11" s="189">
        <f>'Open Int.'!F11</f>
        <v>26800</v>
      </c>
      <c r="D11" s="190">
        <f>'Open Int.'!H11</f>
        <v>16750</v>
      </c>
      <c r="E11" s="329">
        <f>'Open Int.'!I11</f>
        <v>0</v>
      </c>
      <c r="F11" s="191">
        <f>IF('Open Int.'!E11=0,0,'Open Int.'!H11/'Open Int.'!E11)</f>
        <v>0.025</v>
      </c>
      <c r="G11" s="155">
        <v>0.026041666666666668</v>
      </c>
      <c r="H11" s="170">
        <f t="shared" si="0"/>
        <v>-0.03999999999999999</v>
      </c>
      <c r="I11" s="185">
        <f>IF(Volume!D11=0,0,Volume!F11/Volume!D11)</f>
        <v>0</v>
      </c>
      <c r="J11" s="176">
        <v>0</v>
      </c>
      <c r="K11" s="170">
        <f t="shared" si="1"/>
        <v>0</v>
      </c>
      <c r="L11" s="60"/>
      <c r="M11" s="6"/>
      <c r="N11" s="59"/>
      <c r="O11" s="3"/>
      <c r="P11" s="3"/>
      <c r="Q11" s="3"/>
      <c r="R11" s="3"/>
      <c r="S11" s="3"/>
      <c r="T11" s="3"/>
      <c r="U11" s="61"/>
      <c r="V11" s="3"/>
      <c r="W11" s="3"/>
      <c r="X11" s="3"/>
      <c r="Y11" s="3"/>
      <c r="Z11" s="3"/>
      <c r="AA11" s="2"/>
    </row>
    <row r="12" spans="1:29" s="58" customFormat="1" ht="15">
      <c r="A12" s="177" t="s">
        <v>280</v>
      </c>
      <c r="B12" s="188">
        <f>'Open Int.'!E12</f>
        <v>0</v>
      </c>
      <c r="C12" s="189">
        <f>'Open Int.'!F12</f>
        <v>0</v>
      </c>
      <c r="D12" s="190">
        <f>'Open Int.'!H12</f>
        <v>0</v>
      </c>
      <c r="E12" s="329">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75</v>
      </c>
      <c r="B13" s="188">
        <f>'Open Int.'!E13</f>
        <v>117300</v>
      </c>
      <c r="C13" s="189">
        <f>'Open Int.'!F13</f>
        <v>46000</v>
      </c>
      <c r="D13" s="190">
        <f>'Open Int.'!H13</f>
        <v>6900</v>
      </c>
      <c r="E13" s="329">
        <f>'Open Int.'!I13</f>
        <v>4600</v>
      </c>
      <c r="F13" s="191">
        <f>IF('Open Int.'!E13=0,0,'Open Int.'!H13/'Open Int.'!E13)</f>
        <v>0.058823529411764705</v>
      </c>
      <c r="G13" s="155">
        <v>0.03225806451612903</v>
      </c>
      <c r="H13" s="170">
        <f t="shared" si="0"/>
        <v>0.823529411764706</v>
      </c>
      <c r="I13" s="185">
        <f>IF(Volume!D13=0,0,Volume!F13/Volume!D13)</f>
        <v>0.05</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88</v>
      </c>
      <c r="B14" s="188">
        <f>'Open Int.'!E14</f>
        <v>2476800</v>
      </c>
      <c r="C14" s="189">
        <f>'Open Int.'!F14</f>
        <v>-21500</v>
      </c>
      <c r="D14" s="190">
        <f>'Open Int.'!H14</f>
        <v>249400</v>
      </c>
      <c r="E14" s="329">
        <f>'Open Int.'!I14</f>
        <v>0</v>
      </c>
      <c r="F14" s="191">
        <f>IF('Open Int.'!E14=0,0,'Open Int.'!H14/'Open Int.'!E14)</f>
        <v>0.10069444444444445</v>
      </c>
      <c r="G14" s="155">
        <v>0.09982788296041308</v>
      </c>
      <c r="H14" s="170">
        <f t="shared" si="0"/>
        <v>0.008680555555555644</v>
      </c>
      <c r="I14" s="185">
        <f>IF(Volume!D14=0,0,Volume!F14/Volume!D14)</f>
        <v>0</v>
      </c>
      <c r="J14" s="176">
        <v>0.125</v>
      </c>
      <c r="K14" s="170">
        <f t="shared" si="1"/>
        <v>-1</v>
      </c>
      <c r="L14" s="60"/>
      <c r="M14" s="6"/>
      <c r="N14" s="59"/>
      <c r="O14" s="3"/>
      <c r="P14" s="3"/>
      <c r="Q14" s="3"/>
      <c r="R14" s="3"/>
      <c r="S14" s="3"/>
      <c r="T14" s="3"/>
      <c r="U14" s="61"/>
      <c r="V14" s="3"/>
      <c r="W14" s="3"/>
      <c r="X14" s="3"/>
      <c r="Y14" s="3"/>
      <c r="Z14" s="3"/>
      <c r="AA14" s="2"/>
      <c r="AB14" s="78"/>
      <c r="AC14" s="77"/>
    </row>
    <row r="15" spans="1:29" s="58" customFormat="1" ht="15">
      <c r="A15" s="177" t="s">
        <v>136</v>
      </c>
      <c r="B15" s="188">
        <f>'Open Int.'!E15</f>
        <v>6240925</v>
      </c>
      <c r="C15" s="189">
        <f>'Open Int.'!F15</f>
        <v>334250</v>
      </c>
      <c r="D15" s="190">
        <f>'Open Int.'!H15</f>
        <v>1050500</v>
      </c>
      <c r="E15" s="329">
        <f>'Open Int.'!I15</f>
        <v>38200</v>
      </c>
      <c r="F15" s="191">
        <f>IF('Open Int.'!E15=0,0,'Open Int.'!H15/'Open Int.'!E15)</f>
        <v>0.16832440703902066</v>
      </c>
      <c r="G15" s="155">
        <v>0.1713823767178658</v>
      </c>
      <c r="H15" s="170">
        <f t="shared" si="0"/>
        <v>-0.017842964588355843</v>
      </c>
      <c r="I15" s="185">
        <f>IF(Volume!D15=0,0,Volume!F15/Volume!D15)</f>
        <v>0.1282051282051282</v>
      </c>
      <c r="J15" s="176">
        <v>0.21103896103896103</v>
      </c>
      <c r="K15" s="170">
        <f t="shared" si="1"/>
        <v>-0.39250493096646943</v>
      </c>
      <c r="L15" s="60"/>
      <c r="M15" s="6"/>
      <c r="N15" s="59"/>
      <c r="O15" s="3"/>
      <c r="P15" s="3"/>
      <c r="Q15" s="3"/>
      <c r="R15" s="3"/>
      <c r="S15" s="3"/>
      <c r="T15" s="3"/>
      <c r="U15" s="61"/>
      <c r="V15" s="3"/>
      <c r="W15" s="3"/>
      <c r="X15" s="3"/>
      <c r="Y15" s="3"/>
      <c r="Z15" s="3"/>
      <c r="AA15" s="2"/>
      <c r="AB15" s="78"/>
      <c r="AC15" s="77"/>
    </row>
    <row r="16" spans="1:27" s="8" customFormat="1" ht="15">
      <c r="A16" s="177" t="s">
        <v>157</v>
      </c>
      <c r="B16" s="188">
        <f>'Open Int.'!E16</f>
        <v>0</v>
      </c>
      <c r="C16" s="189">
        <f>'Open Int.'!F16</f>
        <v>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8" customFormat="1" ht="15">
      <c r="A17" s="177" t="s">
        <v>193</v>
      </c>
      <c r="B17" s="188">
        <f>'Open Int.'!E17</f>
        <v>16300</v>
      </c>
      <c r="C17" s="189">
        <f>'Open Int.'!F17</f>
        <v>-1100</v>
      </c>
      <c r="D17" s="190">
        <f>'Open Int.'!H17</f>
        <v>200</v>
      </c>
      <c r="E17" s="329">
        <f>'Open Int.'!I17</f>
        <v>0</v>
      </c>
      <c r="F17" s="191">
        <f>IF('Open Int.'!E17=0,0,'Open Int.'!H17/'Open Int.'!E17)</f>
        <v>0.012269938650306749</v>
      </c>
      <c r="G17" s="155">
        <v>0.011494252873563218</v>
      </c>
      <c r="H17" s="170">
        <f t="shared" si="0"/>
        <v>0.06748466257668716</v>
      </c>
      <c r="I17" s="185">
        <f>IF(Volume!D17=0,0,Volume!F17/Volume!D17)</f>
        <v>0</v>
      </c>
      <c r="J17" s="176">
        <v>0.020833333333333332</v>
      </c>
      <c r="K17" s="170">
        <f t="shared" si="1"/>
        <v>-1</v>
      </c>
      <c r="L17" s="60"/>
      <c r="M17" s="6"/>
      <c r="N17" s="59"/>
      <c r="O17" s="3"/>
      <c r="P17" s="3"/>
      <c r="Q17" s="3"/>
      <c r="R17" s="3"/>
      <c r="S17" s="3"/>
      <c r="T17" s="3"/>
      <c r="U17" s="61"/>
      <c r="V17" s="3"/>
      <c r="W17" s="3"/>
      <c r="X17" s="3"/>
      <c r="Y17" s="3"/>
      <c r="Z17" s="3"/>
      <c r="AA17" s="2"/>
    </row>
    <row r="18" spans="1:29" s="58" customFormat="1" ht="15">
      <c r="A18" s="177" t="s">
        <v>281</v>
      </c>
      <c r="B18" s="188">
        <f>'Open Int.'!E18</f>
        <v>471200</v>
      </c>
      <c r="C18" s="189">
        <f>'Open Int.'!F18</f>
        <v>36100</v>
      </c>
      <c r="D18" s="190">
        <f>'Open Int.'!H18</f>
        <v>43700</v>
      </c>
      <c r="E18" s="329">
        <f>'Open Int.'!I18</f>
        <v>0</v>
      </c>
      <c r="F18" s="191">
        <f>IF('Open Int.'!E18=0,0,'Open Int.'!H18/'Open Int.'!E18)</f>
        <v>0.09274193548387097</v>
      </c>
      <c r="G18" s="155">
        <v>0.10043668122270742</v>
      </c>
      <c r="H18" s="170">
        <f t="shared" si="0"/>
        <v>-0.07661290322580643</v>
      </c>
      <c r="I18" s="185">
        <f>IF(Volume!D18=0,0,Volume!F18/Volume!D18)</f>
        <v>0</v>
      </c>
      <c r="J18" s="176">
        <v>0.14666666666666667</v>
      </c>
      <c r="K18" s="170">
        <f t="shared" si="1"/>
        <v>-1</v>
      </c>
      <c r="L18" s="60"/>
      <c r="M18" s="6"/>
      <c r="N18" s="59"/>
      <c r="O18" s="3"/>
      <c r="P18" s="3"/>
      <c r="Q18" s="3"/>
      <c r="R18" s="3"/>
      <c r="S18" s="3"/>
      <c r="T18" s="3"/>
      <c r="U18" s="61"/>
      <c r="V18" s="3"/>
      <c r="W18" s="3"/>
      <c r="X18" s="3"/>
      <c r="Y18" s="3"/>
      <c r="Z18" s="3"/>
      <c r="AA18" s="2"/>
      <c r="AB18" s="78"/>
      <c r="AC18" s="77"/>
    </row>
    <row r="19" spans="1:27" s="7" customFormat="1" ht="15">
      <c r="A19" s="177" t="s">
        <v>282</v>
      </c>
      <c r="B19" s="188">
        <f>'Open Int.'!E19</f>
        <v>1070400</v>
      </c>
      <c r="C19" s="189">
        <f>'Open Int.'!F19</f>
        <v>28800</v>
      </c>
      <c r="D19" s="190">
        <f>'Open Int.'!H19</f>
        <v>158400</v>
      </c>
      <c r="E19" s="329">
        <f>'Open Int.'!I19</f>
        <v>0</v>
      </c>
      <c r="F19" s="191">
        <f>IF('Open Int.'!E19=0,0,'Open Int.'!H19/'Open Int.'!E19)</f>
        <v>0.14798206278026907</v>
      </c>
      <c r="G19" s="155">
        <v>0.15207373271889402</v>
      </c>
      <c r="H19" s="170">
        <f t="shared" si="0"/>
        <v>-0.026905829596412533</v>
      </c>
      <c r="I19" s="185">
        <f>IF(Volume!D19=0,0,Volume!F19/Volume!D19)</f>
        <v>0.03333333333333333</v>
      </c>
      <c r="J19" s="176">
        <v>0.125</v>
      </c>
      <c r="K19" s="170">
        <f t="shared" si="1"/>
        <v>-0.7333333333333334</v>
      </c>
      <c r="L19" s="60"/>
      <c r="M19" s="6"/>
      <c r="N19" s="59"/>
      <c r="O19" s="3"/>
      <c r="P19" s="3"/>
      <c r="Q19" s="3"/>
      <c r="R19" s="3"/>
      <c r="S19" s="3"/>
      <c r="T19" s="3"/>
      <c r="U19" s="61"/>
      <c r="V19" s="3"/>
      <c r="W19" s="3"/>
      <c r="X19" s="3"/>
      <c r="Y19" s="3"/>
      <c r="Z19" s="3"/>
      <c r="AA19" s="2"/>
    </row>
    <row r="20" spans="1:27" s="7" customFormat="1" ht="15">
      <c r="A20" s="177" t="s">
        <v>76</v>
      </c>
      <c r="B20" s="188">
        <f>'Open Int.'!E20</f>
        <v>47600</v>
      </c>
      <c r="C20" s="189">
        <f>'Open Int.'!F20</f>
        <v>12600</v>
      </c>
      <c r="D20" s="190">
        <f>'Open Int.'!H20</f>
        <v>7000</v>
      </c>
      <c r="E20" s="329">
        <f>'Open Int.'!I20</f>
        <v>2800</v>
      </c>
      <c r="F20" s="191">
        <f>IF('Open Int.'!E20=0,0,'Open Int.'!H20/'Open Int.'!E20)</f>
        <v>0.14705882352941177</v>
      </c>
      <c r="G20" s="155">
        <v>0.12</v>
      </c>
      <c r="H20" s="170">
        <f t="shared" si="0"/>
        <v>0.22549019607843146</v>
      </c>
      <c r="I20" s="185">
        <f>IF(Volume!D20=0,0,Volume!F20/Volume!D20)</f>
        <v>0.05714285714285714</v>
      </c>
      <c r="J20" s="176">
        <v>0</v>
      </c>
      <c r="K20" s="170">
        <f t="shared" si="1"/>
        <v>0</v>
      </c>
      <c r="L20" s="60"/>
      <c r="M20" s="6"/>
      <c r="N20" s="59"/>
      <c r="O20" s="3"/>
      <c r="P20" s="3"/>
      <c r="Q20" s="3"/>
      <c r="R20" s="3"/>
      <c r="S20" s="3"/>
      <c r="T20" s="3"/>
      <c r="U20" s="61"/>
      <c r="V20" s="3"/>
      <c r="W20" s="3"/>
      <c r="X20" s="3"/>
      <c r="Y20" s="3"/>
      <c r="Z20" s="3"/>
      <c r="AA20" s="2"/>
    </row>
    <row r="21" spans="1:29" s="58" customFormat="1" ht="15">
      <c r="A21" s="177" t="s">
        <v>77</v>
      </c>
      <c r="B21" s="188">
        <f>'Open Int.'!E21</f>
        <v>368600</v>
      </c>
      <c r="C21" s="189">
        <f>'Open Int.'!F21</f>
        <v>36100</v>
      </c>
      <c r="D21" s="190">
        <f>'Open Int.'!H21</f>
        <v>95000</v>
      </c>
      <c r="E21" s="329">
        <f>'Open Int.'!I21</f>
        <v>32300</v>
      </c>
      <c r="F21" s="191">
        <f>IF('Open Int.'!E21=0,0,'Open Int.'!H21/'Open Int.'!E21)</f>
        <v>0.25773195876288657</v>
      </c>
      <c r="G21" s="155">
        <v>0.18857142857142858</v>
      </c>
      <c r="H21" s="170">
        <f t="shared" si="0"/>
        <v>0.36676038737894384</v>
      </c>
      <c r="I21" s="185">
        <f>IF(Volume!D21=0,0,Volume!F21/Volume!D21)</f>
        <v>0.22727272727272727</v>
      </c>
      <c r="J21" s="176">
        <v>0.2857142857142857</v>
      </c>
      <c r="K21" s="170">
        <f t="shared" si="1"/>
        <v>-0.20454545454545453</v>
      </c>
      <c r="L21" s="60"/>
      <c r="M21" s="6"/>
      <c r="N21" s="59"/>
      <c r="O21" s="3"/>
      <c r="P21" s="3"/>
      <c r="Q21" s="3"/>
      <c r="R21" s="3"/>
      <c r="S21" s="3"/>
      <c r="T21" s="3"/>
      <c r="U21" s="61"/>
      <c r="V21" s="3"/>
      <c r="W21" s="3"/>
      <c r="X21" s="3"/>
      <c r="Y21" s="3"/>
      <c r="Z21" s="3"/>
      <c r="AA21" s="2"/>
      <c r="AB21" s="78"/>
      <c r="AC21" s="77"/>
    </row>
    <row r="22" spans="1:29" s="58" customFormat="1" ht="15">
      <c r="A22" s="177" t="s">
        <v>283</v>
      </c>
      <c r="B22" s="188">
        <f>'Open Int.'!E22</f>
        <v>6300</v>
      </c>
      <c r="C22" s="189">
        <f>'Open Int.'!F22</f>
        <v>0</v>
      </c>
      <c r="D22" s="190">
        <f>'Open Int.'!H22</f>
        <v>47250</v>
      </c>
      <c r="E22" s="329">
        <f>'Open Int.'!I22</f>
        <v>0</v>
      </c>
      <c r="F22" s="191">
        <f>IF('Open Int.'!E22=0,0,'Open Int.'!H22/'Open Int.'!E22)</f>
        <v>7.5</v>
      </c>
      <c r="G22" s="155">
        <v>7.5</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7" s="7" customFormat="1" ht="15">
      <c r="A23" s="177" t="s">
        <v>34</v>
      </c>
      <c r="B23" s="188">
        <f>'Open Int.'!E23</f>
        <v>275</v>
      </c>
      <c r="C23" s="189">
        <f>'Open Int.'!F23</f>
        <v>0</v>
      </c>
      <c r="D23" s="190">
        <f>'Open Int.'!H23</f>
        <v>0</v>
      </c>
      <c r="E23" s="329">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row>
    <row r="24" spans="1:27" s="7" customFormat="1" ht="15">
      <c r="A24" s="177" t="s">
        <v>284</v>
      </c>
      <c r="B24" s="188">
        <f>'Open Int.'!E24</f>
        <v>1000</v>
      </c>
      <c r="C24" s="189">
        <f>'Open Int.'!F24</f>
        <v>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7" customFormat="1" ht="15">
      <c r="A25" s="177" t="s">
        <v>137</v>
      </c>
      <c r="B25" s="188">
        <f>'Open Int.'!E25</f>
        <v>36000</v>
      </c>
      <c r="C25" s="189">
        <f>'Open Int.'!F25</f>
        <v>1000</v>
      </c>
      <c r="D25" s="190">
        <f>'Open Int.'!H25</f>
        <v>4000</v>
      </c>
      <c r="E25" s="329">
        <f>'Open Int.'!I25</f>
        <v>0</v>
      </c>
      <c r="F25" s="191">
        <f>IF('Open Int.'!E25=0,0,'Open Int.'!H25/'Open Int.'!E25)</f>
        <v>0.1111111111111111</v>
      </c>
      <c r="G25" s="155">
        <v>0.11428571428571428</v>
      </c>
      <c r="H25" s="170">
        <f t="shared" si="0"/>
        <v>-0.0277777777777778</v>
      </c>
      <c r="I25" s="185">
        <f>IF(Volume!D25=0,0,Volume!F25/Volume!D25)</f>
        <v>0</v>
      </c>
      <c r="J25" s="176">
        <v>0</v>
      </c>
      <c r="K25" s="170">
        <f t="shared" si="1"/>
        <v>0</v>
      </c>
      <c r="L25" s="60"/>
      <c r="M25" s="6"/>
      <c r="N25" s="59"/>
      <c r="O25" s="3"/>
      <c r="P25" s="3"/>
      <c r="Q25" s="3"/>
      <c r="R25" s="3"/>
      <c r="S25" s="3"/>
      <c r="T25" s="3"/>
      <c r="U25" s="61"/>
      <c r="V25" s="3"/>
      <c r="W25" s="3"/>
      <c r="X25" s="3"/>
      <c r="Y25" s="3"/>
      <c r="Z25" s="3"/>
      <c r="AA25" s="2"/>
    </row>
    <row r="26" spans="1:27" s="7" customFormat="1" ht="15">
      <c r="A26" s="177" t="s">
        <v>232</v>
      </c>
      <c r="B26" s="188">
        <f>'Open Int.'!E26</f>
        <v>310000</v>
      </c>
      <c r="C26" s="189">
        <f>'Open Int.'!F26</f>
        <v>10500</v>
      </c>
      <c r="D26" s="190">
        <f>'Open Int.'!H26</f>
        <v>62000</v>
      </c>
      <c r="E26" s="329">
        <f>'Open Int.'!I26</f>
        <v>3000</v>
      </c>
      <c r="F26" s="191">
        <f>IF('Open Int.'!E26=0,0,'Open Int.'!H26/'Open Int.'!E26)</f>
        <v>0.2</v>
      </c>
      <c r="G26" s="155">
        <v>0.19699499165275458</v>
      </c>
      <c r="H26" s="170">
        <f t="shared" si="0"/>
        <v>0.015254237288135701</v>
      </c>
      <c r="I26" s="185">
        <f>IF(Volume!D26=0,0,Volume!F26/Volume!D26)</f>
        <v>0.09615384615384616</v>
      </c>
      <c r="J26" s="176">
        <v>0.08837209302325581</v>
      </c>
      <c r="K26" s="170">
        <f t="shared" si="1"/>
        <v>0.0880566801619434</v>
      </c>
      <c r="L26" s="60"/>
      <c r="M26" s="6"/>
      <c r="N26" s="59"/>
      <c r="O26" s="3"/>
      <c r="P26" s="3"/>
      <c r="Q26" s="3"/>
      <c r="R26" s="3"/>
      <c r="S26" s="3"/>
      <c r="T26" s="3"/>
      <c r="U26" s="61"/>
      <c r="V26" s="3"/>
      <c r="W26" s="3"/>
      <c r="X26" s="3"/>
      <c r="Y26" s="3"/>
      <c r="Z26" s="3"/>
      <c r="AA26" s="2"/>
    </row>
    <row r="27" spans="1:27" s="7" customFormat="1" ht="15">
      <c r="A27" s="177" t="s">
        <v>1</v>
      </c>
      <c r="B27" s="188">
        <f>'Open Int.'!E27</f>
        <v>22500</v>
      </c>
      <c r="C27" s="189">
        <f>'Open Int.'!F27</f>
        <v>1650</v>
      </c>
      <c r="D27" s="190">
        <f>'Open Int.'!H27</f>
        <v>2100</v>
      </c>
      <c r="E27" s="329">
        <f>'Open Int.'!I27</f>
        <v>450</v>
      </c>
      <c r="F27" s="191">
        <f>IF('Open Int.'!E27=0,0,'Open Int.'!H27/'Open Int.'!E27)</f>
        <v>0.09333333333333334</v>
      </c>
      <c r="G27" s="155">
        <v>0.07913669064748201</v>
      </c>
      <c r="H27" s="170">
        <f t="shared" si="0"/>
        <v>0.17939393939393955</v>
      </c>
      <c r="I27" s="185">
        <f>IF(Volume!D27=0,0,Volume!F27/Volume!D27)</f>
        <v>0.13043478260869565</v>
      </c>
      <c r="J27" s="176">
        <v>0.05357142857142857</v>
      </c>
      <c r="K27" s="170">
        <f t="shared" si="1"/>
        <v>1.434782608695652</v>
      </c>
      <c r="L27" s="60"/>
      <c r="M27" s="6"/>
      <c r="N27" s="59"/>
      <c r="O27" s="3"/>
      <c r="P27" s="3"/>
      <c r="Q27" s="3"/>
      <c r="R27" s="3"/>
      <c r="S27" s="3"/>
      <c r="T27" s="3"/>
      <c r="U27" s="61"/>
      <c r="V27" s="3"/>
      <c r="W27" s="3"/>
      <c r="X27" s="3"/>
      <c r="Y27" s="3"/>
      <c r="Z27" s="3"/>
      <c r="AA27" s="2"/>
    </row>
    <row r="28" spans="1:27" s="7" customFormat="1" ht="15">
      <c r="A28" s="177" t="s">
        <v>158</v>
      </c>
      <c r="B28" s="188">
        <f>'Open Int.'!E28</f>
        <v>96900</v>
      </c>
      <c r="C28" s="189">
        <f>'Open Int.'!F28</f>
        <v>0</v>
      </c>
      <c r="D28" s="190">
        <f>'Open Int.'!H28</f>
        <v>7600</v>
      </c>
      <c r="E28" s="329">
        <f>'Open Int.'!I28</f>
        <v>1900</v>
      </c>
      <c r="F28" s="191">
        <f>IF('Open Int.'!E28=0,0,'Open Int.'!H28/'Open Int.'!E28)</f>
        <v>0.0784313725490196</v>
      </c>
      <c r="G28" s="155">
        <v>0.058823529411764705</v>
      </c>
      <c r="H28" s="170">
        <f t="shared" si="0"/>
        <v>0.3333333333333333</v>
      </c>
      <c r="I28" s="185">
        <f>IF(Volume!D28=0,0,Volume!F28/Volume!D28)</f>
        <v>0.25</v>
      </c>
      <c r="J28" s="176">
        <v>0</v>
      </c>
      <c r="K28" s="170">
        <f t="shared" si="1"/>
        <v>0</v>
      </c>
      <c r="L28" s="60"/>
      <c r="M28" s="6"/>
      <c r="N28" s="59"/>
      <c r="O28" s="3"/>
      <c r="P28" s="3"/>
      <c r="Q28" s="3"/>
      <c r="R28" s="3"/>
      <c r="S28" s="3"/>
      <c r="T28" s="3"/>
      <c r="U28" s="61"/>
      <c r="V28" s="3"/>
      <c r="W28" s="3"/>
      <c r="X28" s="3"/>
      <c r="Y28" s="3"/>
      <c r="Z28" s="3"/>
      <c r="AA28" s="2"/>
    </row>
    <row r="29" spans="1:27" s="7" customFormat="1" ht="15">
      <c r="A29" s="177" t="s">
        <v>285</v>
      </c>
      <c r="B29" s="188">
        <f>'Open Int.'!E29</f>
        <v>0</v>
      </c>
      <c r="C29" s="189">
        <f>'Open Int.'!F29</f>
        <v>0</v>
      </c>
      <c r="D29" s="190">
        <f>'Open Int.'!H29</f>
        <v>0</v>
      </c>
      <c r="E29" s="329">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159</v>
      </c>
      <c r="B30" s="188">
        <f>'Open Int.'!E30</f>
        <v>499500</v>
      </c>
      <c r="C30" s="189">
        <f>'Open Int.'!F30</f>
        <v>4500</v>
      </c>
      <c r="D30" s="190">
        <f>'Open Int.'!H30</f>
        <v>72000</v>
      </c>
      <c r="E30" s="329">
        <f>'Open Int.'!I30</f>
        <v>13500</v>
      </c>
      <c r="F30" s="191">
        <f>IF('Open Int.'!E30=0,0,'Open Int.'!H30/'Open Int.'!E30)</f>
        <v>0.14414414414414414</v>
      </c>
      <c r="G30" s="155">
        <v>0.11818181818181818</v>
      </c>
      <c r="H30" s="170">
        <f t="shared" si="0"/>
        <v>0.2196812196812197</v>
      </c>
      <c r="I30" s="185">
        <f>IF(Volume!D30=0,0,Volume!F30/Volume!D30)</f>
        <v>0.5</v>
      </c>
      <c r="J30" s="176">
        <v>0.5</v>
      </c>
      <c r="K30" s="170">
        <f t="shared" si="1"/>
        <v>0</v>
      </c>
      <c r="L30" s="60"/>
      <c r="M30" s="6"/>
      <c r="N30" s="59"/>
      <c r="O30" s="3"/>
      <c r="P30" s="3"/>
      <c r="Q30" s="3"/>
      <c r="R30" s="3"/>
      <c r="S30" s="3"/>
      <c r="T30" s="3"/>
      <c r="U30" s="61"/>
      <c r="V30" s="3"/>
      <c r="W30" s="3"/>
      <c r="X30" s="3"/>
      <c r="Y30" s="3"/>
      <c r="Z30" s="3"/>
      <c r="AA30" s="2"/>
    </row>
    <row r="31" spans="1:27" s="7" customFormat="1" ht="15">
      <c r="A31" s="177" t="s">
        <v>2</v>
      </c>
      <c r="B31" s="188">
        <f>'Open Int.'!E31</f>
        <v>137500</v>
      </c>
      <c r="C31" s="189">
        <f>'Open Int.'!F31</f>
        <v>7700</v>
      </c>
      <c r="D31" s="190">
        <f>'Open Int.'!H31</f>
        <v>0</v>
      </c>
      <c r="E31" s="329">
        <f>'Open Int.'!I31</f>
        <v>0</v>
      </c>
      <c r="F31" s="191">
        <f>IF('Open Int.'!E31=0,0,'Open Int.'!H31/'Open Int.'!E31)</f>
        <v>0</v>
      </c>
      <c r="G31" s="155">
        <v>0</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391</v>
      </c>
      <c r="B32" s="188">
        <f>'Open Int.'!E32</f>
        <v>300000</v>
      </c>
      <c r="C32" s="189">
        <f>'Open Int.'!F32</f>
        <v>17500</v>
      </c>
      <c r="D32" s="190">
        <f>'Open Int.'!H32</f>
        <v>15000</v>
      </c>
      <c r="E32" s="329">
        <f>'Open Int.'!I32</f>
        <v>2500</v>
      </c>
      <c r="F32" s="191">
        <f>IF('Open Int.'!E32=0,0,'Open Int.'!H32/'Open Int.'!E32)</f>
        <v>0.05</v>
      </c>
      <c r="G32" s="155">
        <v>0.04424778761061947</v>
      </c>
      <c r="H32" s="170">
        <f t="shared" si="0"/>
        <v>0.1300000000000001</v>
      </c>
      <c r="I32" s="185">
        <f>IF(Volume!D32=0,0,Volume!F32/Volume!D32)</f>
        <v>0.04</v>
      </c>
      <c r="J32" s="176">
        <v>0</v>
      </c>
      <c r="K32" s="170">
        <f t="shared" si="1"/>
        <v>0</v>
      </c>
      <c r="L32" s="60"/>
      <c r="M32" s="6"/>
      <c r="N32" s="59"/>
      <c r="O32" s="3"/>
      <c r="P32" s="3"/>
      <c r="Q32" s="3"/>
      <c r="R32" s="3"/>
      <c r="S32" s="3"/>
      <c r="T32" s="3"/>
      <c r="U32" s="61"/>
      <c r="V32" s="3"/>
      <c r="W32" s="3"/>
      <c r="X32" s="3"/>
      <c r="Y32" s="3"/>
      <c r="Z32" s="3"/>
      <c r="AA32" s="2"/>
    </row>
    <row r="33" spans="1:27" s="7" customFormat="1" ht="15">
      <c r="A33" s="177" t="s">
        <v>78</v>
      </c>
      <c r="B33" s="188">
        <f>'Open Int.'!E33</f>
        <v>9600</v>
      </c>
      <c r="C33" s="189">
        <f>'Open Int.'!F33</f>
        <v>0</v>
      </c>
      <c r="D33" s="190">
        <f>'Open Int.'!H33</f>
        <v>4800</v>
      </c>
      <c r="E33" s="329">
        <f>'Open Int.'!I33</f>
        <v>0</v>
      </c>
      <c r="F33" s="191">
        <f>IF('Open Int.'!E33=0,0,'Open Int.'!H33/'Open Int.'!E33)</f>
        <v>0.5</v>
      </c>
      <c r="G33" s="155">
        <v>0.5</v>
      </c>
      <c r="H33" s="170">
        <f t="shared" si="0"/>
        <v>0</v>
      </c>
      <c r="I33" s="185">
        <f>IF(Volume!D33=0,0,Volume!F33/Volume!D33)</f>
        <v>0</v>
      </c>
      <c r="J33" s="176">
        <v>0</v>
      </c>
      <c r="K33" s="170">
        <f t="shared" si="1"/>
        <v>0</v>
      </c>
      <c r="L33" s="60"/>
      <c r="M33" s="6"/>
      <c r="N33" s="59"/>
      <c r="O33" s="3"/>
      <c r="P33" s="3"/>
      <c r="Q33" s="3"/>
      <c r="R33" s="3"/>
      <c r="S33" s="3"/>
      <c r="T33" s="3"/>
      <c r="U33" s="61"/>
      <c r="V33" s="3"/>
      <c r="W33" s="3"/>
      <c r="X33" s="3"/>
      <c r="Y33" s="3"/>
      <c r="Z33" s="3"/>
      <c r="AA33" s="2"/>
    </row>
    <row r="34" spans="1:27" s="7" customFormat="1" ht="15">
      <c r="A34" s="177" t="s">
        <v>138</v>
      </c>
      <c r="B34" s="188">
        <f>'Open Int.'!E34</f>
        <v>68850</v>
      </c>
      <c r="C34" s="189">
        <f>'Open Int.'!F34</f>
        <v>5525</v>
      </c>
      <c r="D34" s="190">
        <f>'Open Int.'!H34</f>
        <v>10625</v>
      </c>
      <c r="E34" s="329">
        <f>'Open Int.'!I34</f>
        <v>1275</v>
      </c>
      <c r="F34" s="191">
        <f>IF('Open Int.'!E34=0,0,'Open Int.'!H34/'Open Int.'!E34)</f>
        <v>0.15432098765432098</v>
      </c>
      <c r="G34" s="155">
        <v>0.1476510067114094</v>
      </c>
      <c r="H34" s="170">
        <f t="shared" si="0"/>
        <v>0.045173961840628385</v>
      </c>
      <c r="I34" s="185">
        <f>IF(Volume!D34=0,0,Volume!F34/Volume!D34)</f>
        <v>0.08333333333333333</v>
      </c>
      <c r="J34" s="176">
        <v>0.07692307692307693</v>
      </c>
      <c r="K34" s="170">
        <f t="shared" si="1"/>
        <v>0.08333333333333322</v>
      </c>
      <c r="L34" s="60"/>
      <c r="M34" s="6"/>
      <c r="N34" s="59"/>
      <c r="O34" s="3"/>
      <c r="P34" s="3"/>
      <c r="Q34" s="3"/>
      <c r="R34" s="3"/>
      <c r="S34" s="3"/>
      <c r="T34" s="3"/>
      <c r="U34" s="61"/>
      <c r="V34" s="3"/>
      <c r="W34" s="3"/>
      <c r="X34" s="3"/>
      <c r="Y34" s="3"/>
      <c r="Z34" s="3"/>
      <c r="AA34" s="2"/>
    </row>
    <row r="35" spans="1:27" s="7" customFormat="1" ht="15">
      <c r="A35" s="177" t="s">
        <v>160</v>
      </c>
      <c r="B35" s="188">
        <f>'Open Int.'!E35</f>
        <v>15400</v>
      </c>
      <c r="C35" s="189">
        <f>'Open Int.'!F35</f>
        <v>0</v>
      </c>
      <c r="D35" s="190">
        <f>'Open Int.'!H35</f>
        <v>0</v>
      </c>
      <c r="E35" s="329">
        <f>'Open Int.'!I35</f>
        <v>0</v>
      </c>
      <c r="F35" s="191">
        <f>IF('Open Int.'!E35=0,0,'Open Int.'!H35/'Open Int.'!E35)</f>
        <v>0</v>
      </c>
      <c r="G35" s="155">
        <v>0</v>
      </c>
      <c r="H35" s="170">
        <f t="shared" si="0"/>
        <v>0</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161</v>
      </c>
      <c r="B36" s="188">
        <f>'Open Int.'!E36</f>
        <v>1200600</v>
      </c>
      <c r="C36" s="189">
        <f>'Open Int.'!F36</f>
        <v>6900</v>
      </c>
      <c r="D36" s="190">
        <f>'Open Int.'!H36</f>
        <v>48300</v>
      </c>
      <c r="E36" s="329">
        <f>'Open Int.'!I36</f>
        <v>0</v>
      </c>
      <c r="F36" s="191">
        <f>IF('Open Int.'!E36=0,0,'Open Int.'!H36/'Open Int.'!E36)</f>
        <v>0.040229885057471264</v>
      </c>
      <c r="G36" s="155">
        <v>0.04046242774566474</v>
      </c>
      <c r="H36" s="170">
        <f t="shared" si="0"/>
        <v>-0.005747126436781638</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392</v>
      </c>
      <c r="B37" s="188">
        <f>'Open Int.'!E37</f>
        <v>0</v>
      </c>
      <c r="C37" s="189">
        <f>'Open Int.'!F37</f>
        <v>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3</v>
      </c>
      <c r="B38" s="188">
        <f>'Open Int.'!E38</f>
        <v>790000</v>
      </c>
      <c r="C38" s="189">
        <f>'Open Int.'!F38</f>
        <v>43750</v>
      </c>
      <c r="D38" s="190">
        <f>'Open Int.'!H38</f>
        <v>201250</v>
      </c>
      <c r="E38" s="329">
        <f>'Open Int.'!I38</f>
        <v>7500</v>
      </c>
      <c r="F38" s="191">
        <f>IF('Open Int.'!E38=0,0,'Open Int.'!H38/'Open Int.'!E38)</f>
        <v>0.254746835443038</v>
      </c>
      <c r="G38" s="155">
        <v>0.25963149078726966</v>
      </c>
      <c r="H38" s="170">
        <f t="shared" si="0"/>
        <v>-0.01881380155165355</v>
      </c>
      <c r="I38" s="185">
        <f>IF(Volume!D38=0,0,Volume!F38/Volume!D38)</f>
        <v>0.1411764705882353</v>
      </c>
      <c r="J38" s="176">
        <v>0.3308270676691729</v>
      </c>
      <c r="K38" s="170">
        <f t="shared" si="1"/>
        <v>-0.5732620320855615</v>
      </c>
      <c r="L38" s="60"/>
      <c r="M38" s="6"/>
      <c r="N38" s="59"/>
      <c r="O38" s="3"/>
      <c r="P38" s="3"/>
      <c r="Q38" s="3"/>
      <c r="R38" s="3"/>
      <c r="S38" s="3"/>
      <c r="T38" s="3"/>
      <c r="U38" s="61"/>
      <c r="V38" s="3"/>
      <c r="W38" s="3"/>
      <c r="X38" s="3"/>
      <c r="Y38" s="3"/>
      <c r="Z38" s="3"/>
      <c r="AA38" s="2"/>
    </row>
    <row r="39" spans="1:27" s="7" customFormat="1" ht="15">
      <c r="A39" s="177" t="s">
        <v>218</v>
      </c>
      <c r="B39" s="188">
        <f>'Open Int.'!E39</f>
        <v>23100</v>
      </c>
      <c r="C39" s="189">
        <f>'Open Int.'!F39</f>
        <v>1050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162</v>
      </c>
      <c r="B40" s="188">
        <f>'Open Int.'!E40</f>
        <v>0</v>
      </c>
      <c r="C40" s="189">
        <f>'Open Int.'!F40</f>
        <v>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286</v>
      </c>
      <c r="B41" s="188">
        <f>'Open Int.'!E41</f>
        <v>1000</v>
      </c>
      <c r="C41" s="189">
        <f>'Open Int.'!F41</f>
        <v>1000</v>
      </c>
      <c r="D41" s="190">
        <f>'Open Int.'!H41</f>
        <v>0</v>
      </c>
      <c r="E41" s="329">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183</v>
      </c>
      <c r="B42" s="188">
        <f>'Open Int.'!E42</f>
        <v>3800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219</v>
      </c>
      <c r="B43" s="188">
        <f>'Open Int.'!E43</f>
        <v>135000</v>
      </c>
      <c r="C43" s="189">
        <f>'Open Int.'!F43</f>
        <v>18900</v>
      </c>
      <c r="D43" s="190">
        <f>'Open Int.'!H43</f>
        <v>2700</v>
      </c>
      <c r="E43" s="329">
        <f>'Open Int.'!I43</f>
        <v>0</v>
      </c>
      <c r="F43" s="191">
        <f>IF('Open Int.'!E43=0,0,'Open Int.'!H43/'Open Int.'!E43)</f>
        <v>0.02</v>
      </c>
      <c r="G43" s="155">
        <v>0.023255813953488372</v>
      </c>
      <c r="H43" s="170">
        <f t="shared" si="0"/>
        <v>-0.13999999999999996</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163</v>
      </c>
      <c r="B44" s="188">
        <f>'Open Int.'!E44</f>
        <v>868</v>
      </c>
      <c r="C44" s="189">
        <f>'Open Int.'!F44</f>
        <v>62</v>
      </c>
      <c r="D44" s="190">
        <f>'Open Int.'!H44</f>
        <v>496</v>
      </c>
      <c r="E44" s="329">
        <f>'Open Int.'!I44</f>
        <v>0</v>
      </c>
      <c r="F44" s="191">
        <f>IF('Open Int.'!E44=0,0,'Open Int.'!H44/'Open Int.'!E44)</f>
        <v>0.5714285714285714</v>
      </c>
      <c r="G44" s="155">
        <v>0.6153846153846154</v>
      </c>
      <c r="H44" s="170">
        <f t="shared" si="0"/>
        <v>-0.07142857142857154</v>
      </c>
      <c r="I44" s="185">
        <f>IF(Volume!D44=0,0,Volume!F44/Volume!D44)</f>
        <v>0</v>
      </c>
      <c r="J44" s="176">
        <v>4</v>
      </c>
      <c r="K44" s="170">
        <f t="shared" si="1"/>
        <v>-1</v>
      </c>
      <c r="L44" s="60"/>
      <c r="M44" s="6"/>
      <c r="N44" s="59"/>
      <c r="O44" s="3"/>
      <c r="P44" s="3"/>
      <c r="Q44" s="3"/>
      <c r="R44" s="3"/>
      <c r="S44" s="3"/>
      <c r="T44" s="3"/>
      <c r="U44" s="61"/>
      <c r="V44" s="3"/>
      <c r="W44" s="3"/>
      <c r="X44" s="3"/>
      <c r="Y44" s="3"/>
      <c r="Z44" s="3"/>
      <c r="AA44" s="2"/>
    </row>
    <row r="45" spans="1:27" s="7" customFormat="1" ht="15">
      <c r="A45" s="177" t="s">
        <v>194</v>
      </c>
      <c r="B45" s="188">
        <f>'Open Int.'!E45</f>
        <v>59200</v>
      </c>
      <c r="C45" s="189">
        <f>'Open Int.'!F45</f>
        <v>6000</v>
      </c>
      <c r="D45" s="190">
        <f>'Open Int.'!H45</f>
        <v>4800</v>
      </c>
      <c r="E45" s="329">
        <f>'Open Int.'!I45</f>
        <v>800</v>
      </c>
      <c r="F45" s="191">
        <f>IF('Open Int.'!E45=0,0,'Open Int.'!H45/'Open Int.'!E45)</f>
        <v>0.08108108108108109</v>
      </c>
      <c r="G45" s="155">
        <v>0.07518796992481203</v>
      </c>
      <c r="H45" s="170">
        <f t="shared" si="0"/>
        <v>0.0783783783783785</v>
      </c>
      <c r="I45" s="185">
        <f>IF(Volume!D45=0,0,Volume!F45/Volume!D45)</f>
        <v>0.08695652173913043</v>
      </c>
      <c r="J45" s="176">
        <v>0.125</v>
      </c>
      <c r="K45" s="170">
        <f t="shared" si="1"/>
        <v>-0.30434782608695654</v>
      </c>
      <c r="L45" s="60"/>
      <c r="M45" s="6"/>
      <c r="N45" s="59"/>
      <c r="O45" s="3"/>
      <c r="P45" s="3"/>
      <c r="Q45" s="3"/>
      <c r="R45" s="3"/>
      <c r="S45" s="3"/>
      <c r="T45" s="3"/>
      <c r="U45" s="61"/>
      <c r="V45" s="3"/>
      <c r="W45" s="3"/>
      <c r="X45" s="3"/>
      <c r="Y45" s="3"/>
      <c r="Z45" s="3"/>
      <c r="AA45" s="2"/>
    </row>
    <row r="46" spans="1:27" s="7" customFormat="1" ht="15">
      <c r="A46" s="177" t="s">
        <v>220</v>
      </c>
      <c r="B46" s="188">
        <f>'Open Int.'!E46</f>
        <v>201600</v>
      </c>
      <c r="C46" s="189">
        <f>'Open Int.'!F46</f>
        <v>2400</v>
      </c>
      <c r="D46" s="190">
        <f>'Open Int.'!H46</f>
        <v>19200</v>
      </c>
      <c r="E46" s="329">
        <f>'Open Int.'!I46</f>
        <v>0</v>
      </c>
      <c r="F46" s="191">
        <f>IF('Open Int.'!E46=0,0,'Open Int.'!H46/'Open Int.'!E46)</f>
        <v>0.09523809523809523</v>
      </c>
      <c r="G46" s="155">
        <v>0.0963855421686747</v>
      </c>
      <c r="H46" s="170">
        <f t="shared" si="0"/>
        <v>-0.011904761904762012</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164</v>
      </c>
      <c r="B47" s="188">
        <f>'Open Int.'!E47</f>
        <v>796650</v>
      </c>
      <c r="C47" s="189">
        <f>'Open Int.'!F47</f>
        <v>62150</v>
      </c>
      <c r="D47" s="190">
        <f>'Open Int.'!H47</f>
        <v>79100</v>
      </c>
      <c r="E47" s="329">
        <f>'Open Int.'!I47</f>
        <v>16950</v>
      </c>
      <c r="F47" s="191">
        <f>IF('Open Int.'!E47=0,0,'Open Int.'!H47/'Open Int.'!E47)</f>
        <v>0.09929078014184398</v>
      </c>
      <c r="G47" s="155">
        <v>0.08461538461538462</v>
      </c>
      <c r="H47" s="170">
        <f t="shared" si="0"/>
        <v>0.17343649258542873</v>
      </c>
      <c r="I47" s="185">
        <f>IF(Volume!D47=0,0,Volume!F47/Volume!D47)</f>
        <v>0.2857142857142857</v>
      </c>
      <c r="J47" s="176">
        <v>0.13333333333333333</v>
      </c>
      <c r="K47" s="170">
        <f t="shared" si="1"/>
        <v>1.1428571428571428</v>
      </c>
      <c r="L47" s="60"/>
      <c r="M47" s="6"/>
      <c r="N47" s="59"/>
      <c r="O47" s="3"/>
      <c r="P47" s="3"/>
      <c r="Q47" s="3"/>
      <c r="R47" s="3"/>
      <c r="S47" s="3"/>
      <c r="T47" s="3"/>
      <c r="U47" s="61"/>
      <c r="V47" s="3"/>
      <c r="W47" s="3"/>
      <c r="X47" s="3"/>
      <c r="Y47" s="3"/>
      <c r="Z47" s="3"/>
      <c r="AA47" s="2"/>
    </row>
    <row r="48" spans="1:27" s="7" customFormat="1" ht="15">
      <c r="A48" s="177" t="s">
        <v>165</v>
      </c>
      <c r="B48" s="188">
        <f>'Open Int.'!E48</f>
        <v>0</v>
      </c>
      <c r="C48" s="189">
        <f>'Open Int.'!F48</f>
        <v>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89</v>
      </c>
      <c r="B49" s="188">
        <f>'Open Int.'!E49</f>
        <v>206250</v>
      </c>
      <c r="C49" s="189">
        <f>'Open Int.'!F49</f>
        <v>31500</v>
      </c>
      <c r="D49" s="190">
        <f>'Open Int.'!H49</f>
        <v>23250</v>
      </c>
      <c r="E49" s="329">
        <f>'Open Int.'!I49</f>
        <v>3750</v>
      </c>
      <c r="F49" s="191">
        <f>IF('Open Int.'!E49=0,0,'Open Int.'!H49/'Open Int.'!E49)</f>
        <v>0.11272727272727273</v>
      </c>
      <c r="G49" s="155">
        <v>0.11158798283261803</v>
      </c>
      <c r="H49" s="170">
        <f t="shared" si="0"/>
        <v>0.010209790209790189</v>
      </c>
      <c r="I49" s="185">
        <f>IF(Volume!D49=0,0,Volume!F49/Volume!D49)</f>
        <v>0.07228915662650602</v>
      </c>
      <c r="J49" s="176">
        <v>0.18181818181818182</v>
      </c>
      <c r="K49" s="170">
        <f t="shared" si="1"/>
        <v>-0.6024096385542169</v>
      </c>
      <c r="L49" s="60"/>
      <c r="M49" s="6"/>
      <c r="N49" s="59"/>
      <c r="O49" s="3"/>
      <c r="P49" s="3"/>
      <c r="Q49" s="3"/>
      <c r="R49" s="3"/>
      <c r="S49" s="3"/>
      <c r="T49" s="3"/>
      <c r="U49" s="61"/>
      <c r="V49" s="3"/>
      <c r="W49" s="3"/>
      <c r="X49" s="3"/>
      <c r="Y49" s="3"/>
      <c r="Z49" s="3"/>
      <c r="AA49" s="2"/>
    </row>
    <row r="50" spans="1:27" s="7" customFormat="1" ht="15">
      <c r="A50" s="177" t="s">
        <v>287</v>
      </c>
      <c r="B50" s="188">
        <f>'Open Int.'!E50</f>
        <v>2000</v>
      </c>
      <c r="C50" s="189">
        <f>'Open Int.'!F50</f>
        <v>0</v>
      </c>
      <c r="D50" s="190">
        <f>'Open Int.'!H50</f>
        <v>2000</v>
      </c>
      <c r="E50" s="329">
        <f>'Open Int.'!I50</f>
        <v>2000</v>
      </c>
      <c r="F50" s="191">
        <f>IF('Open Int.'!E50=0,0,'Open Int.'!H50/'Open Int.'!E50)</f>
        <v>1</v>
      </c>
      <c r="G50" s="155">
        <v>0</v>
      </c>
      <c r="H50" s="170">
        <f t="shared" si="0"/>
        <v>0</v>
      </c>
      <c r="I50" s="185">
        <f>IF(Volume!D50=0,0,Volume!F50/Volume!D50)</f>
        <v>1</v>
      </c>
      <c r="J50" s="176">
        <v>0</v>
      </c>
      <c r="K50" s="170">
        <f t="shared" si="1"/>
        <v>0</v>
      </c>
      <c r="L50" s="60"/>
      <c r="M50" s="6"/>
      <c r="N50" s="59"/>
      <c r="O50" s="3"/>
      <c r="P50" s="3"/>
      <c r="Q50" s="3"/>
      <c r="R50" s="3"/>
      <c r="S50" s="3"/>
      <c r="T50" s="3"/>
      <c r="U50" s="61"/>
      <c r="V50" s="3"/>
      <c r="W50" s="3"/>
      <c r="X50" s="3"/>
      <c r="Y50" s="3"/>
      <c r="Z50" s="3"/>
      <c r="AA50" s="2"/>
    </row>
    <row r="51" spans="1:27" s="7" customFormat="1" ht="15">
      <c r="A51" s="177" t="s">
        <v>271</v>
      </c>
      <c r="B51" s="188">
        <f>'Open Int.'!E51</f>
        <v>26400</v>
      </c>
      <c r="C51" s="189">
        <f>'Open Int.'!F51</f>
        <v>-2400</v>
      </c>
      <c r="D51" s="190">
        <f>'Open Int.'!H51</f>
        <v>4800</v>
      </c>
      <c r="E51" s="329">
        <f>'Open Int.'!I51</f>
        <v>0</v>
      </c>
      <c r="F51" s="191">
        <f>IF('Open Int.'!E51=0,0,'Open Int.'!H51/'Open Int.'!E51)</f>
        <v>0.18181818181818182</v>
      </c>
      <c r="G51" s="155">
        <v>0.16666666666666666</v>
      </c>
      <c r="H51" s="170">
        <f t="shared" si="0"/>
        <v>0.090909090909091</v>
      </c>
      <c r="I51" s="185">
        <f>IF(Volume!D51=0,0,Volume!F51/Volume!D51)</f>
        <v>0</v>
      </c>
      <c r="J51" s="176">
        <v>0.25</v>
      </c>
      <c r="K51" s="170">
        <f t="shared" si="1"/>
        <v>-1</v>
      </c>
      <c r="L51" s="60"/>
      <c r="M51" s="6"/>
      <c r="N51" s="59"/>
      <c r="O51" s="3"/>
      <c r="P51" s="3"/>
      <c r="Q51" s="3"/>
      <c r="R51" s="3"/>
      <c r="S51" s="3"/>
      <c r="T51" s="3"/>
      <c r="U51" s="61"/>
      <c r="V51" s="3"/>
      <c r="W51" s="3"/>
      <c r="X51" s="3"/>
      <c r="Y51" s="3"/>
      <c r="Z51" s="3"/>
      <c r="AA51" s="2"/>
    </row>
    <row r="52" spans="1:27" s="7" customFormat="1" ht="15">
      <c r="A52" s="177" t="s">
        <v>221</v>
      </c>
      <c r="B52" s="188">
        <f>'Open Int.'!E52</f>
        <v>1500</v>
      </c>
      <c r="C52" s="189">
        <f>'Open Int.'!F52</f>
        <v>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233</v>
      </c>
      <c r="B53" s="188">
        <f>'Open Int.'!E53</f>
        <v>94000</v>
      </c>
      <c r="C53" s="189">
        <f>'Open Int.'!F53</f>
        <v>8000</v>
      </c>
      <c r="D53" s="190">
        <f>'Open Int.'!H53</f>
        <v>29000</v>
      </c>
      <c r="E53" s="329">
        <f>'Open Int.'!I53</f>
        <v>2000</v>
      </c>
      <c r="F53" s="191">
        <f>IF('Open Int.'!E53=0,0,'Open Int.'!H53/'Open Int.'!E53)</f>
        <v>0.30851063829787234</v>
      </c>
      <c r="G53" s="155">
        <v>0.313953488372093</v>
      </c>
      <c r="H53" s="170">
        <f t="shared" si="0"/>
        <v>-0.01733648542159181</v>
      </c>
      <c r="I53" s="185">
        <f>IF(Volume!D53=0,0,Volume!F53/Volume!D53)</f>
        <v>0.2413793103448276</v>
      </c>
      <c r="J53" s="176">
        <v>0.24074074074074073</v>
      </c>
      <c r="K53" s="170">
        <f t="shared" si="1"/>
        <v>0.0026525198938993034</v>
      </c>
      <c r="L53" s="60"/>
      <c r="M53" s="6"/>
      <c r="N53" s="59"/>
      <c r="O53" s="3"/>
      <c r="P53" s="3"/>
      <c r="Q53" s="3"/>
      <c r="R53" s="3"/>
      <c r="S53" s="3"/>
      <c r="T53" s="3"/>
      <c r="U53" s="61"/>
      <c r="V53" s="3"/>
      <c r="W53" s="3"/>
      <c r="X53" s="3"/>
      <c r="Y53" s="3"/>
      <c r="Z53" s="3"/>
      <c r="AA53" s="2"/>
    </row>
    <row r="54" spans="1:27" s="7" customFormat="1" ht="15">
      <c r="A54" s="177" t="s">
        <v>166</v>
      </c>
      <c r="B54" s="188">
        <f>'Open Int.'!E54</f>
        <v>250750</v>
      </c>
      <c r="C54" s="189">
        <f>'Open Int.'!F54</f>
        <v>8850</v>
      </c>
      <c r="D54" s="190">
        <f>'Open Int.'!H54</f>
        <v>47200</v>
      </c>
      <c r="E54" s="329">
        <f>'Open Int.'!I54</f>
        <v>0</v>
      </c>
      <c r="F54" s="191">
        <f>IF('Open Int.'!E54=0,0,'Open Int.'!H54/'Open Int.'!E54)</f>
        <v>0.18823529411764706</v>
      </c>
      <c r="G54" s="155">
        <v>0.1951219512195122</v>
      </c>
      <c r="H54" s="170">
        <f t="shared" si="0"/>
        <v>-0.03529411764705887</v>
      </c>
      <c r="I54" s="185">
        <f>IF(Volume!D54=0,0,Volume!F54/Volume!D54)</f>
        <v>0</v>
      </c>
      <c r="J54" s="176">
        <v>0.15384615384615385</v>
      </c>
      <c r="K54" s="170">
        <f t="shared" si="1"/>
        <v>-1</v>
      </c>
      <c r="L54" s="60"/>
      <c r="M54" s="6"/>
      <c r="N54" s="59"/>
      <c r="O54" s="3"/>
      <c r="P54" s="3"/>
      <c r="Q54" s="3"/>
      <c r="R54" s="3"/>
      <c r="S54" s="3"/>
      <c r="T54" s="3"/>
      <c r="U54" s="61"/>
      <c r="V54" s="3"/>
      <c r="W54" s="3"/>
      <c r="X54" s="3"/>
      <c r="Y54" s="3"/>
      <c r="Z54" s="3"/>
      <c r="AA54" s="2"/>
    </row>
    <row r="55" spans="1:27" s="7" customFormat="1" ht="15">
      <c r="A55" s="177" t="s">
        <v>222</v>
      </c>
      <c r="B55" s="188">
        <f>'Open Int.'!E55</f>
        <v>352</v>
      </c>
      <c r="C55" s="189">
        <f>'Open Int.'!F55</f>
        <v>264</v>
      </c>
      <c r="D55" s="190">
        <f>'Open Int.'!H55</f>
        <v>0</v>
      </c>
      <c r="E55" s="329">
        <f>'Open Int.'!I55</f>
        <v>0</v>
      </c>
      <c r="F55" s="191">
        <f>IF('Open Int.'!E55=0,0,'Open Int.'!H55/'Open Int.'!E55)</f>
        <v>0</v>
      </c>
      <c r="G55" s="155">
        <v>0</v>
      </c>
      <c r="H55" s="170">
        <f t="shared" si="0"/>
        <v>0</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288</v>
      </c>
      <c r="B56" s="188">
        <f>'Open Int.'!E56</f>
        <v>438000</v>
      </c>
      <c r="C56" s="189">
        <f>'Open Int.'!F56</f>
        <v>28500</v>
      </c>
      <c r="D56" s="190">
        <f>'Open Int.'!H56</f>
        <v>24000</v>
      </c>
      <c r="E56" s="329">
        <f>'Open Int.'!I56</f>
        <v>1500</v>
      </c>
      <c r="F56" s="191">
        <f>IF('Open Int.'!E56=0,0,'Open Int.'!H56/'Open Int.'!E56)</f>
        <v>0.0547945205479452</v>
      </c>
      <c r="G56" s="155">
        <v>0.054945054945054944</v>
      </c>
      <c r="H56" s="170">
        <f t="shared" si="0"/>
        <v>-0.002739726027397299</v>
      </c>
      <c r="I56" s="185">
        <f>IF(Volume!D56=0,0,Volume!F56/Volume!D56)</f>
        <v>0.06557377049180328</v>
      </c>
      <c r="J56" s="176">
        <v>0.08695652173913043</v>
      </c>
      <c r="K56" s="170">
        <f t="shared" si="1"/>
        <v>-0.24590163934426224</v>
      </c>
      <c r="L56" s="60"/>
      <c r="M56" s="6"/>
      <c r="N56" s="59"/>
      <c r="O56" s="3"/>
      <c r="P56" s="3"/>
      <c r="Q56" s="3"/>
      <c r="R56" s="3"/>
      <c r="S56" s="3"/>
      <c r="T56" s="3"/>
      <c r="U56" s="61"/>
      <c r="V56" s="3"/>
      <c r="W56" s="3"/>
      <c r="X56" s="3"/>
      <c r="Y56" s="3"/>
      <c r="Z56" s="3"/>
      <c r="AA56" s="2"/>
    </row>
    <row r="57" spans="1:27" s="7" customFormat="1" ht="15">
      <c r="A57" s="177" t="s">
        <v>289</v>
      </c>
      <c r="B57" s="188">
        <f>'Open Int.'!E57</f>
        <v>53200</v>
      </c>
      <c r="C57" s="189">
        <f>'Open Int.'!F57</f>
        <v>1400</v>
      </c>
      <c r="D57" s="190">
        <f>'Open Int.'!H57</f>
        <v>18200</v>
      </c>
      <c r="E57" s="329">
        <f>'Open Int.'!I57</f>
        <v>1400</v>
      </c>
      <c r="F57" s="191">
        <f>IF('Open Int.'!E57=0,0,'Open Int.'!H57/'Open Int.'!E57)</f>
        <v>0.34210526315789475</v>
      </c>
      <c r="G57" s="155">
        <v>0.32432432432432434</v>
      </c>
      <c r="H57" s="170">
        <f t="shared" si="0"/>
        <v>0.05482456140350874</v>
      </c>
      <c r="I57" s="185">
        <f>IF(Volume!D57=0,0,Volume!F57/Volume!D57)</f>
        <v>0.5</v>
      </c>
      <c r="J57" s="176">
        <v>0.09090909090909091</v>
      </c>
      <c r="K57" s="170">
        <f t="shared" si="1"/>
        <v>4.499999999999999</v>
      </c>
      <c r="L57" s="60"/>
      <c r="M57" s="6"/>
      <c r="N57" s="59"/>
      <c r="O57" s="3"/>
      <c r="P57" s="3"/>
      <c r="Q57" s="3"/>
      <c r="R57" s="3"/>
      <c r="S57" s="3"/>
      <c r="T57" s="3"/>
      <c r="U57" s="61"/>
      <c r="V57" s="3"/>
      <c r="W57" s="3"/>
      <c r="X57" s="3"/>
      <c r="Y57" s="3"/>
      <c r="Z57" s="3"/>
      <c r="AA57" s="2"/>
    </row>
    <row r="58" spans="1:27" s="7" customFormat="1" ht="15">
      <c r="A58" s="177" t="s">
        <v>195</v>
      </c>
      <c r="B58" s="188">
        <f>'Open Int.'!E58</f>
        <v>868102</v>
      </c>
      <c r="C58" s="189">
        <f>'Open Int.'!F58</f>
        <v>-2062</v>
      </c>
      <c r="D58" s="190">
        <f>'Open Int.'!H58</f>
        <v>167022</v>
      </c>
      <c r="E58" s="329">
        <f>'Open Int.'!I58</f>
        <v>2062</v>
      </c>
      <c r="F58" s="191">
        <f>IF('Open Int.'!E58=0,0,'Open Int.'!H58/'Open Int.'!E58)</f>
        <v>0.19239904988123516</v>
      </c>
      <c r="G58" s="155">
        <v>0.1895734597156398</v>
      </c>
      <c r="H58" s="170">
        <f t="shared" si="0"/>
        <v>0.014904988123515523</v>
      </c>
      <c r="I58" s="185">
        <f>IF(Volume!D58=0,0,Volume!F58/Volume!D58)</f>
        <v>0.046511627906976744</v>
      </c>
      <c r="J58" s="176">
        <v>0.2916666666666667</v>
      </c>
      <c r="K58" s="170">
        <f t="shared" si="1"/>
        <v>-0.8405315614617941</v>
      </c>
      <c r="L58" s="60"/>
      <c r="M58" s="6"/>
      <c r="N58" s="59"/>
      <c r="O58" s="3"/>
      <c r="P58" s="3"/>
      <c r="Q58" s="3"/>
      <c r="R58" s="3"/>
      <c r="S58" s="3"/>
      <c r="T58" s="3"/>
      <c r="U58" s="61"/>
      <c r="V58" s="3"/>
      <c r="W58" s="3"/>
      <c r="X58" s="3"/>
      <c r="Y58" s="3"/>
      <c r="Z58" s="3"/>
      <c r="AA58" s="2"/>
    </row>
    <row r="59" spans="1:27" s="7" customFormat="1" ht="15">
      <c r="A59" s="177" t="s">
        <v>290</v>
      </c>
      <c r="B59" s="188">
        <f>'Open Int.'!E59</f>
        <v>441000</v>
      </c>
      <c r="C59" s="189">
        <f>'Open Int.'!F59</f>
        <v>51800</v>
      </c>
      <c r="D59" s="190">
        <f>'Open Int.'!H59</f>
        <v>50400</v>
      </c>
      <c r="E59" s="329">
        <f>'Open Int.'!I59</f>
        <v>9800</v>
      </c>
      <c r="F59" s="191">
        <f>IF('Open Int.'!E59=0,0,'Open Int.'!H59/'Open Int.'!E59)</f>
        <v>0.11428571428571428</v>
      </c>
      <c r="G59" s="155">
        <v>0.10431654676258993</v>
      </c>
      <c r="H59" s="170">
        <f t="shared" si="0"/>
        <v>0.09556650246305412</v>
      </c>
      <c r="I59" s="185">
        <f>IF(Volume!D59=0,0,Volume!F59/Volume!D59)</f>
        <v>0.08860759493670886</v>
      </c>
      <c r="J59" s="176">
        <v>0.08823529411764706</v>
      </c>
      <c r="K59" s="170">
        <f t="shared" si="1"/>
        <v>0.004219409282700361</v>
      </c>
      <c r="L59" s="60"/>
      <c r="M59" s="6"/>
      <c r="N59" s="59"/>
      <c r="O59" s="3"/>
      <c r="P59" s="3"/>
      <c r="Q59" s="3"/>
      <c r="R59" s="3"/>
      <c r="S59" s="3"/>
      <c r="T59" s="3"/>
      <c r="U59" s="61"/>
      <c r="V59" s="3"/>
      <c r="W59" s="3"/>
      <c r="X59" s="3"/>
      <c r="Y59" s="3"/>
      <c r="Z59" s="3"/>
      <c r="AA59" s="2"/>
    </row>
    <row r="60" spans="1:27" s="7" customFormat="1" ht="15">
      <c r="A60" s="177" t="s">
        <v>197</v>
      </c>
      <c r="B60" s="188">
        <f>'Open Int.'!E60</f>
        <v>9100</v>
      </c>
      <c r="C60" s="189">
        <f>'Open Int.'!F60</f>
        <v>0</v>
      </c>
      <c r="D60" s="190">
        <f>'Open Int.'!H60</f>
        <v>6500</v>
      </c>
      <c r="E60" s="329">
        <f>'Open Int.'!I60</f>
        <v>0</v>
      </c>
      <c r="F60" s="191">
        <f>IF('Open Int.'!E60=0,0,'Open Int.'!H60/'Open Int.'!E60)</f>
        <v>0.7142857142857143</v>
      </c>
      <c r="G60" s="155">
        <v>0.7142857142857143</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4</v>
      </c>
      <c r="B61" s="188">
        <f>'Open Int.'!E61</f>
        <v>0</v>
      </c>
      <c r="C61" s="189">
        <f>'Open Int.'!F61</f>
        <v>0</v>
      </c>
      <c r="D61" s="190">
        <f>'Open Int.'!H61</f>
        <v>0</v>
      </c>
      <c r="E61" s="329">
        <f>'Open Int.'!I61</f>
        <v>0</v>
      </c>
      <c r="F61" s="191">
        <f>IF('Open Int.'!E61=0,0,'Open Int.'!H61/'Open Int.'!E61)</f>
        <v>0</v>
      </c>
      <c r="G61" s="155">
        <v>0</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79</v>
      </c>
      <c r="B62" s="188">
        <f>'Open Int.'!E62</f>
        <v>1800</v>
      </c>
      <c r="C62" s="189">
        <f>'Open Int.'!F62</f>
        <v>0</v>
      </c>
      <c r="D62" s="190">
        <f>'Open Int.'!H62</f>
        <v>0</v>
      </c>
      <c r="E62" s="329">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196</v>
      </c>
      <c r="B63" s="188">
        <f>'Open Int.'!E63</f>
        <v>2800</v>
      </c>
      <c r="C63" s="189">
        <f>'Open Int.'!F63</f>
        <v>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5</v>
      </c>
      <c r="B64" s="188">
        <f>'Open Int.'!E64</f>
        <v>2674815</v>
      </c>
      <c r="C64" s="189">
        <f>'Open Int.'!F64</f>
        <v>87725</v>
      </c>
      <c r="D64" s="190">
        <f>'Open Int.'!H64</f>
        <v>401940</v>
      </c>
      <c r="E64" s="329">
        <f>'Open Int.'!I64</f>
        <v>63800</v>
      </c>
      <c r="F64" s="191">
        <f>IF('Open Int.'!E64=0,0,'Open Int.'!H64/'Open Int.'!E64)</f>
        <v>0.15026833631484796</v>
      </c>
      <c r="G64" s="155">
        <v>0.13070283600493218</v>
      </c>
      <c r="H64" s="170">
        <f t="shared" si="0"/>
        <v>0.14969453539001595</v>
      </c>
      <c r="I64" s="185">
        <f>IF(Volume!D64=0,0,Volume!F64/Volume!D64)</f>
        <v>0.3132295719844358</v>
      </c>
      <c r="J64" s="176">
        <v>0.16957605985037408</v>
      </c>
      <c r="K64" s="170">
        <f t="shared" si="1"/>
        <v>0.847133211261158</v>
      </c>
      <c r="L64" s="60"/>
      <c r="M64" s="6"/>
      <c r="N64" s="59"/>
      <c r="O64" s="3"/>
      <c r="P64" s="3"/>
      <c r="Q64" s="3"/>
      <c r="R64" s="3"/>
      <c r="S64" s="3"/>
      <c r="T64" s="3"/>
      <c r="U64" s="61"/>
      <c r="V64" s="3"/>
      <c r="W64" s="3"/>
      <c r="X64" s="3"/>
      <c r="Y64" s="3"/>
      <c r="Z64" s="3"/>
      <c r="AA64" s="2"/>
    </row>
    <row r="65" spans="1:27" s="7" customFormat="1" ht="15">
      <c r="A65" s="177" t="s">
        <v>198</v>
      </c>
      <c r="B65" s="188">
        <f>'Open Int.'!E65</f>
        <v>1876000</v>
      </c>
      <c r="C65" s="189">
        <f>'Open Int.'!F65</f>
        <v>167000</v>
      </c>
      <c r="D65" s="190">
        <f>'Open Int.'!H65</f>
        <v>269000</v>
      </c>
      <c r="E65" s="329">
        <f>'Open Int.'!I65</f>
        <v>23000</v>
      </c>
      <c r="F65" s="191">
        <f>IF('Open Int.'!E65=0,0,'Open Int.'!H65/'Open Int.'!E65)</f>
        <v>0.1433901918976546</v>
      </c>
      <c r="G65" s="155">
        <v>0.14394382679929785</v>
      </c>
      <c r="H65" s="170">
        <f t="shared" si="0"/>
        <v>-0.0038461871825541736</v>
      </c>
      <c r="I65" s="185">
        <f>IF(Volume!D65=0,0,Volume!F65/Volume!D65)</f>
        <v>0.19435736677115986</v>
      </c>
      <c r="J65" s="176">
        <v>0.2631578947368421</v>
      </c>
      <c r="K65" s="170">
        <f t="shared" si="1"/>
        <v>-0.26144200626959246</v>
      </c>
      <c r="L65" s="60"/>
      <c r="M65" s="6"/>
      <c r="N65" s="59"/>
      <c r="O65" s="3"/>
      <c r="P65" s="3"/>
      <c r="Q65" s="3"/>
      <c r="R65" s="3"/>
      <c r="S65" s="3"/>
      <c r="T65" s="3"/>
      <c r="U65" s="61"/>
      <c r="V65" s="3"/>
      <c r="W65" s="3"/>
      <c r="X65" s="3"/>
      <c r="Y65" s="3"/>
      <c r="Z65" s="3"/>
      <c r="AA65" s="2"/>
    </row>
    <row r="66" spans="1:27" s="7" customFormat="1" ht="15">
      <c r="A66" s="177" t="s">
        <v>199</v>
      </c>
      <c r="B66" s="188">
        <f>'Open Int.'!E66</f>
        <v>224900</v>
      </c>
      <c r="C66" s="189">
        <f>'Open Int.'!F66</f>
        <v>13000</v>
      </c>
      <c r="D66" s="190">
        <f>'Open Int.'!H66</f>
        <v>74100</v>
      </c>
      <c r="E66" s="329">
        <f>'Open Int.'!I66</f>
        <v>0</v>
      </c>
      <c r="F66" s="191">
        <f>IF('Open Int.'!E66=0,0,'Open Int.'!H66/'Open Int.'!E66)</f>
        <v>0.32947976878612717</v>
      </c>
      <c r="G66" s="155">
        <v>0.3496932515337423</v>
      </c>
      <c r="H66" s="170">
        <f t="shared" si="0"/>
        <v>-0.05780346820809242</v>
      </c>
      <c r="I66" s="185">
        <f>IF(Volume!D66=0,0,Volume!F66/Volume!D66)</f>
        <v>0</v>
      </c>
      <c r="J66" s="176">
        <v>0.03278688524590164</v>
      </c>
      <c r="K66" s="170">
        <f t="shared" si="1"/>
        <v>-1</v>
      </c>
      <c r="L66" s="60"/>
      <c r="M66" s="6"/>
      <c r="N66" s="59"/>
      <c r="O66" s="3"/>
      <c r="P66" s="3"/>
      <c r="Q66" s="3"/>
      <c r="R66" s="3"/>
      <c r="S66" s="3"/>
      <c r="T66" s="3"/>
      <c r="U66" s="61"/>
      <c r="V66" s="3"/>
      <c r="W66" s="3"/>
      <c r="X66" s="3"/>
      <c r="Y66" s="3"/>
      <c r="Z66" s="3"/>
      <c r="AA66" s="2"/>
    </row>
    <row r="67" spans="1:27" s="7" customFormat="1" ht="15">
      <c r="A67" s="193" t="s">
        <v>405</v>
      </c>
      <c r="B67" s="188">
        <f>'Open Int.'!E67</f>
        <v>0</v>
      </c>
      <c r="C67" s="189">
        <f>'Open Int.'!F67</f>
        <v>0</v>
      </c>
      <c r="D67" s="190">
        <f>'Open Int.'!H67</f>
        <v>0</v>
      </c>
      <c r="E67" s="329">
        <f>'Open Int.'!I67</f>
        <v>0</v>
      </c>
      <c r="F67" s="191">
        <f>IF('Open Int.'!E67=0,0,'Open Int.'!H67/'Open Int.'!E67)</f>
        <v>0</v>
      </c>
      <c r="G67" s="155">
        <v>0</v>
      </c>
      <c r="H67" s="170">
        <f aca="true" t="shared" si="2" ref="H67:H130">IF(G67=0,0,(F67-G67)/G67)</f>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43</v>
      </c>
      <c r="B68" s="188">
        <f>'Open Int.'!E68</f>
        <v>450</v>
      </c>
      <c r="C68" s="189">
        <f>'Open Int.'!F68</f>
        <v>150</v>
      </c>
      <c r="D68" s="190">
        <f>'Open Int.'!H68</f>
        <v>0</v>
      </c>
      <c r="E68" s="329">
        <f>'Open Int.'!I68</f>
        <v>0</v>
      </c>
      <c r="F68" s="191">
        <f>IF('Open Int.'!E68=0,0,'Open Int.'!H68/'Open Int.'!E68)</f>
        <v>0</v>
      </c>
      <c r="G68" s="155">
        <v>0</v>
      </c>
      <c r="H68" s="170">
        <f t="shared" si="2"/>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200</v>
      </c>
      <c r="B69" s="188">
        <f>'Open Int.'!E69</f>
        <v>771400</v>
      </c>
      <c r="C69" s="189">
        <f>'Open Int.'!F69</f>
        <v>18900</v>
      </c>
      <c r="D69" s="190">
        <f>'Open Int.'!H69</f>
        <v>70000</v>
      </c>
      <c r="E69" s="329">
        <f>'Open Int.'!I69</f>
        <v>-350</v>
      </c>
      <c r="F69" s="191">
        <f>IF('Open Int.'!E69=0,0,'Open Int.'!H69/'Open Int.'!E69)</f>
        <v>0.09074410163339383</v>
      </c>
      <c r="G69" s="155">
        <v>0.09348837209302326</v>
      </c>
      <c r="H69" s="170">
        <f t="shared" si="2"/>
        <v>-0.029354136757230167</v>
      </c>
      <c r="I69" s="185">
        <f>IF(Volume!D69=0,0,Volume!F69/Volume!D69)</f>
        <v>0.021791767554479417</v>
      </c>
      <c r="J69" s="176">
        <v>0.0929054054054054</v>
      </c>
      <c r="K69" s="170">
        <f aca="true" t="shared" si="3" ref="K69:K132">IF(J69=0,0,(I69-J69)/J69)</f>
        <v>-0.7654413383226942</v>
      </c>
      <c r="L69" s="60"/>
      <c r="M69" s="6"/>
      <c r="N69" s="59"/>
      <c r="O69" s="3"/>
      <c r="P69" s="3"/>
      <c r="Q69" s="3"/>
      <c r="R69" s="3"/>
      <c r="S69" s="3"/>
      <c r="T69" s="3"/>
      <c r="U69" s="61"/>
      <c r="V69" s="3"/>
      <c r="W69" s="3"/>
      <c r="X69" s="3"/>
      <c r="Y69" s="3"/>
      <c r="Z69" s="3"/>
      <c r="AA69" s="2"/>
    </row>
    <row r="70" spans="1:27" s="7" customFormat="1" ht="15">
      <c r="A70" s="177" t="s">
        <v>141</v>
      </c>
      <c r="B70" s="188">
        <f>'Open Int.'!E70</f>
        <v>6048000</v>
      </c>
      <c r="C70" s="189">
        <f>'Open Int.'!F70</f>
        <v>69600</v>
      </c>
      <c r="D70" s="190">
        <f>'Open Int.'!H70</f>
        <v>1526400</v>
      </c>
      <c r="E70" s="329">
        <f>'Open Int.'!I70</f>
        <v>148800</v>
      </c>
      <c r="F70" s="191">
        <f>IF('Open Int.'!E70=0,0,'Open Int.'!H70/'Open Int.'!E70)</f>
        <v>0.2523809523809524</v>
      </c>
      <c r="G70" s="155">
        <v>0.23042954636692092</v>
      </c>
      <c r="H70" s="170">
        <f t="shared" si="2"/>
        <v>0.09526298324207724</v>
      </c>
      <c r="I70" s="185">
        <f>IF(Volume!D70=0,0,Volume!F70/Volume!D70)</f>
        <v>0.23039215686274508</v>
      </c>
      <c r="J70" s="176">
        <v>0.1607773851590106</v>
      </c>
      <c r="K70" s="170">
        <f t="shared" si="3"/>
        <v>0.4329885800474034</v>
      </c>
      <c r="L70" s="60"/>
      <c r="M70" s="6"/>
      <c r="N70" s="59"/>
      <c r="O70" s="3"/>
      <c r="P70" s="3"/>
      <c r="Q70" s="3"/>
      <c r="R70" s="3"/>
      <c r="S70" s="3"/>
      <c r="T70" s="3"/>
      <c r="U70" s="61"/>
      <c r="V70" s="3"/>
      <c r="W70" s="3"/>
      <c r="X70" s="3"/>
      <c r="Y70" s="3"/>
      <c r="Z70" s="3"/>
      <c r="AA70" s="2"/>
    </row>
    <row r="71" spans="1:27" s="7" customFormat="1" ht="15">
      <c r="A71" s="177" t="s">
        <v>398</v>
      </c>
      <c r="B71" s="188">
        <f>'Open Int.'!E71</f>
        <v>3723300</v>
      </c>
      <c r="C71" s="189">
        <f>'Open Int.'!F71</f>
        <v>283500</v>
      </c>
      <c r="D71" s="190">
        <f>'Open Int.'!H71</f>
        <v>270000</v>
      </c>
      <c r="E71" s="329">
        <f>'Open Int.'!I71</f>
        <v>43200</v>
      </c>
      <c r="F71" s="191">
        <f>IF('Open Int.'!E71=0,0,'Open Int.'!H71/'Open Int.'!E71)</f>
        <v>0.0725163161711385</v>
      </c>
      <c r="G71" s="155">
        <v>0.06593406593406594</v>
      </c>
      <c r="H71" s="170">
        <f t="shared" si="2"/>
        <v>0.09983079526226728</v>
      </c>
      <c r="I71" s="185">
        <f>IF(Volume!D71=0,0,Volume!F71/Volume!D71)</f>
        <v>0.04397705544933078</v>
      </c>
      <c r="J71" s="176">
        <v>0.03225806451612903</v>
      </c>
      <c r="K71" s="170">
        <f t="shared" si="3"/>
        <v>0.3632887189292543</v>
      </c>
      <c r="L71" s="60"/>
      <c r="M71" s="6"/>
      <c r="N71" s="59"/>
      <c r="O71" s="3"/>
      <c r="P71" s="3"/>
      <c r="Q71" s="3"/>
      <c r="R71" s="3"/>
      <c r="S71" s="3"/>
      <c r="T71" s="3"/>
      <c r="U71" s="61"/>
      <c r="V71" s="3"/>
      <c r="W71" s="3"/>
      <c r="X71" s="3"/>
      <c r="Y71" s="3"/>
      <c r="Z71" s="3"/>
      <c r="AA71" s="2"/>
    </row>
    <row r="72" spans="1:27" s="7" customFormat="1" ht="15">
      <c r="A72" s="177" t="s">
        <v>184</v>
      </c>
      <c r="B72" s="188">
        <f>'Open Int.'!E72</f>
        <v>3342350</v>
      </c>
      <c r="C72" s="189">
        <f>'Open Int.'!F72</f>
        <v>359900</v>
      </c>
      <c r="D72" s="190">
        <f>'Open Int.'!H72</f>
        <v>495600</v>
      </c>
      <c r="E72" s="329">
        <f>'Open Int.'!I72</f>
        <v>79650</v>
      </c>
      <c r="F72" s="191">
        <f>IF('Open Int.'!E72=0,0,'Open Int.'!H72/'Open Int.'!E72)</f>
        <v>0.14827890556045895</v>
      </c>
      <c r="G72" s="155">
        <v>0.1394658753709199</v>
      </c>
      <c r="H72" s="170">
        <f t="shared" si="2"/>
        <v>0.06319130157180128</v>
      </c>
      <c r="I72" s="185">
        <f>IF(Volume!D72=0,0,Volume!F72/Volume!D72)</f>
        <v>0.10920245398773006</v>
      </c>
      <c r="J72" s="176">
        <v>0.16044776119402984</v>
      </c>
      <c r="K72" s="170">
        <f t="shared" si="3"/>
        <v>-0.3193893565415894</v>
      </c>
      <c r="L72" s="60"/>
      <c r="M72" s="6"/>
      <c r="N72" s="59"/>
      <c r="O72" s="3"/>
      <c r="P72" s="3"/>
      <c r="Q72" s="3"/>
      <c r="R72" s="3"/>
      <c r="S72" s="3"/>
      <c r="T72" s="3"/>
      <c r="U72" s="61"/>
      <c r="V72" s="3"/>
      <c r="W72" s="3"/>
      <c r="X72" s="3"/>
      <c r="Y72" s="3"/>
      <c r="Z72" s="3"/>
      <c r="AA72" s="2"/>
    </row>
    <row r="73" spans="1:27" s="7" customFormat="1" ht="15">
      <c r="A73" s="177" t="s">
        <v>175</v>
      </c>
      <c r="B73" s="188">
        <f>'Open Int.'!E73</f>
        <v>19663875</v>
      </c>
      <c r="C73" s="189">
        <f>'Open Int.'!F73</f>
        <v>1220625</v>
      </c>
      <c r="D73" s="190">
        <f>'Open Int.'!H73</f>
        <v>9662625</v>
      </c>
      <c r="E73" s="329">
        <f>'Open Int.'!I73</f>
        <v>346500</v>
      </c>
      <c r="F73" s="191">
        <f>IF('Open Int.'!E73=0,0,'Open Int.'!H73/'Open Int.'!E73)</f>
        <v>0.49138966760112135</v>
      </c>
      <c r="G73" s="155">
        <v>0.5051238257899231</v>
      </c>
      <c r="H73" s="170">
        <f t="shared" si="2"/>
        <v>-0.027189685949428315</v>
      </c>
      <c r="I73" s="185">
        <f>IF(Volume!D73=0,0,Volume!F73/Volume!D73)</f>
        <v>0.24511082138200782</v>
      </c>
      <c r="J73" s="176">
        <v>0.2924281984334204</v>
      </c>
      <c r="K73" s="170">
        <f t="shared" si="3"/>
        <v>-0.1618085304525983</v>
      </c>
      <c r="L73" s="60"/>
      <c r="M73" s="6"/>
      <c r="N73" s="59"/>
      <c r="O73" s="3"/>
      <c r="P73" s="3"/>
      <c r="Q73" s="3"/>
      <c r="R73" s="3"/>
      <c r="S73" s="3"/>
      <c r="T73" s="3"/>
      <c r="U73" s="61"/>
      <c r="V73" s="3"/>
      <c r="W73" s="3"/>
      <c r="X73" s="3"/>
      <c r="Y73" s="3"/>
      <c r="Z73" s="3"/>
      <c r="AA73" s="2"/>
    </row>
    <row r="74" spans="1:27" s="7" customFormat="1" ht="15">
      <c r="A74" s="177" t="s">
        <v>142</v>
      </c>
      <c r="B74" s="188">
        <f>'Open Int.'!E74</f>
        <v>105000</v>
      </c>
      <c r="C74" s="189">
        <f>'Open Int.'!F74</f>
        <v>17500</v>
      </c>
      <c r="D74" s="190">
        <f>'Open Int.'!H74</f>
        <v>0</v>
      </c>
      <c r="E74" s="329">
        <f>'Open Int.'!I74</f>
        <v>0</v>
      </c>
      <c r="F74" s="191">
        <f>IF('Open Int.'!E74=0,0,'Open Int.'!H74/'Open Int.'!E74)</f>
        <v>0</v>
      </c>
      <c r="G74" s="155">
        <v>0</v>
      </c>
      <c r="H74" s="170">
        <f t="shared" si="2"/>
        <v>0</v>
      </c>
      <c r="I74" s="185">
        <f>IF(Volume!D74=0,0,Volume!F74/Volume!D74)</f>
        <v>0</v>
      </c>
      <c r="J74" s="176">
        <v>0</v>
      </c>
      <c r="K74" s="170">
        <f t="shared" si="3"/>
        <v>0</v>
      </c>
      <c r="L74" s="60"/>
      <c r="M74" s="6"/>
      <c r="N74" s="59"/>
      <c r="O74" s="3"/>
      <c r="P74" s="3"/>
      <c r="Q74" s="3"/>
      <c r="R74" s="3"/>
      <c r="S74" s="3"/>
      <c r="T74" s="3"/>
      <c r="U74" s="61"/>
      <c r="V74" s="3"/>
      <c r="W74" s="3"/>
      <c r="X74" s="3"/>
      <c r="Y74" s="3"/>
      <c r="Z74" s="3"/>
      <c r="AA74" s="2"/>
    </row>
    <row r="75" spans="1:27" s="7" customFormat="1" ht="15">
      <c r="A75" s="177" t="s">
        <v>176</v>
      </c>
      <c r="B75" s="188">
        <f>'Open Int.'!E75</f>
        <v>1184650</v>
      </c>
      <c r="C75" s="189">
        <f>'Open Int.'!F75</f>
        <v>17400</v>
      </c>
      <c r="D75" s="190">
        <f>'Open Int.'!H75</f>
        <v>217500</v>
      </c>
      <c r="E75" s="329">
        <f>'Open Int.'!I75</f>
        <v>27550</v>
      </c>
      <c r="F75" s="191">
        <f>IF('Open Int.'!E75=0,0,'Open Int.'!H75/'Open Int.'!E75)</f>
        <v>0.1835985312117503</v>
      </c>
      <c r="G75" s="155">
        <v>0.16273291925465838</v>
      </c>
      <c r="H75" s="170">
        <f t="shared" si="2"/>
        <v>0.12821998187373274</v>
      </c>
      <c r="I75" s="185">
        <f>IF(Volume!D75=0,0,Volume!F75/Volume!D75)</f>
        <v>0.11029411764705882</v>
      </c>
      <c r="J75" s="176">
        <v>0.23595505617977527</v>
      </c>
      <c r="K75" s="170">
        <f t="shared" si="3"/>
        <v>-0.532563025210084</v>
      </c>
      <c r="L75" s="60"/>
      <c r="M75" s="6"/>
      <c r="N75" s="59"/>
      <c r="O75" s="3"/>
      <c r="P75" s="3"/>
      <c r="Q75" s="3"/>
      <c r="R75" s="3"/>
      <c r="S75" s="3"/>
      <c r="T75" s="3"/>
      <c r="U75" s="61"/>
      <c r="V75" s="3"/>
      <c r="W75" s="3"/>
      <c r="X75" s="3"/>
      <c r="Y75" s="3"/>
      <c r="Z75" s="3"/>
      <c r="AA75" s="2"/>
    </row>
    <row r="76" spans="1:27" s="7" customFormat="1" ht="15">
      <c r="A76" s="177" t="s">
        <v>397</v>
      </c>
      <c r="B76" s="188">
        <f>'Open Int.'!E76</f>
        <v>4400</v>
      </c>
      <c r="C76" s="189">
        <f>'Open Int.'!F76</f>
        <v>2200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167</v>
      </c>
      <c r="B77" s="188">
        <f>'Open Int.'!E77</f>
        <v>1235850</v>
      </c>
      <c r="C77" s="189">
        <f>'Open Int.'!F77</f>
        <v>61600</v>
      </c>
      <c r="D77" s="190">
        <f>'Open Int.'!H77</f>
        <v>38500</v>
      </c>
      <c r="E77" s="329">
        <f>'Open Int.'!I77</f>
        <v>3850</v>
      </c>
      <c r="F77" s="191">
        <f>IF('Open Int.'!E77=0,0,'Open Int.'!H77/'Open Int.'!E77)</f>
        <v>0.03115264797507788</v>
      </c>
      <c r="G77" s="155">
        <v>0.029508196721311476</v>
      </c>
      <c r="H77" s="170">
        <f t="shared" si="2"/>
        <v>0.05572862582208374</v>
      </c>
      <c r="I77" s="185">
        <f>IF(Volume!D77=0,0,Volume!F77/Volume!D77)</f>
        <v>0.014084507042253521</v>
      </c>
      <c r="J77" s="176">
        <v>0.01098901098901099</v>
      </c>
      <c r="K77" s="170">
        <f t="shared" si="3"/>
        <v>0.2816901408450703</v>
      </c>
      <c r="L77" s="60"/>
      <c r="M77" s="6"/>
      <c r="N77" s="59"/>
      <c r="O77" s="3"/>
      <c r="P77" s="3"/>
      <c r="Q77" s="3"/>
      <c r="R77" s="3"/>
      <c r="S77" s="3"/>
      <c r="T77" s="3"/>
      <c r="U77" s="61"/>
      <c r="V77" s="3"/>
      <c r="W77" s="3"/>
      <c r="X77" s="3"/>
      <c r="Y77" s="3"/>
      <c r="Z77" s="3"/>
      <c r="AA77" s="2"/>
    </row>
    <row r="78" spans="1:27" s="7" customFormat="1" ht="15">
      <c r="A78" s="177" t="s">
        <v>201</v>
      </c>
      <c r="B78" s="188">
        <f>'Open Int.'!E78</f>
        <v>530200</v>
      </c>
      <c r="C78" s="189">
        <f>'Open Int.'!F78</f>
        <v>103800</v>
      </c>
      <c r="D78" s="190">
        <f>'Open Int.'!H78</f>
        <v>183100</v>
      </c>
      <c r="E78" s="329">
        <f>'Open Int.'!I78</f>
        <v>13300</v>
      </c>
      <c r="F78" s="191">
        <f>IF('Open Int.'!E78=0,0,'Open Int.'!H78/'Open Int.'!E78)</f>
        <v>0.34534138061109015</v>
      </c>
      <c r="G78" s="155">
        <v>0.3982176360225141</v>
      </c>
      <c r="H78" s="170">
        <f t="shared" si="2"/>
        <v>-0.13278230451961817</v>
      </c>
      <c r="I78" s="185">
        <f>IF(Volume!D78=0,0,Volume!F78/Volume!D78)</f>
        <v>0.11786148238153099</v>
      </c>
      <c r="J78" s="176">
        <v>0.2204724409448819</v>
      </c>
      <c r="K78" s="170">
        <f t="shared" si="3"/>
        <v>-0.4654139906266273</v>
      </c>
      <c r="L78" s="60"/>
      <c r="M78" s="6"/>
      <c r="N78" s="59"/>
      <c r="O78" s="3"/>
      <c r="P78" s="3"/>
      <c r="Q78" s="3"/>
      <c r="R78" s="3"/>
      <c r="S78" s="3"/>
      <c r="T78" s="3"/>
      <c r="U78" s="61"/>
      <c r="V78" s="3"/>
      <c r="W78" s="3"/>
      <c r="X78" s="3"/>
      <c r="Y78" s="3"/>
      <c r="Z78" s="3"/>
      <c r="AA78" s="2"/>
    </row>
    <row r="79" spans="1:27" s="7" customFormat="1" ht="15">
      <c r="A79" s="177" t="s">
        <v>143</v>
      </c>
      <c r="B79" s="188">
        <f>'Open Int.'!E79</f>
        <v>0</v>
      </c>
      <c r="C79" s="189">
        <f>'Open Int.'!F79</f>
        <v>0</v>
      </c>
      <c r="D79" s="190">
        <f>'Open Int.'!H79</f>
        <v>0</v>
      </c>
      <c r="E79" s="329">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90</v>
      </c>
      <c r="B80" s="188">
        <f>'Open Int.'!E80</f>
        <v>2400</v>
      </c>
      <c r="C80" s="189">
        <f>'Open Int.'!F80</f>
        <v>0</v>
      </c>
      <c r="D80" s="190">
        <f>'Open Int.'!H80</f>
        <v>0</v>
      </c>
      <c r="E80" s="329">
        <f>'Open Int.'!I80</f>
        <v>0</v>
      </c>
      <c r="F80" s="191">
        <f>IF('Open Int.'!E80=0,0,'Open Int.'!H80/'Open Int.'!E80)</f>
        <v>0</v>
      </c>
      <c r="G80" s="155">
        <v>0</v>
      </c>
      <c r="H80" s="170">
        <f t="shared" si="2"/>
        <v>0</v>
      </c>
      <c r="I80" s="185">
        <f>IF(Volume!D80=0,0,Volume!F80/Volume!D80)</f>
        <v>0</v>
      </c>
      <c r="J80" s="176">
        <v>0</v>
      </c>
      <c r="K80" s="170">
        <f t="shared" si="3"/>
        <v>0</v>
      </c>
      <c r="L80" s="60"/>
      <c r="M80" s="6"/>
      <c r="N80" s="59"/>
      <c r="O80" s="3"/>
      <c r="P80" s="3"/>
      <c r="Q80" s="3"/>
      <c r="R80" s="3"/>
      <c r="S80" s="3"/>
      <c r="T80" s="3"/>
      <c r="U80" s="61"/>
      <c r="V80" s="3"/>
      <c r="W80" s="3"/>
      <c r="X80" s="3"/>
      <c r="Y80" s="3"/>
      <c r="Z80" s="3"/>
      <c r="AA80" s="2"/>
    </row>
    <row r="81" spans="1:27" s="7" customFormat="1" ht="15">
      <c r="A81" s="177" t="s">
        <v>35</v>
      </c>
      <c r="B81" s="188">
        <f>'Open Int.'!E81</f>
        <v>45100</v>
      </c>
      <c r="C81" s="189">
        <f>'Open Int.'!F81</f>
        <v>0</v>
      </c>
      <c r="D81" s="190">
        <f>'Open Int.'!H81</f>
        <v>2200</v>
      </c>
      <c r="E81" s="329">
        <f>'Open Int.'!I81</f>
        <v>0</v>
      </c>
      <c r="F81" s="191">
        <f>IF('Open Int.'!E81=0,0,'Open Int.'!H81/'Open Int.'!E81)</f>
        <v>0.04878048780487805</v>
      </c>
      <c r="G81" s="155">
        <v>0.04878048780487805</v>
      </c>
      <c r="H81" s="170">
        <f t="shared" si="2"/>
        <v>0</v>
      </c>
      <c r="I81" s="185">
        <f>IF(Volume!D81=0,0,Volume!F81/Volume!D81)</f>
        <v>0</v>
      </c>
      <c r="J81" s="176">
        <v>0.2</v>
      </c>
      <c r="K81" s="170">
        <f t="shared" si="3"/>
        <v>-1</v>
      </c>
      <c r="L81" s="60"/>
      <c r="M81" s="6"/>
      <c r="N81" s="59"/>
      <c r="O81" s="3"/>
      <c r="P81" s="3"/>
      <c r="Q81" s="3"/>
      <c r="R81" s="3"/>
      <c r="S81" s="3"/>
      <c r="T81" s="3"/>
      <c r="U81" s="61"/>
      <c r="V81" s="3"/>
      <c r="W81" s="3"/>
      <c r="X81" s="3"/>
      <c r="Y81" s="3"/>
      <c r="Z81" s="3"/>
      <c r="AA81" s="2"/>
    </row>
    <row r="82" spans="1:27" s="7" customFormat="1" ht="15">
      <c r="A82" s="177" t="s">
        <v>6</v>
      </c>
      <c r="B82" s="188">
        <f>'Open Int.'!E82</f>
        <v>1334250</v>
      </c>
      <c r="C82" s="189">
        <f>'Open Int.'!F82</f>
        <v>276750</v>
      </c>
      <c r="D82" s="190">
        <f>'Open Int.'!H82</f>
        <v>153000</v>
      </c>
      <c r="E82" s="329">
        <f>'Open Int.'!I82</f>
        <v>22500</v>
      </c>
      <c r="F82" s="191">
        <f>IF('Open Int.'!E82=0,0,'Open Int.'!H82/'Open Int.'!E82)</f>
        <v>0.11467116357504216</v>
      </c>
      <c r="G82" s="155">
        <v>0.12340425531914893</v>
      </c>
      <c r="H82" s="170">
        <f t="shared" si="2"/>
        <v>-0.07076815723672732</v>
      </c>
      <c r="I82" s="185">
        <f>IF(Volume!D82=0,0,Volume!F82/Volume!D82)</f>
        <v>0.09936908517350158</v>
      </c>
      <c r="J82" s="176">
        <v>0.06315789473684211</v>
      </c>
      <c r="K82" s="170">
        <f t="shared" si="3"/>
        <v>0.5733438485804417</v>
      </c>
      <c r="L82" s="60"/>
      <c r="M82" s="6"/>
      <c r="N82" s="59"/>
      <c r="O82" s="3"/>
      <c r="P82" s="3"/>
      <c r="Q82" s="3"/>
      <c r="R82" s="3"/>
      <c r="S82" s="3"/>
      <c r="T82" s="3"/>
      <c r="U82" s="61"/>
      <c r="V82" s="3"/>
      <c r="W82" s="3"/>
      <c r="X82" s="3"/>
      <c r="Y82" s="3"/>
      <c r="Z82" s="3"/>
      <c r="AA82" s="2"/>
    </row>
    <row r="83" spans="1:27" s="7" customFormat="1" ht="15">
      <c r="A83" s="177" t="s">
        <v>177</v>
      </c>
      <c r="B83" s="188">
        <f>'Open Int.'!E83</f>
        <v>304000</v>
      </c>
      <c r="C83" s="189">
        <f>'Open Int.'!F83</f>
        <v>23000</v>
      </c>
      <c r="D83" s="190">
        <f>'Open Int.'!H83</f>
        <v>20500</v>
      </c>
      <c r="E83" s="329">
        <f>'Open Int.'!I83</f>
        <v>3000</v>
      </c>
      <c r="F83" s="191">
        <f>IF('Open Int.'!E83=0,0,'Open Int.'!H83/'Open Int.'!E83)</f>
        <v>0.06743421052631579</v>
      </c>
      <c r="G83" s="155">
        <v>0.06227758007117438</v>
      </c>
      <c r="H83" s="170">
        <f t="shared" si="2"/>
        <v>0.08280075187969926</v>
      </c>
      <c r="I83" s="185">
        <f>IF(Volume!D83=0,0,Volume!F83/Volume!D83)</f>
        <v>0.03793103448275862</v>
      </c>
      <c r="J83" s="176">
        <v>0.05439330543933055</v>
      </c>
      <c r="K83" s="170">
        <f t="shared" si="3"/>
        <v>-0.30265251989389924</v>
      </c>
      <c r="L83" s="60"/>
      <c r="M83" s="6"/>
      <c r="N83" s="59"/>
      <c r="O83" s="3"/>
      <c r="P83" s="3"/>
      <c r="Q83" s="3"/>
      <c r="R83" s="3"/>
      <c r="S83" s="3"/>
      <c r="T83" s="3"/>
      <c r="U83" s="61"/>
      <c r="V83" s="3"/>
      <c r="W83" s="3"/>
      <c r="X83" s="3"/>
      <c r="Y83" s="3"/>
      <c r="Z83" s="3"/>
      <c r="AA83" s="2"/>
    </row>
    <row r="84" spans="1:27" s="7" customFormat="1" ht="15">
      <c r="A84" s="177" t="s">
        <v>168</v>
      </c>
      <c r="B84" s="188">
        <f>'Open Int.'!E84</f>
        <v>0</v>
      </c>
      <c r="C84" s="189">
        <f>'Open Int.'!F84</f>
        <v>0</v>
      </c>
      <c r="D84" s="190">
        <f>'Open Int.'!H84</f>
        <v>0</v>
      </c>
      <c r="E84" s="329">
        <f>'Open Int.'!I84</f>
        <v>0</v>
      </c>
      <c r="F84" s="191">
        <f>IF('Open Int.'!E84=0,0,'Open Int.'!H84/'Open Int.'!E84)</f>
        <v>0</v>
      </c>
      <c r="G84" s="155">
        <v>0</v>
      </c>
      <c r="H84" s="170">
        <f t="shared" si="2"/>
        <v>0</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177" t="s">
        <v>132</v>
      </c>
      <c r="B85" s="188">
        <f>'Open Int.'!E85</f>
        <v>11200</v>
      </c>
      <c r="C85" s="189">
        <f>'Open Int.'!F85</f>
        <v>0</v>
      </c>
      <c r="D85" s="190">
        <f>'Open Int.'!H85</f>
        <v>400</v>
      </c>
      <c r="E85" s="329">
        <f>'Open Int.'!I85</f>
        <v>0</v>
      </c>
      <c r="F85" s="191">
        <f>IF('Open Int.'!E85=0,0,'Open Int.'!H85/'Open Int.'!E85)</f>
        <v>0.03571428571428571</v>
      </c>
      <c r="G85" s="155">
        <v>0.03571428571428571</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144</v>
      </c>
      <c r="B86" s="188">
        <f>'Open Int.'!E86</f>
        <v>0</v>
      </c>
      <c r="C86" s="189">
        <f>'Open Int.'!F86</f>
        <v>0</v>
      </c>
      <c r="D86" s="190">
        <f>'Open Int.'!H86</f>
        <v>0</v>
      </c>
      <c r="E86" s="329">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291</v>
      </c>
      <c r="B87" s="188">
        <f>'Open Int.'!E87</f>
        <v>900</v>
      </c>
      <c r="C87" s="189">
        <f>'Open Int.'!F87</f>
        <v>300</v>
      </c>
      <c r="D87" s="190">
        <f>'Open Int.'!H87</f>
        <v>0</v>
      </c>
      <c r="E87" s="329">
        <f>'Open Int.'!I87</f>
        <v>0</v>
      </c>
      <c r="F87" s="191">
        <f>IF('Open Int.'!E87=0,0,'Open Int.'!H87/'Open Int.'!E87)</f>
        <v>0</v>
      </c>
      <c r="G87" s="155">
        <v>0</v>
      </c>
      <c r="H87" s="170">
        <f t="shared" si="2"/>
        <v>0</v>
      </c>
      <c r="I87" s="185">
        <f>IF(Volume!D87=0,0,Volume!F87/Volume!D87)</f>
        <v>0</v>
      </c>
      <c r="J87" s="176">
        <v>0</v>
      </c>
      <c r="K87" s="170">
        <f t="shared" si="3"/>
        <v>0</v>
      </c>
      <c r="L87" s="60"/>
      <c r="M87" s="6"/>
      <c r="N87" s="59"/>
      <c r="O87" s="3"/>
      <c r="P87" s="3"/>
      <c r="Q87" s="3"/>
      <c r="R87" s="3"/>
      <c r="S87" s="3"/>
      <c r="T87" s="3"/>
      <c r="U87" s="61"/>
      <c r="V87" s="3"/>
      <c r="W87" s="3"/>
      <c r="X87" s="3"/>
      <c r="Y87" s="3"/>
      <c r="Z87" s="3"/>
      <c r="AA87" s="2"/>
    </row>
    <row r="88" spans="1:27" s="7" customFormat="1" ht="15">
      <c r="A88" s="177" t="s">
        <v>133</v>
      </c>
      <c r="B88" s="188">
        <f>'Open Int.'!E88</f>
        <v>3400000</v>
      </c>
      <c r="C88" s="189">
        <f>'Open Int.'!F88</f>
        <v>237500</v>
      </c>
      <c r="D88" s="190">
        <f>'Open Int.'!H88</f>
        <v>206250</v>
      </c>
      <c r="E88" s="329">
        <f>'Open Int.'!I88</f>
        <v>31250</v>
      </c>
      <c r="F88" s="191">
        <f>IF('Open Int.'!E88=0,0,'Open Int.'!H88/'Open Int.'!E88)</f>
        <v>0.06066176470588235</v>
      </c>
      <c r="G88" s="155">
        <v>0.05533596837944664</v>
      </c>
      <c r="H88" s="170">
        <f t="shared" si="2"/>
        <v>0.09624474789915966</v>
      </c>
      <c r="I88" s="185">
        <f>IF(Volume!D88=0,0,Volume!F88/Volume!D88)</f>
        <v>0.04310344827586207</v>
      </c>
      <c r="J88" s="176">
        <v>0.046875</v>
      </c>
      <c r="K88" s="170">
        <f t="shared" si="3"/>
        <v>-0.08045977011494247</v>
      </c>
      <c r="L88" s="60"/>
      <c r="M88" s="6"/>
      <c r="N88" s="59"/>
      <c r="O88" s="3"/>
      <c r="P88" s="3"/>
      <c r="Q88" s="3"/>
      <c r="R88" s="3"/>
      <c r="S88" s="3"/>
      <c r="T88" s="3"/>
      <c r="U88" s="61"/>
      <c r="V88" s="3"/>
      <c r="W88" s="3"/>
      <c r="X88" s="3"/>
      <c r="Y88" s="3"/>
      <c r="Z88" s="3"/>
      <c r="AA88" s="2"/>
    </row>
    <row r="89" spans="1:27" s="7" customFormat="1" ht="15">
      <c r="A89" s="177" t="s">
        <v>169</v>
      </c>
      <c r="B89" s="188">
        <f>'Open Int.'!E89</f>
        <v>32000</v>
      </c>
      <c r="C89" s="189">
        <f>'Open Int.'!F89</f>
        <v>-2000</v>
      </c>
      <c r="D89" s="190">
        <f>'Open Int.'!H89</f>
        <v>2000</v>
      </c>
      <c r="E89" s="329">
        <f>'Open Int.'!I89</f>
        <v>0</v>
      </c>
      <c r="F89" s="191">
        <f>IF('Open Int.'!E89=0,0,'Open Int.'!H89/'Open Int.'!E89)</f>
        <v>0.0625</v>
      </c>
      <c r="G89" s="155">
        <v>0.058823529411764705</v>
      </c>
      <c r="H89" s="170">
        <f t="shared" si="2"/>
        <v>0.06250000000000001</v>
      </c>
      <c r="I89" s="185">
        <f>IF(Volume!D89=0,0,Volume!F89/Volume!D89)</f>
        <v>0</v>
      </c>
      <c r="J89" s="176">
        <v>0</v>
      </c>
      <c r="K89" s="170">
        <f t="shared" si="3"/>
        <v>0</v>
      </c>
      <c r="L89" s="60"/>
      <c r="M89" s="6"/>
      <c r="N89" s="59"/>
      <c r="O89" s="3"/>
      <c r="P89" s="3"/>
      <c r="Q89" s="3"/>
      <c r="R89" s="3"/>
      <c r="S89" s="3"/>
      <c r="T89" s="3"/>
      <c r="U89" s="61"/>
      <c r="V89" s="3"/>
      <c r="W89" s="3"/>
      <c r="X89" s="3"/>
      <c r="Y89" s="3"/>
      <c r="Z89" s="3"/>
      <c r="AA89" s="2"/>
    </row>
    <row r="90" spans="1:27" s="7" customFormat="1" ht="15">
      <c r="A90" s="177" t="s">
        <v>292</v>
      </c>
      <c r="B90" s="188">
        <f>'Open Int.'!E90</f>
        <v>7700</v>
      </c>
      <c r="C90" s="189">
        <f>'Open Int.'!F90</f>
        <v>550</v>
      </c>
      <c r="D90" s="190">
        <f>'Open Int.'!H90</f>
        <v>0</v>
      </c>
      <c r="E90" s="329">
        <f>'Open Int.'!I90</f>
        <v>0</v>
      </c>
      <c r="F90" s="191">
        <f>IF('Open Int.'!E90=0,0,'Open Int.'!H90/'Open Int.'!E90)</f>
        <v>0</v>
      </c>
      <c r="G90" s="155">
        <v>0</v>
      </c>
      <c r="H90" s="170">
        <f t="shared" si="2"/>
        <v>0</v>
      </c>
      <c r="I90" s="185">
        <f>IF(Volume!D90=0,0,Volume!F90/Volume!D90)</f>
        <v>0</v>
      </c>
      <c r="J90" s="176">
        <v>0</v>
      </c>
      <c r="K90" s="170">
        <f t="shared" si="3"/>
        <v>0</v>
      </c>
      <c r="L90" s="60"/>
      <c r="M90" s="6"/>
      <c r="N90" s="59"/>
      <c r="O90" s="3"/>
      <c r="P90" s="3"/>
      <c r="Q90" s="3"/>
      <c r="R90" s="3"/>
      <c r="S90" s="3"/>
      <c r="T90" s="3"/>
      <c r="U90" s="61"/>
      <c r="V90" s="3"/>
      <c r="W90" s="3"/>
      <c r="X90" s="3"/>
      <c r="Y90" s="3"/>
      <c r="Z90" s="3"/>
      <c r="AA90" s="2"/>
    </row>
    <row r="91" spans="1:27" s="7" customFormat="1" ht="15">
      <c r="A91" s="177" t="s">
        <v>293</v>
      </c>
      <c r="B91" s="188">
        <f>'Open Int.'!E91</f>
        <v>4950</v>
      </c>
      <c r="C91" s="189">
        <f>'Open Int.'!F91</f>
        <v>0</v>
      </c>
      <c r="D91" s="190">
        <f>'Open Int.'!H91</f>
        <v>0</v>
      </c>
      <c r="E91" s="329">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7" s="7" customFormat="1" ht="15">
      <c r="A92" s="177" t="s">
        <v>178</v>
      </c>
      <c r="B92" s="188">
        <f>'Open Int.'!E92</f>
        <v>80000</v>
      </c>
      <c r="C92" s="189">
        <f>'Open Int.'!F92</f>
        <v>1250</v>
      </c>
      <c r="D92" s="190">
        <f>'Open Int.'!H92</f>
        <v>0</v>
      </c>
      <c r="E92" s="329">
        <f>'Open Int.'!I92</f>
        <v>0</v>
      </c>
      <c r="F92" s="191">
        <f>IF('Open Int.'!E92=0,0,'Open Int.'!H92/'Open Int.'!E92)</f>
        <v>0</v>
      </c>
      <c r="G92" s="155">
        <v>0</v>
      </c>
      <c r="H92" s="170">
        <f t="shared" si="2"/>
        <v>0</v>
      </c>
      <c r="I92" s="185">
        <f>IF(Volume!D92=0,0,Volume!F92/Volume!D92)</f>
        <v>0</v>
      </c>
      <c r="J92" s="176">
        <v>0</v>
      </c>
      <c r="K92" s="170">
        <f t="shared" si="3"/>
        <v>0</v>
      </c>
      <c r="L92" s="60"/>
      <c r="M92" s="6"/>
      <c r="N92" s="59"/>
      <c r="O92" s="3"/>
      <c r="P92" s="3"/>
      <c r="Q92" s="3"/>
      <c r="R92" s="3"/>
      <c r="S92" s="3"/>
      <c r="T92" s="3"/>
      <c r="U92" s="61"/>
      <c r="V92" s="3"/>
      <c r="W92" s="3"/>
      <c r="X92" s="3"/>
      <c r="Y92" s="3"/>
      <c r="Z92" s="3"/>
      <c r="AA92" s="2"/>
    </row>
    <row r="93" spans="1:29" s="58" customFormat="1" ht="15">
      <c r="A93" s="177" t="s">
        <v>145</v>
      </c>
      <c r="B93" s="188">
        <f>'Open Int.'!E93</f>
        <v>113900</v>
      </c>
      <c r="C93" s="189">
        <f>'Open Int.'!F93</f>
        <v>1700</v>
      </c>
      <c r="D93" s="190">
        <f>'Open Int.'!H93</f>
        <v>0</v>
      </c>
      <c r="E93" s="329">
        <f>'Open Int.'!I93</f>
        <v>0</v>
      </c>
      <c r="F93" s="191">
        <f>IF('Open Int.'!E93=0,0,'Open Int.'!H93/'Open Int.'!E93)</f>
        <v>0</v>
      </c>
      <c r="G93" s="155">
        <v>0</v>
      </c>
      <c r="H93" s="170">
        <f t="shared" si="2"/>
        <v>0</v>
      </c>
      <c r="I93" s="185">
        <f>IF(Volume!D93=0,0,Volume!F93/Volume!D93)</f>
        <v>0</v>
      </c>
      <c r="J93" s="176">
        <v>0</v>
      </c>
      <c r="K93" s="170">
        <f t="shared" si="3"/>
        <v>0</v>
      </c>
      <c r="L93" s="60"/>
      <c r="M93" s="6"/>
      <c r="N93" s="59"/>
      <c r="O93" s="3"/>
      <c r="P93" s="3"/>
      <c r="Q93" s="3"/>
      <c r="R93" s="3"/>
      <c r="S93" s="3"/>
      <c r="T93" s="3"/>
      <c r="U93" s="61"/>
      <c r="V93" s="3"/>
      <c r="W93" s="3"/>
      <c r="X93" s="3"/>
      <c r="Y93" s="3"/>
      <c r="Z93" s="3"/>
      <c r="AA93" s="2"/>
      <c r="AB93" s="78"/>
      <c r="AC93" s="77"/>
    </row>
    <row r="94" spans="1:27" s="7" customFormat="1" ht="15">
      <c r="A94" s="177" t="s">
        <v>272</v>
      </c>
      <c r="B94" s="188">
        <f>'Open Int.'!E94</f>
        <v>58650</v>
      </c>
      <c r="C94" s="189">
        <f>'Open Int.'!F94</f>
        <v>4250</v>
      </c>
      <c r="D94" s="190">
        <f>'Open Int.'!H94</f>
        <v>5950</v>
      </c>
      <c r="E94" s="329">
        <f>'Open Int.'!I94</f>
        <v>0</v>
      </c>
      <c r="F94" s="191">
        <f>IF('Open Int.'!E94=0,0,'Open Int.'!H94/'Open Int.'!E94)</f>
        <v>0.10144927536231885</v>
      </c>
      <c r="G94" s="155">
        <v>0.109375</v>
      </c>
      <c r="H94" s="170">
        <f t="shared" si="2"/>
        <v>-0.07246376811594198</v>
      </c>
      <c r="I94" s="185">
        <f>IF(Volume!D94=0,0,Volume!F94/Volume!D94)</f>
        <v>0</v>
      </c>
      <c r="J94" s="176">
        <v>0</v>
      </c>
      <c r="K94" s="170">
        <f t="shared" si="3"/>
        <v>0</v>
      </c>
      <c r="L94" s="60"/>
      <c r="M94" s="6"/>
      <c r="N94" s="59"/>
      <c r="O94" s="3"/>
      <c r="P94" s="3"/>
      <c r="Q94" s="3"/>
      <c r="R94" s="3"/>
      <c r="S94" s="3"/>
      <c r="T94" s="3"/>
      <c r="U94" s="61"/>
      <c r="V94" s="3"/>
      <c r="W94" s="3"/>
      <c r="X94" s="3"/>
      <c r="Y94" s="3"/>
      <c r="Z94" s="3"/>
      <c r="AA94" s="2"/>
    </row>
    <row r="95" spans="1:27" s="7" customFormat="1" ht="15">
      <c r="A95" s="177" t="s">
        <v>210</v>
      </c>
      <c r="B95" s="188">
        <f>'Open Int.'!E95</f>
        <v>21400</v>
      </c>
      <c r="C95" s="189">
        <f>'Open Int.'!F95</f>
        <v>200</v>
      </c>
      <c r="D95" s="190">
        <f>'Open Int.'!H95</f>
        <v>800</v>
      </c>
      <c r="E95" s="329">
        <f>'Open Int.'!I95</f>
        <v>0</v>
      </c>
      <c r="F95" s="191">
        <f>IF('Open Int.'!E95=0,0,'Open Int.'!H95/'Open Int.'!E95)</f>
        <v>0.037383177570093455</v>
      </c>
      <c r="G95" s="155">
        <v>0.03773584905660377</v>
      </c>
      <c r="H95" s="170">
        <f t="shared" si="2"/>
        <v>-0.0093457943925234</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294</v>
      </c>
      <c r="B96" s="188">
        <f>'Open Int.'!E96</f>
        <v>0</v>
      </c>
      <c r="C96" s="189">
        <f>'Open Int.'!F96</f>
        <v>0</v>
      </c>
      <c r="D96" s="190">
        <f>'Open Int.'!H96</f>
        <v>0</v>
      </c>
      <c r="E96" s="329">
        <f>'Open Int.'!I96</f>
        <v>0</v>
      </c>
      <c r="F96" s="191">
        <f>IF('Open Int.'!E96=0,0,'Open Int.'!H96/'Open Int.'!E96)</f>
        <v>0</v>
      </c>
      <c r="G96" s="155">
        <v>0</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7</v>
      </c>
      <c r="B97" s="188">
        <f>'Open Int.'!E97</f>
        <v>31824</v>
      </c>
      <c r="C97" s="189">
        <f>'Open Int.'!F97</f>
        <v>1560</v>
      </c>
      <c r="D97" s="190">
        <f>'Open Int.'!H97</f>
        <v>3744</v>
      </c>
      <c r="E97" s="329">
        <f>'Open Int.'!I97</f>
        <v>312</v>
      </c>
      <c r="F97" s="191">
        <f>IF('Open Int.'!E97=0,0,'Open Int.'!H97/'Open Int.'!E97)</f>
        <v>0.11764705882352941</v>
      </c>
      <c r="G97" s="155">
        <v>0.1134020618556701</v>
      </c>
      <c r="H97" s="170">
        <f t="shared" si="2"/>
        <v>0.037433155080213894</v>
      </c>
      <c r="I97" s="185">
        <f>IF(Volume!D97=0,0,Volume!F97/Volume!D97)</f>
        <v>0.08333333333333333</v>
      </c>
      <c r="J97" s="176">
        <v>0.3333333333333333</v>
      </c>
      <c r="K97" s="170">
        <f t="shared" si="3"/>
        <v>-0.75</v>
      </c>
      <c r="L97" s="60"/>
      <c r="M97" s="6"/>
      <c r="N97" s="59"/>
      <c r="O97" s="3"/>
      <c r="P97" s="3"/>
      <c r="Q97" s="3"/>
      <c r="R97" s="3"/>
      <c r="S97" s="3"/>
      <c r="T97" s="3"/>
      <c r="U97" s="61"/>
      <c r="V97" s="3"/>
      <c r="W97" s="3"/>
      <c r="X97" s="3"/>
      <c r="Y97" s="3"/>
      <c r="Z97" s="3"/>
      <c r="AA97" s="2"/>
    </row>
    <row r="98" spans="1:27" s="7" customFormat="1" ht="15">
      <c r="A98" s="177" t="s">
        <v>170</v>
      </c>
      <c r="B98" s="188">
        <f>'Open Int.'!E98</f>
        <v>1800</v>
      </c>
      <c r="C98" s="189">
        <f>'Open Int.'!F98</f>
        <v>600</v>
      </c>
      <c r="D98" s="190">
        <f>'Open Int.'!H98</f>
        <v>0</v>
      </c>
      <c r="E98" s="329">
        <f>'Open Int.'!I98</f>
        <v>0</v>
      </c>
      <c r="F98" s="191">
        <f>IF('Open Int.'!E98=0,0,'Open Int.'!H98/'Open Int.'!E98)</f>
        <v>0</v>
      </c>
      <c r="G98" s="155">
        <v>0</v>
      </c>
      <c r="H98" s="170">
        <f t="shared" si="2"/>
        <v>0</v>
      </c>
      <c r="I98" s="185">
        <f>IF(Volume!D98=0,0,Volume!F98/Volume!D98)</f>
        <v>0</v>
      </c>
      <c r="J98" s="176">
        <v>0</v>
      </c>
      <c r="K98" s="170">
        <f t="shared" si="3"/>
        <v>0</v>
      </c>
      <c r="L98" s="60"/>
      <c r="M98" s="6"/>
      <c r="N98" s="59"/>
      <c r="O98" s="3"/>
      <c r="P98" s="3"/>
      <c r="Q98" s="3"/>
      <c r="R98" s="3"/>
      <c r="S98" s="3"/>
      <c r="T98" s="3"/>
      <c r="U98" s="61"/>
      <c r="V98" s="3"/>
      <c r="W98" s="3"/>
      <c r="X98" s="3"/>
      <c r="Y98" s="3"/>
      <c r="Z98" s="3"/>
      <c r="AA98" s="2"/>
    </row>
    <row r="99" spans="1:29" s="58" customFormat="1" ht="15">
      <c r="A99" s="177" t="s">
        <v>223</v>
      </c>
      <c r="B99" s="188">
        <f>'Open Int.'!E99</f>
        <v>69600</v>
      </c>
      <c r="C99" s="189">
        <f>'Open Int.'!F99</f>
        <v>12400</v>
      </c>
      <c r="D99" s="190">
        <f>'Open Int.'!H99</f>
        <v>12800</v>
      </c>
      <c r="E99" s="329">
        <f>'Open Int.'!I99</f>
        <v>400</v>
      </c>
      <c r="F99" s="191">
        <f>IF('Open Int.'!E99=0,0,'Open Int.'!H99/'Open Int.'!E99)</f>
        <v>0.1839080459770115</v>
      </c>
      <c r="G99" s="155">
        <v>0.21678321678321677</v>
      </c>
      <c r="H99" s="170">
        <f t="shared" si="2"/>
        <v>-0.15164998146088243</v>
      </c>
      <c r="I99" s="185">
        <f>IF(Volume!D99=0,0,Volume!F99/Volume!D99)</f>
        <v>0.125</v>
      </c>
      <c r="J99" s="176">
        <v>0.1625</v>
      </c>
      <c r="K99" s="170">
        <f t="shared" si="3"/>
        <v>-0.23076923076923078</v>
      </c>
      <c r="L99" s="60"/>
      <c r="M99" s="6"/>
      <c r="N99" s="59"/>
      <c r="O99" s="3"/>
      <c r="P99" s="3"/>
      <c r="Q99" s="3"/>
      <c r="R99" s="3"/>
      <c r="S99" s="3"/>
      <c r="T99" s="3"/>
      <c r="U99" s="61"/>
      <c r="V99" s="3"/>
      <c r="W99" s="3"/>
      <c r="X99" s="3"/>
      <c r="Y99" s="3"/>
      <c r="Z99" s="3"/>
      <c r="AA99" s="2"/>
      <c r="AB99" s="78"/>
      <c r="AC99" s="77"/>
    </row>
    <row r="100" spans="1:27" s="7" customFormat="1" ht="15">
      <c r="A100" s="177" t="s">
        <v>207</v>
      </c>
      <c r="B100" s="188">
        <f>'Open Int.'!E100</f>
        <v>137500</v>
      </c>
      <c r="C100" s="189">
        <f>'Open Int.'!F100</f>
        <v>61250</v>
      </c>
      <c r="D100" s="190">
        <f>'Open Int.'!H100</f>
        <v>1250</v>
      </c>
      <c r="E100" s="329">
        <f>'Open Int.'!I100</f>
        <v>0</v>
      </c>
      <c r="F100" s="191">
        <f>IF('Open Int.'!E100=0,0,'Open Int.'!H100/'Open Int.'!E100)</f>
        <v>0.00909090909090909</v>
      </c>
      <c r="G100" s="155">
        <v>0.01639344262295082</v>
      </c>
      <c r="H100" s="170">
        <f t="shared" si="2"/>
        <v>-0.4454545454545455</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295</v>
      </c>
      <c r="B101" s="188">
        <f>'Open Int.'!E101</f>
        <v>1500</v>
      </c>
      <c r="C101" s="189">
        <f>'Open Int.'!F101</f>
        <v>0</v>
      </c>
      <c r="D101" s="190">
        <f>'Open Int.'!H101</f>
        <v>0</v>
      </c>
      <c r="E101" s="329">
        <f>'Open Int.'!I101</f>
        <v>0</v>
      </c>
      <c r="F101" s="191">
        <f>IF('Open Int.'!E101=0,0,'Open Int.'!H101/'Open Int.'!E101)</f>
        <v>0</v>
      </c>
      <c r="G101" s="155">
        <v>0</v>
      </c>
      <c r="H101" s="170">
        <f t="shared" si="2"/>
        <v>0</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7" s="7" customFormat="1" ht="15">
      <c r="A102" s="177" t="s">
        <v>277</v>
      </c>
      <c r="B102" s="188">
        <f>'Open Int.'!E102</f>
        <v>35200</v>
      </c>
      <c r="C102" s="189">
        <f>'Open Int.'!F102</f>
        <v>-800</v>
      </c>
      <c r="D102" s="190">
        <f>'Open Int.'!H102</f>
        <v>2400</v>
      </c>
      <c r="E102" s="329">
        <f>'Open Int.'!I102</f>
        <v>0</v>
      </c>
      <c r="F102" s="191">
        <f>IF('Open Int.'!E102=0,0,'Open Int.'!H102/'Open Int.'!E102)</f>
        <v>0.06818181818181818</v>
      </c>
      <c r="G102" s="155">
        <v>0.06666666666666667</v>
      </c>
      <c r="H102" s="170">
        <f t="shared" si="2"/>
        <v>0.022727272727272665</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9" s="58" customFormat="1" ht="15">
      <c r="A103" s="177" t="s">
        <v>146</v>
      </c>
      <c r="B103" s="188">
        <f>'Open Int.'!E103</f>
        <v>1272700</v>
      </c>
      <c r="C103" s="189">
        <f>'Open Int.'!F103</f>
        <v>-115700</v>
      </c>
      <c r="D103" s="190">
        <f>'Open Int.'!H103</f>
        <v>80100</v>
      </c>
      <c r="E103" s="329">
        <f>'Open Int.'!I103</f>
        <v>0</v>
      </c>
      <c r="F103" s="191">
        <f>IF('Open Int.'!E103=0,0,'Open Int.'!H103/'Open Int.'!E103)</f>
        <v>0.06293706293706294</v>
      </c>
      <c r="G103" s="155">
        <v>0.057692307692307696</v>
      </c>
      <c r="H103" s="170">
        <f t="shared" si="2"/>
        <v>0.09090909090909095</v>
      </c>
      <c r="I103" s="185">
        <f>IF(Volume!D103=0,0,Volume!F103/Volume!D103)</f>
        <v>0.05555555555555555</v>
      </c>
      <c r="J103" s="176">
        <v>0.0425531914893617</v>
      </c>
      <c r="K103" s="170">
        <f t="shared" si="3"/>
        <v>0.3055555555555555</v>
      </c>
      <c r="L103" s="60"/>
      <c r="M103" s="6"/>
      <c r="N103" s="59"/>
      <c r="O103" s="3"/>
      <c r="P103" s="3"/>
      <c r="Q103" s="3"/>
      <c r="R103" s="3"/>
      <c r="S103" s="3"/>
      <c r="T103" s="3"/>
      <c r="U103" s="61"/>
      <c r="V103" s="3"/>
      <c r="W103" s="3"/>
      <c r="X103" s="3"/>
      <c r="Y103" s="3"/>
      <c r="Z103" s="3"/>
      <c r="AA103" s="2"/>
      <c r="AB103" s="78"/>
      <c r="AC103" s="77"/>
    </row>
    <row r="104" spans="1:29" s="58" customFormat="1" ht="15">
      <c r="A104" s="177" t="s">
        <v>8</v>
      </c>
      <c r="B104" s="188">
        <f>'Open Int.'!E104</f>
        <v>2483200</v>
      </c>
      <c r="C104" s="189">
        <f>'Open Int.'!F104</f>
        <v>36800</v>
      </c>
      <c r="D104" s="190">
        <f>'Open Int.'!H104</f>
        <v>385600</v>
      </c>
      <c r="E104" s="329">
        <f>'Open Int.'!I104</f>
        <v>62400</v>
      </c>
      <c r="F104" s="191">
        <f>IF('Open Int.'!E104=0,0,'Open Int.'!H104/'Open Int.'!E104)</f>
        <v>0.15528350515463918</v>
      </c>
      <c r="G104" s="155">
        <v>0.13211249182472204</v>
      </c>
      <c r="H104" s="170">
        <f t="shared" si="2"/>
        <v>0.1753885117893233</v>
      </c>
      <c r="I104" s="185">
        <f>IF(Volume!D104=0,0,Volume!F104/Volume!D104)</f>
        <v>0.3137254901960784</v>
      </c>
      <c r="J104" s="176">
        <v>0.10505836575875487</v>
      </c>
      <c r="K104" s="170">
        <f t="shared" si="3"/>
        <v>1.9862018881626722</v>
      </c>
      <c r="L104" s="60"/>
      <c r="M104" s="6"/>
      <c r="N104" s="59"/>
      <c r="O104" s="3"/>
      <c r="P104" s="3"/>
      <c r="Q104" s="3"/>
      <c r="R104" s="3"/>
      <c r="S104" s="3"/>
      <c r="T104" s="3"/>
      <c r="U104" s="61"/>
      <c r="V104" s="3"/>
      <c r="W104" s="3"/>
      <c r="X104" s="3"/>
      <c r="Y104" s="3"/>
      <c r="Z104" s="3"/>
      <c r="AA104" s="2"/>
      <c r="AB104" s="78"/>
      <c r="AC104" s="77"/>
    </row>
    <row r="105" spans="1:27" s="7" customFormat="1" ht="15">
      <c r="A105" s="177" t="s">
        <v>296</v>
      </c>
      <c r="B105" s="188">
        <f>'Open Int.'!E105</f>
        <v>32000</v>
      </c>
      <c r="C105" s="189">
        <f>'Open Int.'!F105</f>
        <v>3000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179</v>
      </c>
      <c r="B106" s="188">
        <f>'Open Int.'!E106</f>
        <v>9604000</v>
      </c>
      <c r="C106" s="189">
        <f>'Open Int.'!F106</f>
        <v>-434000</v>
      </c>
      <c r="D106" s="190">
        <f>'Open Int.'!H106</f>
        <v>3150000</v>
      </c>
      <c r="E106" s="329">
        <f>'Open Int.'!I106</f>
        <v>-126000</v>
      </c>
      <c r="F106" s="191">
        <f>IF('Open Int.'!E106=0,0,'Open Int.'!H106/'Open Int.'!E106)</f>
        <v>0.32798833819241985</v>
      </c>
      <c r="G106" s="155">
        <v>0.3263598326359833</v>
      </c>
      <c r="H106" s="170">
        <f t="shared" si="2"/>
        <v>0.004989908051132554</v>
      </c>
      <c r="I106" s="185">
        <f>IF(Volume!D106=0,0,Volume!F106/Volume!D106)</f>
        <v>0.19117647058823528</v>
      </c>
      <c r="J106" s="176">
        <v>0.26956521739130435</v>
      </c>
      <c r="K106" s="170">
        <f t="shared" si="3"/>
        <v>-0.2907969639468691</v>
      </c>
      <c r="L106" s="60"/>
      <c r="M106" s="6"/>
      <c r="N106" s="59"/>
      <c r="O106" s="3"/>
      <c r="P106" s="3"/>
      <c r="Q106" s="3"/>
      <c r="R106" s="3"/>
      <c r="S106" s="3"/>
      <c r="T106" s="3"/>
      <c r="U106" s="61"/>
      <c r="V106" s="3"/>
      <c r="W106" s="3"/>
      <c r="X106" s="3"/>
      <c r="Y106" s="3"/>
      <c r="Z106" s="3"/>
      <c r="AA106" s="2"/>
    </row>
    <row r="107" spans="1:27" s="7" customFormat="1" ht="15">
      <c r="A107" s="177" t="s">
        <v>202</v>
      </c>
      <c r="B107" s="188">
        <f>'Open Int.'!E107</f>
        <v>52900</v>
      </c>
      <c r="C107" s="189">
        <f>'Open Int.'!F107</f>
        <v>2300</v>
      </c>
      <c r="D107" s="190">
        <f>'Open Int.'!H107</f>
        <v>0</v>
      </c>
      <c r="E107" s="329">
        <f>'Open Int.'!I107</f>
        <v>0</v>
      </c>
      <c r="F107" s="191">
        <f>IF('Open Int.'!E107=0,0,'Open Int.'!H107/'Open Int.'!E107)</f>
        <v>0</v>
      </c>
      <c r="G107" s="155">
        <v>0</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9" s="58" customFormat="1" ht="15">
      <c r="A108" s="177" t="s">
        <v>171</v>
      </c>
      <c r="B108" s="188">
        <f>'Open Int.'!E108</f>
        <v>18700</v>
      </c>
      <c r="C108" s="189">
        <f>'Open Int.'!F108</f>
        <v>5500</v>
      </c>
      <c r="D108" s="190">
        <f>'Open Int.'!H108</f>
        <v>4400</v>
      </c>
      <c r="E108" s="329">
        <f>'Open Int.'!I108</f>
        <v>4400</v>
      </c>
      <c r="F108" s="191">
        <f>IF('Open Int.'!E108=0,0,'Open Int.'!H108/'Open Int.'!E108)</f>
        <v>0.23529411764705882</v>
      </c>
      <c r="G108" s="155">
        <v>0</v>
      </c>
      <c r="H108" s="170">
        <f t="shared" si="2"/>
        <v>0</v>
      </c>
      <c r="I108" s="185">
        <f>IF(Volume!D108=0,0,Volume!F108/Volume!D108)</f>
        <v>0.75</v>
      </c>
      <c r="J108" s="176">
        <v>0</v>
      </c>
      <c r="K108" s="170">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77" t="s">
        <v>147</v>
      </c>
      <c r="B109" s="188">
        <f>'Open Int.'!E109</f>
        <v>188800</v>
      </c>
      <c r="C109" s="189">
        <f>'Open Int.'!F109</f>
        <v>-5900</v>
      </c>
      <c r="D109" s="190">
        <f>'Open Int.'!H109</f>
        <v>5900</v>
      </c>
      <c r="E109" s="329">
        <f>'Open Int.'!I109</f>
        <v>0</v>
      </c>
      <c r="F109" s="191">
        <f>IF('Open Int.'!E109=0,0,'Open Int.'!H109/'Open Int.'!E109)</f>
        <v>0.03125</v>
      </c>
      <c r="G109" s="155">
        <v>0.030303030303030304</v>
      </c>
      <c r="H109" s="170">
        <f t="shared" si="2"/>
        <v>0.031249999999999972</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c r="AB109" s="78"/>
      <c r="AC109" s="77"/>
    </row>
    <row r="110" spans="1:29" s="58" customFormat="1" ht="15">
      <c r="A110" s="177" t="s">
        <v>148</v>
      </c>
      <c r="B110" s="188">
        <f>'Open Int.'!E110</f>
        <v>20900</v>
      </c>
      <c r="C110" s="189">
        <f>'Open Int.'!F110</f>
        <v>4180</v>
      </c>
      <c r="D110" s="190">
        <f>'Open Int.'!H110</f>
        <v>0</v>
      </c>
      <c r="E110" s="329">
        <f>'Open Int.'!I110</f>
        <v>0</v>
      </c>
      <c r="F110" s="191">
        <f>IF('Open Int.'!E110=0,0,'Open Int.'!H110/'Open Int.'!E110)</f>
        <v>0</v>
      </c>
      <c r="G110" s="155">
        <v>0</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c r="AB110" s="78"/>
      <c r="AC110" s="77"/>
    </row>
    <row r="111" spans="1:29" s="58" customFormat="1" ht="15">
      <c r="A111" s="177" t="s">
        <v>122</v>
      </c>
      <c r="B111" s="188">
        <f>'Open Int.'!E111</f>
        <v>1486875</v>
      </c>
      <c r="C111" s="189">
        <f>'Open Int.'!F111</f>
        <v>217750</v>
      </c>
      <c r="D111" s="190">
        <f>'Open Int.'!H111</f>
        <v>143000</v>
      </c>
      <c r="E111" s="329">
        <f>'Open Int.'!I111</f>
        <v>19500</v>
      </c>
      <c r="F111" s="191">
        <f>IF('Open Int.'!E111=0,0,'Open Int.'!H111/'Open Int.'!E111)</f>
        <v>0.09617486338797815</v>
      </c>
      <c r="G111" s="155">
        <v>0.0973111395646607</v>
      </c>
      <c r="H111" s="170">
        <f t="shared" si="2"/>
        <v>-0.011676732815645668</v>
      </c>
      <c r="I111" s="185">
        <f>IF(Volume!D111=0,0,Volume!F111/Volume!D111)</f>
        <v>0.09057971014492754</v>
      </c>
      <c r="J111" s="176">
        <v>0.1651376146788991</v>
      </c>
      <c r="K111" s="170">
        <f t="shared" si="3"/>
        <v>-0.45148953301127215</v>
      </c>
      <c r="L111" s="60"/>
      <c r="M111" s="6"/>
      <c r="N111" s="59"/>
      <c r="O111" s="3"/>
      <c r="P111" s="3"/>
      <c r="Q111" s="3"/>
      <c r="R111" s="3"/>
      <c r="S111" s="3"/>
      <c r="T111" s="3"/>
      <c r="U111" s="61"/>
      <c r="V111" s="3"/>
      <c r="W111" s="3"/>
      <c r="X111" s="3"/>
      <c r="Y111" s="3"/>
      <c r="Z111" s="3"/>
      <c r="AA111" s="2"/>
      <c r="AB111" s="78"/>
      <c r="AC111" s="77"/>
    </row>
    <row r="112" spans="1:29" s="58" customFormat="1" ht="15">
      <c r="A112" s="177" t="s">
        <v>36</v>
      </c>
      <c r="B112" s="188">
        <f>'Open Int.'!E112</f>
        <v>81675</v>
      </c>
      <c r="C112" s="189">
        <f>'Open Int.'!F112</f>
        <v>10800</v>
      </c>
      <c r="D112" s="190">
        <f>'Open Int.'!H112</f>
        <v>7650</v>
      </c>
      <c r="E112" s="329">
        <f>'Open Int.'!I112</f>
        <v>3375</v>
      </c>
      <c r="F112" s="191">
        <f>IF('Open Int.'!E112=0,0,'Open Int.'!H112/'Open Int.'!E112)</f>
        <v>0.09366391184573003</v>
      </c>
      <c r="G112" s="155">
        <v>0.06031746031746032</v>
      </c>
      <c r="H112" s="170">
        <f t="shared" si="2"/>
        <v>0.5528490648107873</v>
      </c>
      <c r="I112" s="185">
        <f>IF(Volume!D112=0,0,Volume!F112/Volume!D112)</f>
        <v>0.1417910447761194</v>
      </c>
      <c r="J112" s="176">
        <v>0.04411764705882353</v>
      </c>
      <c r="K112" s="170">
        <f t="shared" si="3"/>
        <v>2.213930348258706</v>
      </c>
      <c r="L112" s="60"/>
      <c r="M112" s="6"/>
      <c r="N112" s="59"/>
      <c r="O112" s="3"/>
      <c r="P112" s="3"/>
      <c r="Q112" s="3"/>
      <c r="R112" s="3"/>
      <c r="S112" s="3"/>
      <c r="T112" s="3"/>
      <c r="U112" s="61"/>
      <c r="V112" s="3"/>
      <c r="W112" s="3"/>
      <c r="X112" s="3"/>
      <c r="Y112" s="3"/>
      <c r="Z112" s="3"/>
      <c r="AA112" s="2"/>
      <c r="AB112" s="78"/>
      <c r="AC112" s="77"/>
    </row>
    <row r="113" spans="1:29" s="58" customFormat="1" ht="15">
      <c r="A113" s="177" t="s">
        <v>172</v>
      </c>
      <c r="B113" s="188">
        <f>'Open Int.'!E113</f>
        <v>114450</v>
      </c>
      <c r="C113" s="189">
        <f>'Open Int.'!F113</f>
        <v>2100</v>
      </c>
      <c r="D113" s="190">
        <f>'Open Int.'!H113</f>
        <v>4200</v>
      </c>
      <c r="E113" s="329">
        <f>'Open Int.'!I113</f>
        <v>1050</v>
      </c>
      <c r="F113" s="191">
        <f>IF('Open Int.'!E113=0,0,'Open Int.'!H113/'Open Int.'!E113)</f>
        <v>0.03669724770642202</v>
      </c>
      <c r="G113" s="155">
        <v>0.028037383177570093</v>
      </c>
      <c r="H113" s="170">
        <f t="shared" si="2"/>
        <v>0.3088685015290521</v>
      </c>
      <c r="I113" s="185">
        <f>IF(Volume!D113=0,0,Volume!F113/Volume!D113)</f>
        <v>0.05555555555555555</v>
      </c>
      <c r="J113" s="176">
        <v>0</v>
      </c>
      <c r="K113" s="170">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77" t="s">
        <v>80</v>
      </c>
      <c r="B114" s="188">
        <f>'Open Int.'!E114</f>
        <v>10800</v>
      </c>
      <c r="C114" s="189">
        <f>'Open Int.'!F114</f>
        <v>0</v>
      </c>
      <c r="D114" s="190">
        <f>'Open Int.'!H114</f>
        <v>0</v>
      </c>
      <c r="E114" s="329">
        <f>'Open Int.'!I114</f>
        <v>0</v>
      </c>
      <c r="F114" s="191">
        <f>IF('Open Int.'!E114=0,0,'Open Int.'!H114/'Open Int.'!E114)</f>
        <v>0</v>
      </c>
      <c r="G114" s="155">
        <v>0</v>
      </c>
      <c r="H114" s="170">
        <f t="shared" si="2"/>
        <v>0</v>
      </c>
      <c r="I114" s="185">
        <f>IF(Volume!D114=0,0,Volume!F114/Volume!D114)</f>
        <v>0</v>
      </c>
      <c r="J114" s="176">
        <v>0</v>
      </c>
      <c r="K114" s="170">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77" t="s">
        <v>274</v>
      </c>
      <c r="B115" s="188">
        <f>'Open Int.'!E115</f>
        <v>165900</v>
      </c>
      <c r="C115" s="189">
        <f>'Open Int.'!F115</f>
        <v>-2800</v>
      </c>
      <c r="D115" s="190">
        <f>'Open Int.'!H115</f>
        <v>9800</v>
      </c>
      <c r="E115" s="329">
        <f>'Open Int.'!I115</f>
        <v>0</v>
      </c>
      <c r="F115" s="191">
        <f>IF('Open Int.'!E115=0,0,'Open Int.'!H115/'Open Int.'!E115)</f>
        <v>0.05907172995780591</v>
      </c>
      <c r="G115" s="155">
        <v>0.058091286307053944</v>
      </c>
      <c r="H115" s="170">
        <f t="shared" si="2"/>
        <v>0.016877637130801662</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77" t="s">
        <v>224</v>
      </c>
      <c r="B116" s="188">
        <f>'Open Int.'!E116</f>
        <v>650</v>
      </c>
      <c r="C116" s="189">
        <f>'Open Int.'!F116</f>
        <v>0</v>
      </c>
      <c r="D116" s="190">
        <f>'Open Int.'!H116</f>
        <v>0</v>
      </c>
      <c r="E116" s="329">
        <f>'Open Int.'!I116</f>
        <v>0</v>
      </c>
      <c r="F116" s="191">
        <f>IF('Open Int.'!E116=0,0,'Open Int.'!H116/'Open Int.'!E116)</f>
        <v>0</v>
      </c>
      <c r="G116" s="155">
        <v>0</v>
      </c>
      <c r="H116" s="170">
        <f t="shared" si="2"/>
        <v>0</v>
      </c>
      <c r="I116" s="185">
        <f>IF(Volume!D116=0,0,Volume!F116/Volume!D116)</f>
        <v>0</v>
      </c>
      <c r="J116" s="176">
        <v>0</v>
      </c>
      <c r="K116" s="170">
        <f t="shared" si="3"/>
        <v>0</v>
      </c>
      <c r="L116" s="60"/>
      <c r="M116" s="6"/>
      <c r="N116" s="59"/>
      <c r="O116" s="3"/>
      <c r="P116" s="3"/>
      <c r="Q116" s="3"/>
      <c r="R116" s="3"/>
      <c r="S116" s="3"/>
      <c r="T116" s="3"/>
      <c r="U116" s="61"/>
      <c r="V116" s="3"/>
      <c r="W116" s="3"/>
      <c r="X116" s="3"/>
      <c r="Y116" s="3"/>
      <c r="Z116" s="3"/>
      <c r="AA116" s="2"/>
      <c r="AB116" s="78"/>
      <c r="AC116" s="77"/>
    </row>
    <row r="117" spans="1:29" s="58" customFormat="1" ht="15">
      <c r="A117" s="177" t="s">
        <v>393</v>
      </c>
      <c r="B117" s="188">
        <f>'Open Int.'!E117</f>
        <v>590400</v>
      </c>
      <c r="C117" s="189">
        <f>'Open Int.'!F117</f>
        <v>223200</v>
      </c>
      <c r="D117" s="190">
        <f>'Open Int.'!H117</f>
        <v>132000</v>
      </c>
      <c r="E117" s="329">
        <f>'Open Int.'!I117</f>
        <v>120000</v>
      </c>
      <c r="F117" s="191">
        <f>IF('Open Int.'!E117=0,0,'Open Int.'!H117/'Open Int.'!E117)</f>
        <v>0.22357723577235772</v>
      </c>
      <c r="G117" s="155">
        <v>0.032679738562091505</v>
      </c>
      <c r="H117" s="170">
        <f t="shared" si="2"/>
        <v>5.841463414634146</v>
      </c>
      <c r="I117" s="185">
        <f>IF(Volume!D117=0,0,Volume!F117/Volume!D117)</f>
        <v>0.1162528216704289</v>
      </c>
      <c r="J117" s="176">
        <v>0</v>
      </c>
      <c r="K117" s="170">
        <f t="shared" si="3"/>
        <v>0</v>
      </c>
      <c r="L117" s="60"/>
      <c r="M117" s="6"/>
      <c r="N117" s="59"/>
      <c r="O117" s="3"/>
      <c r="P117" s="3"/>
      <c r="Q117" s="3"/>
      <c r="R117" s="3"/>
      <c r="S117" s="3"/>
      <c r="T117" s="3"/>
      <c r="U117" s="61"/>
      <c r="V117" s="3"/>
      <c r="W117" s="3"/>
      <c r="X117" s="3"/>
      <c r="Y117" s="3"/>
      <c r="Z117" s="3"/>
      <c r="AA117" s="2"/>
      <c r="AB117" s="78"/>
      <c r="AC117" s="77"/>
    </row>
    <row r="118" spans="1:29" s="58" customFormat="1" ht="15">
      <c r="A118" s="177" t="s">
        <v>81</v>
      </c>
      <c r="B118" s="188">
        <f>'Open Int.'!E118</f>
        <v>6000</v>
      </c>
      <c r="C118" s="189">
        <f>'Open Int.'!F118</f>
        <v>0</v>
      </c>
      <c r="D118" s="190">
        <f>'Open Int.'!H118</f>
        <v>0</v>
      </c>
      <c r="E118" s="329">
        <f>'Open Int.'!I118</f>
        <v>0</v>
      </c>
      <c r="F118" s="191">
        <f>IF('Open Int.'!E118=0,0,'Open Int.'!H118/'Open Int.'!E118)</f>
        <v>0</v>
      </c>
      <c r="G118" s="155">
        <v>0</v>
      </c>
      <c r="H118" s="170">
        <f t="shared" si="2"/>
        <v>0</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c r="AB118" s="78"/>
      <c r="AC118" s="77"/>
    </row>
    <row r="119" spans="1:29" s="58" customFormat="1" ht="15">
      <c r="A119" s="177" t="s">
        <v>225</v>
      </c>
      <c r="B119" s="188">
        <f>'Open Int.'!E119</f>
        <v>359800</v>
      </c>
      <c r="C119" s="189">
        <f>'Open Int.'!F119</f>
        <v>8400</v>
      </c>
      <c r="D119" s="190">
        <f>'Open Int.'!H119</f>
        <v>25200</v>
      </c>
      <c r="E119" s="329">
        <f>'Open Int.'!I119</f>
        <v>0</v>
      </c>
      <c r="F119" s="191">
        <f>IF('Open Int.'!E119=0,0,'Open Int.'!H119/'Open Int.'!E119)</f>
        <v>0.07003891050583658</v>
      </c>
      <c r="G119" s="155">
        <v>0.07171314741035857</v>
      </c>
      <c r="H119" s="170">
        <f t="shared" si="2"/>
        <v>-0.023346303501945588</v>
      </c>
      <c r="I119" s="185">
        <f>IF(Volume!D119=0,0,Volume!F119/Volume!D119)</f>
        <v>0.3157894736842105</v>
      </c>
      <c r="J119" s="176">
        <v>0.03333333333333333</v>
      </c>
      <c r="K119" s="170">
        <f t="shared" si="3"/>
        <v>8.473684210526315</v>
      </c>
      <c r="L119" s="60"/>
      <c r="M119" s="6"/>
      <c r="N119" s="59"/>
      <c r="O119" s="3"/>
      <c r="P119" s="3"/>
      <c r="Q119" s="3"/>
      <c r="R119" s="3"/>
      <c r="S119" s="3"/>
      <c r="T119" s="3"/>
      <c r="U119" s="61"/>
      <c r="V119" s="3"/>
      <c r="W119" s="3"/>
      <c r="X119" s="3"/>
      <c r="Y119" s="3"/>
      <c r="Z119" s="3"/>
      <c r="AA119" s="2"/>
      <c r="AB119" s="78"/>
      <c r="AC119" s="77"/>
    </row>
    <row r="120" spans="1:27" s="7" customFormat="1" ht="15">
      <c r="A120" s="177" t="s">
        <v>297</v>
      </c>
      <c r="B120" s="188">
        <f>'Open Int.'!E120</f>
        <v>61600</v>
      </c>
      <c r="C120" s="189">
        <f>'Open Int.'!F120</f>
        <v>9900</v>
      </c>
      <c r="D120" s="190">
        <f>'Open Int.'!H120</f>
        <v>4400</v>
      </c>
      <c r="E120" s="329">
        <f>'Open Int.'!I120</f>
        <v>0</v>
      </c>
      <c r="F120" s="191">
        <f>IF('Open Int.'!E120=0,0,'Open Int.'!H120/'Open Int.'!E120)</f>
        <v>0.07142857142857142</v>
      </c>
      <c r="G120" s="155">
        <v>0.0851063829787234</v>
      </c>
      <c r="H120" s="170">
        <f t="shared" si="2"/>
        <v>-0.16071428571428575</v>
      </c>
      <c r="I120" s="185">
        <f>IF(Volume!D120=0,0,Volume!F120/Volume!D120)</f>
        <v>0</v>
      </c>
      <c r="J120" s="176">
        <v>0.3333333333333333</v>
      </c>
      <c r="K120" s="170">
        <f t="shared" si="3"/>
        <v>-1</v>
      </c>
      <c r="L120" s="60"/>
      <c r="M120" s="6"/>
      <c r="N120" s="59"/>
      <c r="O120" s="3"/>
      <c r="P120" s="3"/>
      <c r="Q120" s="3"/>
      <c r="R120" s="3"/>
      <c r="S120" s="3"/>
      <c r="T120" s="3"/>
      <c r="U120" s="61"/>
      <c r="V120" s="3"/>
      <c r="W120" s="3"/>
      <c r="X120" s="3"/>
      <c r="Y120" s="3"/>
      <c r="Z120" s="3"/>
      <c r="AA120" s="2"/>
    </row>
    <row r="121" spans="1:27" s="7" customFormat="1" ht="15">
      <c r="A121" s="177" t="s">
        <v>226</v>
      </c>
      <c r="B121" s="188">
        <f>'Open Int.'!E121</f>
        <v>10500</v>
      </c>
      <c r="C121" s="189">
        <f>'Open Int.'!F121</f>
        <v>0</v>
      </c>
      <c r="D121" s="190">
        <f>'Open Int.'!H121</f>
        <v>0</v>
      </c>
      <c r="E121" s="329">
        <f>'Open Int.'!I121</f>
        <v>0</v>
      </c>
      <c r="F121" s="191">
        <f>IF('Open Int.'!E121=0,0,'Open Int.'!H121/'Open Int.'!E121)</f>
        <v>0</v>
      </c>
      <c r="G121" s="155">
        <v>0</v>
      </c>
      <c r="H121" s="170">
        <f t="shared" si="2"/>
        <v>0</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227</v>
      </c>
      <c r="B122" s="188">
        <f>'Open Int.'!E122</f>
        <v>348000</v>
      </c>
      <c r="C122" s="189">
        <f>'Open Int.'!F122</f>
        <v>13600</v>
      </c>
      <c r="D122" s="190">
        <f>'Open Int.'!H122</f>
        <v>25600</v>
      </c>
      <c r="E122" s="329">
        <f>'Open Int.'!I122</f>
        <v>800</v>
      </c>
      <c r="F122" s="191">
        <f>IF('Open Int.'!E122=0,0,'Open Int.'!H122/'Open Int.'!E122)</f>
        <v>0.0735632183908046</v>
      </c>
      <c r="G122" s="155">
        <v>0.07416267942583732</v>
      </c>
      <c r="H122" s="170">
        <f t="shared" si="2"/>
        <v>-0.008083055246570256</v>
      </c>
      <c r="I122" s="185">
        <f>IF(Volume!D122=0,0,Volume!F122/Volume!D122)</f>
        <v>0.03278688524590164</v>
      </c>
      <c r="J122" s="176">
        <v>0.02247191011235955</v>
      </c>
      <c r="K122" s="170">
        <f t="shared" si="3"/>
        <v>0.45901639344262307</v>
      </c>
      <c r="L122" s="60"/>
      <c r="M122" s="6"/>
      <c r="N122" s="59"/>
      <c r="O122" s="3"/>
      <c r="P122" s="3"/>
      <c r="Q122" s="3"/>
      <c r="R122" s="3"/>
      <c r="S122" s="3"/>
      <c r="T122" s="3"/>
      <c r="U122" s="61"/>
      <c r="V122" s="3"/>
      <c r="W122" s="3"/>
      <c r="X122" s="3"/>
      <c r="Y122" s="3"/>
      <c r="Z122" s="3"/>
      <c r="AA122" s="2"/>
    </row>
    <row r="123" spans="1:27" s="7" customFormat="1" ht="15">
      <c r="A123" s="177" t="s">
        <v>234</v>
      </c>
      <c r="B123" s="188">
        <f>'Open Int.'!E123</f>
        <v>1628200</v>
      </c>
      <c r="C123" s="189">
        <f>'Open Int.'!F123</f>
        <v>51100</v>
      </c>
      <c r="D123" s="190">
        <f>'Open Int.'!H123</f>
        <v>222600</v>
      </c>
      <c r="E123" s="329">
        <f>'Open Int.'!I123</f>
        <v>0</v>
      </c>
      <c r="F123" s="191">
        <f>IF('Open Int.'!E123=0,0,'Open Int.'!H123/'Open Int.'!E123)</f>
        <v>0.13671539122957868</v>
      </c>
      <c r="G123" s="155">
        <v>0.1411451398135819</v>
      </c>
      <c r="H123" s="170">
        <f t="shared" si="2"/>
        <v>-0.031384350816852986</v>
      </c>
      <c r="I123" s="185">
        <f>IF(Volume!D123=0,0,Volume!F123/Volume!D123)</f>
        <v>0.1433389544688027</v>
      </c>
      <c r="J123" s="176">
        <v>0.1676470588235294</v>
      </c>
      <c r="K123" s="170">
        <f t="shared" si="3"/>
        <v>-0.14499571018608903</v>
      </c>
      <c r="L123" s="60"/>
      <c r="M123" s="6"/>
      <c r="N123" s="59"/>
      <c r="O123" s="3"/>
      <c r="P123" s="3"/>
      <c r="Q123" s="3"/>
      <c r="R123" s="3"/>
      <c r="S123" s="3"/>
      <c r="T123" s="3"/>
      <c r="U123" s="61"/>
      <c r="V123" s="3"/>
      <c r="W123" s="3"/>
      <c r="X123" s="3"/>
      <c r="Y123" s="3"/>
      <c r="Z123" s="3"/>
      <c r="AA123" s="2"/>
    </row>
    <row r="124" spans="1:27" s="7" customFormat="1" ht="15">
      <c r="A124" s="177" t="s">
        <v>98</v>
      </c>
      <c r="B124" s="188">
        <f>'Open Int.'!E124</f>
        <v>107800</v>
      </c>
      <c r="C124" s="189">
        <f>'Open Int.'!F124</f>
        <v>19800</v>
      </c>
      <c r="D124" s="190">
        <f>'Open Int.'!H124</f>
        <v>8250</v>
      </c>
      <c r="E124" s="329">
        <f>'Open Int.'!I124</f>
        <v>550</v>
      </c>
      <c r="F124" s="191">
        <f>IF('Open Int.'!E124=0,0,'Open Int.'!H124/'Open Int.'!E124)</f>
        <v>0.07653061224489796</v>
      </c>
      <c r="G124" s="155">
        <v>0.0875</v>
      </c>
      <c r="H124" s="170">
        <f t="shared" si="2"/>
        <v>-0.1253644314868804</v>
      </c>
      <c r="I124" s="185">
        <f>IF(Volume!D124=0,0,Volume!F124/Volume!D124)</f>
        <v>0.011764705882352941</v>
      </c>
      <c r="J124" s="176">
        <v>0</v>
      </c>
      <c r="K124" s="170">
        <f t="shared" si="3"/>
        <v>0</v>
      </c>
      <c r="L124" s="60"/>
      <c r="M124" s="6"/>
      <c r="N124" s="59"/>
      <c r="O124" s="3"/>
      <c r="P124" s="3"/>
      <c r="Q124" s="3"/>
      <c r="R124" s="3"/>
      <c r="S124" s="3"/>
      <c r="T124" s="3"/>
      <c r="U124" s="61"/>
      <c r="V124" s="3"/>
      <c r="W124" s="3"/>
      <c r="X124" s="3"/>
      <c r="Y124" s="3"/>
      <c r="Z124" s="3"/>
      <c r="AA124" s="2"/>
    </row>
    <row r="125" spans="1:27" s="7" customFormat="1" ht="15">
      <c r="A125" s="177" t="s">
        <v>149</v>
      </c>
      <c r="B125" s="188">
        <f>'Open Int.'!E125</f>
        <v>204050</v>
      </c>
      <c r="C125" s="189">
        <f>'Open Int.'!F125</f>
        <v>26400</v>
      </c>
      <c r="D125" s="190">
        <f>'Open Int.'!H125</f>
        <v>109450</v>
      </c>
      <c r="E125" s="329">
        <f>'Open Int.'!I125</f>
        <v>13750</v>
      </c>
      <c r="F125" s="191">
        <f>IF('Open Int.'!E125=0,0,'Open Int.'!H125/'Open Int.'!E125)</f>
        <v>0.5363881401617251</v>
      </c>
      <c r="G125" s="155">
        <v>0.5386996904024768</v>
      </c>
      <c r="H125" s="170">
        <f t="shared" si="2"/>
        <v>-0.00429098119403906</v>
      </c>
      <c r="I125" s="185">
        <f>IF(Volume!D125=0,0,Volume!F125/Volume!D125)</f>
        <v>0.3081967213114754</v>
      </c>
      <c r="J125" s="176">
        <v>0.42735042735042733</v>
      </c>
      <c r="K125" s="170">
        <f t="shared" si="3"/>
        <v>-0.2788196721311475</v>
      </c>
      <c r="L125" s="60"/>
      <c r="M125" s="6"/>
      <c r="N125" s="59"/>
      <c r="O125" s="3"/>
      <c r="P125" s="3"/>
      <c r="Q125" s="3"/>
      <c r="R125" s="3"/>
      <c r="S125" s="3"/>
      <c r="T125" s="3"/>
      <c r="U125" s="61"/>
      <c r="V125" s="3"/>
      <c r="W125" s="3"/>
      <c r="X125" s="3"/>
      <c r="Y125" s="3"/>
      <c r="Z125" s="3"/>
      <c r="AA125" s="2"/>
    </row>
    <row r="126" spans="1:29" s="58" customFormat="1" ht="15">
      <c r="A126" s="177" t="s">
        <v>203</v>
      </c>
      <c r="B126" s="188">
        <f>'Open Int.'!E126</f>
        <v>2614050</v>
      </c>
      <c r="C126" s="189">
        <f>'Open Int.'!F126</f>
        <v>119550</v>
      </c>
      <c r="D126" s="190">
        <f>'Open Int.'!H126</f>
        <v>712500</v>
      </c>
      <c r="E126" s="329">
        <f>'Open Int.'!I126</f>
        <v>8700</v>
      </c>
      <c r="F126" s="191">
        <f>IF('Open Int.'!E126=0,0,'Open Int.'!H126/'Open Int.'!E126)</f>
        <v>0.272565559189763</v>
      </c>
      <c r="G126" s="155">
        <v>0.28214070956103426</v>
      </c>
      <c r="H126" s="170">
        <f t="shared" si="2"/>
        <v>-0.03393750014370017</v>
      </c>
      <c r="I126" s="185">
        <f>IF(Volume!D126=0,0,Volume!F126/Volume!D126)</f>
        <v>0.3690432212781677</v>
      </c>
      <c r="J126" s="176">
        <v>0.40290661719233145</v>
      </c>
      <c r="K126" s="170">
        <f t="shared" si="3"/>
        <v>-0.08404775317452465</v>
      </c>
      <c r="L126" s="60"/>
      <c r="M126" s="6"/>
      <c r="N126" s="59"/>
      <c r="O126" s="3"/>
      <c r="P126" s="3"/>
      <c r="Q126" s="3"/>
      <c r="R126" s="3"/>
      <c r="S126" s="3"/>
      <c r="T126" s="3"/>
      <c r="U126" s="61"/>
      <c r="V126" s="3"/>
      <c r="W126" s="3"/>
      <c r="X126" s="3"/>
      <c r="Y126" s="3"/>
      <c r="Z126" s="3"/>
      <c r="AA126" s="2"/>
      <c r="AB126" s="78"/>
      <c r="AC126" s="77"/>
    </row>
    <row r="127" spans="1:27" s="7" customFormat="1" ht="15">
      <c r="A127" s="177" t="s">
        <v>298</v>
      </c>
      <c r="B127" s="188">
        <f>'Open Int.'!E127</f>
        <v>1000</v>
      </c>
      <c r="C127" s="189">
        <f>'Open Int.'!F127</f>
        <v>0</v>
      </c>
      <c r="D127" s="190">
        <f>'Open Int.'!H127</f>
        <v>1000</v>
      </c>
      <c r="E127" s="329">
        <f>'Open Int.'!I127</f>
        <v>0</v>
      </c>
      <c r="F127" s="191">
        <f>IF('Open Int.'!E127=0,0,'Open Int.'!H127/'Open Int.'!E127)</f>
        <v>1</v>
      </c>
      <c r="G127" s="155">
        <v>1</v>
      </c>
      <c r="H127" s="170">
        <f t="shared" si="2"/>
        <v>0</v>
      </c>
      <c r="I127" s="185">
        <f>IF(Volume!D127=0,0,Volume!F127/Volume!D127)</f>
        <v>0</v>
      </c>
      <c r="J127" s="176">
        <v>0</v>
      </c>
      <c r="K127" s="170">
        <f t="shared" si="3"/>
        <v>0</v>
      </c>
      <c r="L127" s="60"/>
      <c r="M127" s="6"/>
      <c r="N127" s="59"/>
      <c r="O127" s="3"/>
      <c r="P127" s="3"/>
      <c r="Q127" s="3"/>
      <c r="R127" s="3"/>
      <c r="S127" s="3"/>
      <c r="T127" s="3"/>
      <c r="U127" s="61"/>
      <c r="V127" s="3"/>
      <c r="W127" s="3"/>
      <c r="X127" s="3"/>
      <c r="Y127" s="3"/>
      <c r="Z127" s="3"/>
      <c r="AA127" s="2"/>
    </row>
    <row r="128" spans="1:29" s="58" customFormat="1" ht="15">
      <c r="A128" s="177" t="s">
        <v>216</v>
      </c>
      <c r="B128" s="188">
        <f>'Open Int.'!E128</f>
        <v>8666450</v>
      </c>
      <c r="C128" s="189">
        <f>'Open Int.'!F128</f>
        <v>345050</v>
      </c>
      <c r="D128" s="190">
        <f>'Open Int.'!H128</f>
        <v>1785550</v>
      </c>
      <c r="E128" s="329">
        <f>'Open Int.'!I128</f>
        <v>26800</v>
      </c>
      <c r="F128" s="191">
        <f>IF('Open Int.'!E128=0,0,'Open Int.'!H128/'Open Int.'!E128)</f>
        <v>0.20603015075376885</v>
      </c>
      <c r="G128" s="155">
        <v>0.2113526570048309</v>
      </c>
      <c r="H128" s="170">
        <f t="shared" si="2"/>
        <v>-0.025183058147882225</v>
      </c>
      <c r="I128" s="185">
        <f>IF(Volume!D128=0,0,Volume!F128/Volume!D128)</f>
        <v>0.16822429906542055</v>
      </c>
      <c r="J128" s="176">
        <v>0.2647058823529412</v>
      </c>
      <c r="K128" s="170">
        <f t="shared" si="3"/>
        <v>-0.36448598130841126</v>
      </c>
      <c r="L128" s="60"/>
      <c r="M128" s="6"/>
      <c r="N128" s="59"/>
      <c r="O128" s="3"/>
      <c r="P128" s="3"/>
      <c r="Q128" s="3"/>
      <c r="R128" s="3"/>
      <c r="S128" s="3"/>
      <c r="T128" s="3"/>
      <c r="U128" s="61"/>
      <c r="V128" s="3"/>
      <c r="W128" s="3"/>
      <c r="X128" s="3"/>
      <c r="Y128" s="3"/>
      <c r="Z128" s="3"/>
      <c r="AA128" s="2"/>
      <c r="AB128" s="78"/>
      <c r="AC128" s="77"/>
    </row>
    <row r="129" spans="1:29" s="58" customFormat="1" ht="15">
      <c r="A129" s="177" t="s">
        <v>235</v>
      </c>
      <c r="B129" s="188">
        <f>'Open Int.'!E129</f>
        <v>5516100</v>
      </c>
      <c r="C129" s="189">
        <f>'Open Int.'!F129</f>
        <v>869400</v>
      </c>
      <c r="D129" s="190">
        <f>'Open Int.'!H129</f>
        <v>2745900</v>
      </c>
      <c r="E129" s="329">
        <f>'Open Int.'!I129</f>
        <v>453600</v>
      </c>
      <c r="F129" s="191">
        <f>IF('Open Int.'!E129=0,0,'Open Int.'!H129/'Open Int.'!E129)</f>
        <v>0.4977973568281938</v>
      </c>
      <c r="G129" s="155">
        <v>0.49331783846600813</v>
      </c>
      <c r="H129" s="170">
        <f t="shared" si="2"/>
        <v>0.00908038998977805</v>
      </c>
      <c r="I129" s="185">
        <f>IF(Volume!D129=0,0,Volume!F129/Volume!D129)</f>
        <v>0.22654462242562928</v>
      </c>
      <c r="J129" s="176">
        <v>0.2658349328214971</v>
      </c>
      <c r="K129" s="170">
        <f t="shared" si="3"/>
        <v>-0.14779965138084578</v>
      </c>
      <c r="L129" s="60"/>
      <c r="M129" s="6"/>
      <c r="N129" s="59"/>
      <c r="O129" s="3"/>
      <c r="P129" s="3"/>
      <c r="Q129" s="3"/>
      <c r="R129" s="3"/>
      <c r="S129" s="3"/>
      <c r="T129" s="3"/>
      <c r="U129" s="61"/>
      <c r="V129" s="3"/>
      <c r="W129" s="3"/>
      <c r="X129" s="3"/>
      <c r="Y129" s="3"/>
      <c r="Z129" s="3"/>
      <c r="AA129" s="2"/>
      <c r="AB129" s="78"/>
      <c r="AC129" s="77"/>
    </row>
    <row r="130" spans="1:29" s="58" customFormat="1" ht="15">
      <c r="A130" s="177" t="s">
        <v>204</v>
      </c>
      <c r="B130" s="188">
        <f>'Open Int.'!E130</f>
        <v>718800</v>
      </c>
      <c r="C130" s="189">
        <f>'Open Int.'!F130</f>
        <v>55800</v>
      </c>
      <c r="D130" s="190">
        <f>'Open Int.'!H130</f>
        <v>140400</v>
      </c>
      <c r="E130" s="329">
        <f>'Open Int.'!I130</f>
        <v>1800</v>
      </c>
      <c r="F130" s="191">
        <f>IF('Open Int.'!E130=0,0,'Open Int.'!H130/'Open Int.'!E130)</f>
        <v>0.19532554257095158</v>
      </c>
      <c r="G130" s="155">
        <v>0.20904977375565612</v>
      </c>
      <c r="H130" s="170">
        <f t="shared" si="2"/>
        <v>-0.06565054311298056</v>
      </c>
      <c r="I130" s="185">
        <f>IF(Volume!D130=0,0,Volume!F130/Volume!D130)</f>
        <v>0.12987012987012986</v>
      </c>
      <c r="J130" s="176">
        <v>0.18285714285714286</v>
      </c>
      <c r="K130" s="170">
        <f t="shared" si="3"/>
        <v>-0.28977272727272735</v>
      </c>
      <c r="L130" s="60"/>
      <c r="M130" s="6"/>
      <c r="N130" s="59"/>
      <c r="O130" s="3"/>
      <c r="P130" s="3"/>
      <c r="Q130" s="3"/>
      <c r="R130" s="3"/>
      <c r="S130" s="3"/>
      <c r="T130" s="3"/>
      <c r="U130" s="61"/>
      <c r="V130" s="3"/>
      <c r="W130" s="3"/>
      <c r="X130" s="3"/>
      <c r="Y130" s="3"/>
      <c r="Z130" s="3"/>
      <c r="AA130" s="2"/>
      <c r="AB130" s="78"/>
      <c r="AC130" s="77"/>
    </row>
    <row r="131" spans="1:27" s="7" customFormat="1" ht="15">
      <c r="A131" s="177" t="s">
        <v>205</v>
      </c>
      <c r="B131" s="188">
        <f>'Open Int.'!E131</f>
        <v>474000</v>
      </c>
      <c r="C131" s="189">
        <f>'Open Int.'!F131</f>
        <v>12250</v>
      </c>
      <c r="D131" s="190">
        <f>'Open Int.'!H131</f>
        <v>104750</v>
      </c>
      <c r="E131" s="329">
        <f>'Open Int.'!I131</f>
        <v>36750</v>
      </c>
      <c r="F131" s="191">
        <f>IF('Open Int.'!E131=0,0,'Open Int.'!H131/'Open Int.'!E131)</f>
        <v>0.2209915611814346</v>
      </c>
      <c r="G131" s="155">
        <v>0.14726583649160802</v>
      </c>
      <c r="H131" s="170">
        <f aca="true" t="shared" si="4" ref="H131:H161">IF(G131=0,0,(F131-G131)/G131)</f>
        <v>0.5006301966989327</v>
      </c>
      <c r="I131" s="185">
        <f>IF(Volume!D131=0,0,Volume!F131/Volume!D131)</f>
        <v>0.3398148148148148</v>
      </c>
      <c r="J131" s="176">
        <v>0.1253430924062214</v>
      </c>
      <c r="K131" s="170">
        <f t="shared" si="3"/>
        <v>1.7110773181941064</v>
      </c>
      <c r="L131" s="60"/>
      <c r="M131" s="6"/>
      <c r="N131" s="59"/>
      <c r="O131" s="3"/>
      <c r="P131" s="3"/>
      <c r="Q131" s="3"/>
      <c r="R131" s="3"/>
      <c r="S131" s="3"/>
      <c r="T131" s="3"/>
      <c r="U131" s="61"/>
      <c r="V131" s="3"/>
      <c r="W131" s="3"/>
      <c r="X131" s="3"/>
      <c r="Y131" s="3"/>
      <c r="Z131" s="3"/>
      <c r="AA131" s="2"/>
    </row>
    <row r="132" spans="1:27" s="7" customFormat="1" ht="15">
      <c r="A132" s="177" t="s">
        <v>37</v>
      </c>
      <c r="B132" s="188">
        <f>'Open Int.'!E132</f>
        <v>155200</v>
      </c>
      <c r="C132" s="189">
        <f>'Open Int.'!F132</f>
        <v>16000</v>
      </c>
      <c r="D132" s="190">
        <f>'Open Int.'!H132</f>
        <v>16000</v>
      </c>
      <c r="E132" s="329">
        <f>'Open Int.'!I132</f>
        <v>1600</v>
      </c>
      <c r="F132" s="191">
        <f>IF('Open Int.'!E132=0,0,'Open Int.'!H132/'Open Int.'!E132)</f>
        <v>0.10309278350515463</v>
      </c>
      <c r="G132" s="155">
        <v>0.10344827586206896</v>
      </c>
      <c r="H132" s="170">
        <f t="shared" si="4"/>
        <v>-0.0034364261168385265</v>
      </c>
      <c r="I132" s="185">
        <f>IF(Volume!D132=0,0,Volume!F132/Volume!D132)</f>
        <v>0.0196078431372549</v>
      </c>
      <c r="J132" s="176">
        <v>0.01694915254237288</v>
      </c>
      <c r="K132" s="170">
        <f t="shared" si="3"/>
        <v>0.1568627450980392</v>
      </c>
      <c r="L132" s="60"/>
      <c r="M132" s="6"/>
      <c r="N132" s="59"/>
      <c r="O132" s="3"/>
      <c r="P132" s="3"/>
      <c r="Q132" s="3"/>
      <c r="R132" s="3"/>
      <c r="S132" s="3"/>
      <c r="T132" s="3"/>
      <c r="U132" s="61"/>
      <c r="V132" s="3"/>
      <c r="W132" s="3"/>
      <c r="X132" s="3"/>
      <c r="Y132" s="3"/>
      <c r="Z132" s="3"/>
      <c r="AA132" s="2"/>
    </row>
    <row r="133" spans="1:29" s="58" customFormat="1" ht="15">
      <c r="A133" s="177" t="s">
        <v>299</v>
      </c>
      <c r="B133" s="188">
        <f>'Open Int.'!E133</f>
        <v>93900</v>
      </c>
      <c r="C133" s="189">
        <f>'Open Int.'!F133</f>
        <v>1800</v>
      </c>
      <c r="D133" s="190">
        <f>'Open Int.'!H133</f>
        <v>3150</v>
      </c>
      <c r="E133" s="329">
        <f>'Open Int.'!I133</f>
        <v>0</v>
      </c>
      <c r="F133" s="191">
        <f>IF('Open Int.'!E133=0,0,'Open Int.'!H133/'Open Int.'!E133)</f>
        <v>0.03354632587859425</v>
      </c>
      <c r="G133" s="155">
        <v>0.03420195439739414</v>
      </c>
      <c r="H133" s="170">
        <f t="shared" si="4"/>
        <v>-0.019169329073482507</v>
      </c>
      <c r="I133" s="185">
        <f>IF(Volume!D133=0,0,Volume!F133/Volume!D133)</f>
        <v>0</v>
      </c>
      <c r="J133" s="176">
        <v>0</v>
      </c>
      <c r="K133" s="170">
        <f aca="true" t="shared" si="5" ref="K133:K161">IF(J133=0,0,(I133-J133)/J133)</f>
        <v>0</v>
      </c>
      <c r="L133" s="60"/>
      <c r="M133" s="6"/>
      <c r="N133" s="59"/>
      <c r="O133" s="3"/>
      <c r="P133" s="3"/>
      <c r="Q133" s="3"/>
      <c r="R133" s="3"/>
      <c r="S133" s="3"/>
      <c r="T133" s="3"/>
      <c r="U133" s="61"/>
      <c r="V133" s="3"/>
      <c r="W133" s="3"/>
      <c r="X133" s="3"/>
      <c r="Y133" s="3"/>
      <c r="Z133" s="3"/>
      <c r="AA133" s="2"/>
      <c r="AB133" s="78"/>
      <c r="AC133" s="77"/>
    </row>
    <row r="134" spans="1:27" s="7" customFormat="1" ht="15">
      <c r="A134" s="177" t="s">
        <v>228</v>
      </c>
      <c r="B134" s="188">
        <f>'Open Int.'!E134</f>
        <v>21620</v>
      </c>
      <c r="C134" s="189">
        <f>'Open Int.'!F134</f>
        <v>-188</v>
      </c>
      <c r="D134" s="190">
        <f>'Open Int.'!H134</f>
        <v>3384</v>
      </c>
      <c r="E134" s="329">
        <f>'Open Int.'!I134</f>
        <v>1504</v>
      </c>
      <c r="F134" s="191">
        <f>IF('Open Int.'!E134=0,0,'Open Int.'!H134/'Open Int.'!E134)</f>
        <v>0.1565217391304348</v>
      </c>
      <c r="G134" s="155">
        <v>0.08620689655172414</v>
      </c>
      <c r="H134" s="170">
        <f t="shared" si="4"/>
        <v>0.8156521739130435</v>
      </c>
      <c r="I134" s="185">
        <f>IF(Volume!D134=0,0,Volume!F134/Volume!D134)</f>
        <v>0.22857142857142856</v>
      </c>
      <c r="J134" s="176">
        <v>0.07272727272727272</v>
      </c>
      <c r="K134" s="170">
        <f t="shared" si="5"/>
        <v>2.142857142857143</v>
      </c>
      <c r="L134" s="60"/>
      <c r="M134" s="6"/>
      <c r="N134" s="59"/>
      <c r="O134" s="3"/>
      <c r="P134" s="3"/>
      <c r="Q134" s="3"/>
      <c r="R134" s="3"/>
      <c r="S134" s="3"/>
      <c r="T134" s="3"/>
      <c r="U134" s="61"/>
      <c r="V134" s="3"/>
      <c r="W134" s="3"/>
      <c r="X134" s="3"/>
      <c r="Y134" s="3"/>
      <c r="Z134" s="3"/>
      <c r="AA134" s="2"/>
    </row>
    <row r="135" spans="1:29" s="58" customFormat="1" ht="15">
      <c r="A135" s="177" t="s">
        <v>276</v>
      </c>
      <c r="B135" s="188">
        <f>'Open Int.'!E135</f>
        <v>3150</v>
      </c>
      <c r="C135" s="189">
        <f>'Open Int.'!F135</f>
        <v>0</v>
      </c>
      <c r="D135" s="190">
        <f>'Open Int.'!H135</f>
        <v>700</v>
      </c>
      <c r="E135" s="329">
        <f>'Open Int.'!I135</f>
        <v>350</v>
      </c>
      <c r="F135" s="191">
        <f>IF('Open Int.'!E135=0,0,'Open Int.'!H135/'Open Int.'!E135)</f>
        <v>0.2222222222222222</v>
      </c>
      <c r="G135" s="155">
        <v>0.1111111111111111</v>
      </c>
      <c r="H135" s="170">
        <f t="shared" si="4"/>
        <v>1</v>
      </c>
      <c r="I135" s="185">
        <f>IF(Volume!D135=0,0,Volume!F135/Volume!D135)</f>
        <v>0</v>
      </c>
      <c r="J135" s="176">
        <v>0</v>
      </c>
      <c r="K135" s="170">
        <f t="shared" si="5"/>
        <v>0</v>
      </c>
      <c r="L135" s="60"/>
      <c r="M135" s="6"/>
      <c r="N135" s="59"/>
      <c r="O135" s="3"/>
      <c r="P135" s="3"/>
      <c r="Q135" s="3"/>
      <c r="R135" s="3"/>
      <c r="S135" s="3"/>
      <c r="T135" s="3"/>
      <c r="U135" s="61"/>
      <c r="V135" s="3"/>
      <c r="W135" s="3"/>
      <c r="X135" s="3"/>
      <c r="Y135" s="3"/>
      <c r="Z135" s="3"/>
      <c r="AA135" s="2"/>
      <c r="AB135" s="78"/>
      <c r="AC135" s="77"/>
    </row>
    <row r="136" spans="1:27" s="7" customFormat="1" ht="15">
      <c r="A136" s="177" t="s">
        <v>180</v>
      </c>
      <c r="B136" s="188">
        <f>'Open Int.'!E136</f>
        <v>379500</v>
      </c>
      <c r="C136" s="189">
        <f>'Open Int.'!F136</f>
        <v>45000</v>
      </c>
      <c r="D136" s="190">
        <f>'Open Int.'!H136</f>
        <v>63000</v>
      </c>
      <c r="E136" s="329">
        <f>'Open Int.'!I136</f>
        <v>0</v>
      </c>
      <c r="F136" s="191">
        <f>IF('Open Int.'!E136=0,0,'Open Int.'!H136/'Open Int.'!E136)</f>
        <v>0.16600790513833993</v>
      </c>
      <c r="G136" s="155">
        <v>0.18834080717488788</v>
      </c>
      <c r="H136" s="170">
        <f t="shared" si="4"/>
        <v>-0.1185770750988141</v>
      </c>
      <c r="I136" s="185">
        <f>IF(Volume!D136=0,0,Volume!F136/Volume!D136)</f>
        <v>0.011494252873563218</v>
      </c>
      <c r="J136" s="176">
        <v>0.125</v>
      </c>
      <c r="K136" s="170">
        <f t="shared" si="5"/>
        <v>-0.9080459770114943</v>
      </c>
      <c r="L136" s="60"/>
      <c r="M136" s="6"/>
      <c r="N136" s="59"/>
      <c r="O136" s="3"/>
      <c r="P136" s="3"/>
      <c r="Q136" s="3"/>
      <c r="R136" s="3"/>
      <c r="S136" s="3"/>
      <c r="T136" s="3"/>
      <c r="U136" s="61"/>
      <c r="V136" s="3"/>
      <c r="W136" s="3"/>
      <c r="X136" s="3"/>
      <c r="Y136" s="3"/>
      <c r="Z136" s="3"/>
      <c r="AA136" s="2"/>
    </row>
    <row r="137" spans="1:27" s="7" customFormat="1" ht="15">
      <c r="A137" s="177" t="s">
        <v>181</v>
      </c>
      <c r="B137" s="188">
        <f>'Open Int.'!E137</f>
        <v>0</v>
      </c>
      <c r="C137" s="189">
        <f>'Open Int.'!F137</f>
        <v>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row>
    <row r="138" spans="1:27" s="7" customFormat="1" ht="15">
      <c r="A138" s="177" t="s">
        <v>150</v>
      </c>
      <c r="B138" s="188">
        <f>'Open Int.'!E138</f>
        <v>75774</v>
      </c>
      <c r="C138" s="189">
        <f>'Open Int.'!F138</f>
        <v>27156</v>
      </c>
      <c r="D138" s="190">
        <f>'Open Int.'!H138</f>
        <v>5256</v>
      </c>
      <c r="E138" s="329">
        <f>'Open Int.'!I138</f>
        <v>876</v>
      </c>
      <c r="F138" s="191">
        <f>IF('Open Int.'!E138=0,0,'Open Int.'!H138/'Open Int.'!E138)</f>
        <v>0.06936416184971098</v>
      </c>
      <c r="G138" s="155">
        <v>0.09009009009009009</v>
      </c>
      <c r="H138" s="170">
        <f t="shared" si="4"/>
        <v>-0.23005780346820814</v>
      </c>
      <c r="I138" s="185">
        <f>IF(Volume!D138=0,0,Volume!F138/Volume!D138)</f>
        <v>0.024539877300613498</v>
      </c>
      <c r="J138" s="176">
        <v>0</v>
      </c>
      <c r="K138" s="170">
        <f t="shared" si="5"/>
        <v>0</v>
      </c>
      <c r="L138" s="60"/>
      <c r="M138" s="6"/>
      <c r="N138" s="59"/>
      <c r="O138" s="3"/>
      <c r="P138" s="3"/>
      <c r="Q138" s="3"/>
      <c r="R138" s="3"/>
      <c r="S138" s="3"/>
      <c r="T138" s="3"/>
      <c r="U138" s="61"/>
      <c r="V138" s="3"/>
      <c r="W138" s="3"/>
      <c r="X138" s="3"/>
      <c r="Y138" s="3"/>
      <c r="Z138" s="3"/>
      <c r="AA138" s="2"/>
    </row>
    <row r="139" spans="1:27" s="7" customFormat="1" ht="15">
      <c r="A139" s="177" t="s">
        <v>151</v>
      </c>
      <c r="B139" s="188">
        <f>'Open Int.'!E139</f>
        <v>0</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row>
    <row r="140" spans="1:27" s="7" customFormat="1" ht="15">
      <c r="A140" s="177" t="s">
        <v>214</v>
      </c>
      <c r="B140" s="188">
        <f>'Open Int.'!E140</f>
        <v>0</v>
      </c>
      <c r="C140" s="189">
        <f>'Open Int.'!F140</f>
        <v>0</v>
      </c>
      <c r="D140" s="190">
        <f>'Open Int.'!H140</f>
        <v>0</v>
      </c>
      <c r="E140" s="329">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row>
    <row r="141" spans="1:29" s="58" customFormat="1" ht="15">
      <c r="A141" s="177" t="s">
        <v>229</v>
      </c>
      <c r="B141" s="188">
        <f>'Open Int.'!E141</f>
        <v>2200</v>
      </c>
      <c r="C141" s="189">
        <f>'Open Int.'!F141</f>
        <v>200</v>
      </c>
      <c r="D141" s="190">
        <f>'Open Int.'!H141</f>
        <v>200</v>
      </c>
      <c r="E141" s="329">
        <f>'Open Int.'!I141</f>
        <v>200</v>
      </c>
      <c r="F141" s="191">
        <f>IF('Open Int.'!E141=0,0,'Open Int.'!H141/'Open Int.'!E141)</f>
        <v>0.09090909090909091</v>
      </c>
      <c r="G141" s="155">
        <v>0</v>
      </c>
      <c r="H141" s="170">
        <f t="shared" si="4"/>
        <v>0</v>
      </c>
      <c r="I141" s="185">
        <f>IF(Volume!D141=0,0,Volume!F141/Volume!D141)</f>
        <v>0.5</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7" s="7" customFormat="1" ht="15">
      <c r="A142" s="177" t="s">
        <v>91</v>
      </c>
      <c r="B142" s="188">
        <f>'Open Int.'!E142</f>
        <v>1337600</v>
      </c>
      <c r="C142" s="189">
        <f>'Open Int.'!F142</f>
        <v>197600</v>
      </c>
      <c r="D142" s="190">
        <f>'Open Int.'!H142</f>
        <v>239400</v>
      </c>
      <c r="E142" s="329">
        <f>'Open Int.'!I142</f>
        <v>38000</v>
      </c>
      <c r="F142" s="191">
        <f>IF('Open Int.'!E142=0,0,'Open Int.'!H142/'Open Int.'!E142)</f>
        <v>0.17897727272727273</v>
      </c>
      <c r="G142" s="155">
        <v>0.17666666666666667</v>
      </c>
      <c r="H142" s="170">
        <f t="shared" si="4"/>
        <v>0.013078902229845672</v>
      </c>
      <c r="I142" s="185">
        <f>IF(Volume!D142=0,0,Volume!F142/Volume!D142)</f>
        <v>0.1776061776061776</v>
      </c>
      <c r="J142" s="176">
        <v>0.0945054945054945</v>
      </c>
      <c r="K142" s="170">
        <f t="shared" si="5"/>
        <v>0.8793211816467632</v>
      </c>
      <c r="L142" s="60"/>
      <c r="M142" s="6"/>
      <c r="N142" s="59"/>
      <c r="O142" s="3"/>
      <c r="P142" s="3"/>
      <c r="Q142" s="3"/>
      <c r="R142" s="3"/>
      <c r="S142" s="3"/>
      <c r="T142" s="3"/>
      <c r="U142" s="61"/>
      <c r="V142" s="3"/>
      <c r="W142" s="3"/>
      <c r="X142" s="3"/>
      <c r="Y142" s="3"/>
      <c r="Z142" s="3"/>
      <c r="AA142" s="2"/>
    </row>
    <row r="143" spans="1:27" s="7" customFormat="1" ht="15">
      <c r="A143" s="177" t="s">
        <v>152</v>
      </c>
      <c r="B143" s="188">
        <f>'Open Int.'!E143</f>
        <v>157950</v>
      </c>
      <c r="C143" s="189">
        <f>'Open Int.'!F143</f>
        <v>5400</v>
      </c>
      <c r="D143" s="190">
        <f>'Open Int.'!H143</f>
        <v>37800</v>
      </c>
      <c r="E143" s="329">
        <f>'Open Int.'!I143</f>
        <v>4050</v>
      </c>
      <c r="F143" s="191">
        <f>IF('Open Int.'!E143=0,0,'Open Int.'!H143/'Open Int.'!E143)</f>
        <v>0.23931623931623933</v>
      </c>
      <c r="G143" s="155">
        <v>0.22123893805309736</v>
      </c>
      <c r="H143" s="170">
        <f t="shared" si="4"/>
        <v>0.0817094017094017</v>
      </c>
      <c r="I143" s="185">
        <f>IF(Volume!D143=0,0,Volume!F143/Volume!D143)</f>
        <v>0.5098039215686274</v>
      </c>
      <c r="J143" s="176">
        <v>0.5333333333333333</v>
      </c>
      <c r="K143" s="170">
        <f t="shared" si="5"/>
        <v>-0.04411764705882358</v>
      </c>
      <c r="L143" s="60"/>
      <c r="M143" s="6"/>
      <c r="N143" s="59"/>
      <c r="O143" s="3"/>
      <c r="P143" s="3"/>
      <c r="Q143" s="3"/>
      <c r="R143" s="3"/>
      <c r="S143" s="3"/>
      <c r="T143" s="3"/>
      <c r="U143" s="61"/>
      <c r="V143" s="3"/>
      <c r="W143" s="3"/>
      <c r="X143" s="3"/>
      <c r="Y143" s="3"/>
      <c r="Z143" s="3"/>
      <c r="AA143" s="2"/>
    </row>
    <row r="144" spans="1:29" s="58" customFormat="1" ht="15">
      <c r="A144" s="177" t="s">
        <v>208</v>
      </c>
      <c r="B144" s="188">
        <f>'Open Int.'!E144</f>
        <v>155736</v>
      </c>
      <c r="C144" s="189">
        <f>'Open Int.'!F144</f>
        <v>11124</v>
      </c>
      <c r="D144" s="190">
        <f>'Open Int.'!H144</f>
        <v>28840</v>
      </c>
      <c r="E144" s="329">
        <f>'Open Int.'!I144</f>
        <v>2884</v>
      </c>
      <c r="F144" s="191">
        <f>IF('Open Int.'!E144=0,0,'Open Int.'!H144/'Open Int.'!E144)</f>
        <v>0.18518518518518517</v>
      </c>
      <c r="G144" s="155">
        <v>0.1794871794871795</v>
      </c>
      <c r="H144" s="170">
        <f t="shared" si="4"/>
        <v>0.03174603174603168</v>
      </c>
      <c r="I144" s="185">
        <f>IF(Volume!D144=0,0,Volume!F144/Volume!D144)</f>
        <v>0.14084507042253522</v>
      </c>
      <c r="J144" s="176">
        <v>0.1323529411764706</v>
      </c>
      <c r="K144" s="170">
        <f t="shared" si="5"/>
        <v>0.06416275430359941</v>
      </c>
      <c r="L144" s="60"/>
      <c r="M144" s="6"/>
      <c r="N144" s="59"/>
      <c r="O144" s="3"/>
      <c r="P144" s="3"/>
      <c r="Q144" s="3"/>
      <c r="R144" s="3"/>
      <c r="S144" s="3"/>
      <c r="T144" s="3"/>
      <c r="U144" s="61"/>
      <c r="V144" s="3"/>
      <c r="W144" s="3"/>
      <c r="X144" s="3"/>
      <c r="Y144" s="3"/>
      <c r="Z144" s="3"/>
      <c r="AA144" s="2"/>
      <c r="AB144" s="78"/>
      <c r="AC144" s="77"/>
    </row>
    <row r="145" spans="1:27" s="7" customFormat="1" ht="15">
      <c r="A145" s="177" t="s">
        <v>230</v>
      </c>
      <c r="B145" s="188">
        <f>'Open Int.'!E145</f>
        <v>8800</v>
      </c>
      <c r="C145" s="189">
        <f>'Open Int.'!F145</f>
        <v>0</v>
      </c>
      <c r="D145" s="190">
        <f>'Open Int.'!H145</f>
        <v>0</v>
      </c>
      <c r="E145" s="329">
        <f>'Open Int.'!I145</f>
        <v>0</v>
      </c>
      <c r="F145" s="191">
        <f>IF('Open Int.'!E145=0,0,'Open Int.'!H145/'Open Int.'!E145)</f>
        <v>0</v>
      </c>
      <c r="G145" s="155">
        <v>0</v>
      </c>
      <c r="H145" s="170">
        <f t="shared" si="4"/>
        <v>0</v>
      </c>
      <c r="I145" s="185">
        <f>IF(Volume!D145=0,0,Volume!F145/Volume!D145)</f>
        <v>0</v>
      </c>
      <c r="J145" s="176">
        <v>0</v>
      </c>
      <c r="K145" s="170">
        <f t="shared" si="5"/>
        <v>0</v>
      </c>
      <c r="L145" s="60"/>
      <c r="M145" s="6"/>
      <c r="N145" s="59"/>
      <c r="O145" s="3"/>
      <c r="P145" s="3"/>
      <c r="Q145" s="3"/>
      <c r="R145" s="3"/>
      <c r="S145" s="3"/>
      <c r="T145" s="3"/>
      <c r="U145" s="61"/>
      <c r="V145" s="3"/>
      <c r="W145" s="3"/>
      <c r="X145" s="3"/>
      <c r="Y145" s="3"/>
      <c r="Z145" s="3"/>
      <c r="AA145" s="2"/>
    </row>
    <row r="146" spans="1:27" s="7" customFormat="1" ht="15">
      <c r="A146" s="177" t="s">
        <v>185</v>
      </c>
      <c r="B146" s="188">
        <f>'Open Int.'!E146</f>
        <v>2265975</v>
      </c>
      <c r="C146" s="189">
        <f>'Open Int.'!F146</f>
        <v>130950</v>
      </c>
      <c r="D146" s="190">
        <f>'Open Int.'!H146</f>
        <v>830925</v>
      </c>
      <c r="E146" s="329">
        <f>'Open Int.'!I146</f>
        <v>211275</v>
      </c>
      <c r="F146" s="191">
        <f>IF('Open Int.'!E146=0,0,'Open Int.'!H146/'Open Int.'!E146)</f>
        <v>0.366696455168305</v>
      </c>
      <c r="G146" s="155">
        <v>0.2902307935504268</v>
      </c>
      <c r="H146" s="170">
        <f t="shared" si="4"/>
        <v>0.26346501927815774</v>
      </c>
      <c r="I146" s="185">
        <f>IF(Volume!D146=0,0,Volume!F146/Volume!D146)</f>
        <v>0.3170731707317073</v>
      </c>
      <c r="J146" s="176">
        <v>0.24764663287472846</v>
      </c>
      <c r="K146" s="170">
        <f t="shared" si="5"/>
        <v>0.28034517187277136</v>
      </c>
      <c r="L146" s="60"/>
      <c r="M146" s="6"/>
      <c r="N146" s="59"/>
      <c r="O146" s="3"/>
      <c r="P146" s="3"/>
      <c r="Q146" s="3"/>
      <c r="R146" s="3"/>
      <c r="S146" s="3"/>
      <c r="T146" s="3"/>
      <c r="U146" s="61"/>
      <c r="V146" s="3"/>
      <c r="W146" s="3"/>
      <c r="X146" s="3"/>
      <c r="Y146" s="3"/>
      <c r="Z146" s="3"/>
      <c r="AA146" s="2"/>
    </row>
    <row r="147" spans="1:29" s="58" customFormat="1" ht="15">
      <c r="A147" s="177" t="s">
        <v>206</v>
      </c>
      <c r="B147" s="188">
        <f>'Open Int.'!E147</f>
        <v>6050</v>
      </c>
      <c r="C147" s="189">
        <f>'Open Int.'!F147</f>
        <v>1100</v>
      </c>
      <c r="D147" s="190">
        <f>'Open Int.'!H147</f>
        <v>0</v>
      </c>
      <c r="E147" s="329">
        <f>'Open Int.'!I147</f>
        <v>0</v>
      </c>
      <c r="F147" s="191">
        <f>IF('Open Int.'!E147=0,0,'Open Int.'!H147/'Open Int.'!E147)</f>
        <v>0</v>
      </c>
      <c r="G147" s="155">
        <v>0</v>
      </c>
      <c r="H147" s="170">
        <f t="shared" si="4"/>
        <v>0</v>
      </c>
      <c r="I147" s="185">
        <f>IF(Volume!D147=0,0,Volume!F147/Volume!D147)</f>
        <v>0</v>
      </c>
      <c r="J147" s="176">
        <v>0</v>
      </c>
      <c r="K147" s="170">
        <f t="shared" si="5"/>
        <v>0</v>
      </c>
      <c r="L147" s="60"/>
      <c r="M147" s="6"/>
      <c r="N147" s="59"/>
      <c r="O147" s="3"/>
      <c r="P147" s="3"/>
      <c r="Q147" s="3"/>
      <c r="R147" s="3"/>
      <c r="S147" s="3"/>
      <c r="T147" s="3"/>
      <c r="U147" s="61"/>
      <c r="V147" s="3"/>
      <c r="W147" s="3"/>
      <c r="X147" s="3"/>
      <c r="Y147" s="3"/>
      <c r="Z147" s="3"/>
      <c r="AA147" s="2"/>
      <c r="AB147" s="78"/>
      <c r="AC147" s="77"/>
    </row>
    <row r="148" spans="1:27" s="7" customFormat="1" ht="15">
      <c r="A148" s="177" t="s">
        <v>118</v>
      </c>
      <c r="B148" s="188">
        <f>'Open Int.'!E148</f>
        <v>180500</v>
      </c>
      <c r="C148" s="189">
        <f>'Open Int.'!F148</f>
        <v>18500</v>
      </c>
      <c r="D148" s="190">
        <f>'Open Int.'!H148</f>
        <v>49750</v>
      </c>
      <c r="E148" s="329">
        <f>'Open Int.'!I148</f>
        <v>1750</v>
      </c>
      <c r="F148" s="191">
        <f>IF('Open Int.'!E148=0,0,'Open Int.'!H148/'Open Int.'!E148)</f>
        <v>0.2756232686980609</v>
      </c>
      <c r="G148" s="155">
        <v>0.2962962962962963</v>
      </c>
      <c r="H148" s="170">
        <f t="shared" si="4"/>
        <v>-0.06977146814404435</v>
      </c>
      <c r="I148" s="185">
        <f>IF(Volume!D148=0,0,Volume!F148/Volume!D148)</f>
        <v>0.13095238095238096</v>
      </c>
      <c r="J148" s="176">
        <v>0.3310344827586207</v>
      </c>
      <c r="K148" s="170">
        <f t="shared" si="5"/>
        <v>-0.6044146825396826</v>
      </c>
      <c r="L148" s="60"/>
      <c r="M148" s="6"/>
      <c r="N148" s="59"/>
      <c r="O148" s="3"/>
      <c r="P148" s="3"/>
      <c r="Q148" s="3"/>
      <c r="R148" s="3"/>
      <c r="S148" s="3"/>
      <c r="T148" s="3"/>
      <c r="U148" s="61"/>
      <c r="V148" s="3"/>
      <c r="W148" s="3"/>
      <c r="X148" s="3"/>
      <c r="Y148" s="3"/>
      <c r="Z148" s="3"/>
      <c r="AA148" s="2"/>
    </row>
    <row r="149" spans="1:29" s="58" customFormat="1" ht="15">
      <c r="A149" s="177" t="s">
        <v>231</v>
      </c>
      <c r="B149" s="188">
        <f>'Open Int.'!E149</f>
        <v>2472</v>
      </c>
      <c r="C149" s="189">
        <f>'Open Int.'!F149</f>
        <v>618</v>
      </c>
      <c r="D149" s="190">
        <f>'Open Int.'!H149</f>
        <v>0</v>
      </c>
      <c r="E149" s="329">
        <f>'Open Int.'!I149</f>
        <v>0</v>
      </c>
      <c r="F149" s="191">
        <f>IF('Open Int.'!E149=0,0,'Open Int.'!H149/'Open Int.'!E149)</f>
        <v>0</v>
      </c>
      <c r="G149" s="155">
        <v>0</v>
      </c>
      <c r="H149" s="170">
        <f t="shared" si="4"/>
        <v>0</v>
      </c>
      <c r="I149" s="185">
        <f>IF(Volume!D149=0,0,Volume!F149/Volume!D149)</f>
        <v>0</v>
      </c>
      <c r="J149" s="176">
        <v>0</v>
      </c>
      <c r="K149" s="170">
        <f t="shared" si="5"/>
        <v>0</v>
      </c>
      <c r="L149" s="60"/>
      <c r="M149" s="6"/>
      <c r="N149" s="59"/>
      <c r="O149" s="3"/>
      <c r="P149" s="3"/>
      <c r="Q149" s="3"/>
      <c r="R149" s="3"/>
      <c r="S149" s="3"/>
      <c r="T149" s="3"/>
      <c r="U149" s="61"/>
      <c r="V149" s="3"/>
      <c r="W149" s="3"/>
      <c r="X149" s="3"/>
      <c r="Y149" s="3"/>
      <c r="Z149" s="3"/>
      <c r="AA149" s="2"/>
      <c r="AB149" s="78"/>
      <c r="AC149" s="77"/>
    </row>
    <row r="150" spans="1:27" s="7" customFormat="1" ht="15">
      <c r="A150" s="177" t="s">
        <v>300</v>
      </c>
      <c r="B150" s="188">
        <f>'Open Int.'!E150</f>
        <v>92400</v>
      </c>
      <c r="C150" s="189">
        <f>'Open Int.'!F150</f>
        <v>0</v>
      </c>
      <c r="D150" s="190">
        <f>'Open Int.'!H150</f>
        <v>0</v>
      </c>
      <c r="E150" s="329">
        <f>'Open Int.'!I150</f>
        <v>0</v>
      </c>
      <c r="F150" s="191">
        <f>IF('Open Int.'!E150=0,0,'Open Int.'!H150/'Open Int.'!E150)</f>
        <v>0</v>
      </c>
      <c r="G150" s="155">
        <v>0</v>
      </c>
      <c r="H150" s="170">
        <f t="shared" si="4"/>
        <v>0</v>
      </c>
      <c r="I150" s="185">
        <f>IF(Volume!D150=0,0,Volume!F150/Volume!D150)</f>
        <v>0</v>
      </c>
      <c r="J150" s="176">
        <v>0</v>
      </c>
      <c r="K150" s="170">
        <f t="shared" si="5"/>
        <v>0</v>
      </c>
      <c r="L150" s="60"/>
      <c r="M150" s="6"/>
      <c r="N150" s="59"/>
      <c r="O150" s="3"/>
      <c r="P150" s="3"/>
      <c r="Q150" s="3"/>
      <c r="R150" s="3"/>
      <c r="S150" s="3"/>
      <c r="T150" s="3"/>
      <c r="U150" s="61"/>
      <c r="V150" s="3"/>
      <c r="W150" s="3"/>
      <c r="X150" s="3"/>
      <c r="Y150" s="3"/>
      <c r="Z150" s="3"/>
      <c r="AA150" s="2"/>
    </row>
    <row r="151" spans="1:27" s="7" customFormat="1" ht="15">
      <c r="A151" s="177" t="s">
        <v>301</v>
      </c>
      <c r="B151" s="188">
        <f>'Open Int.'!E151</f>
        <v>24317150</v>
      </c>
      <c r="C151" s="189">
        <f>'Open Int.'!F151</f>
        <v>815100</v>
      </c>
      <c r="D151" s="190">
        <f>'Open Int.'!H151</f>
        <v>5319050</v>
      </c>
      <c r="E151" s="329">
        <f>'Open Int.'!I151</f>
        <v>250800</v>
      </c>
      <c r="F151" s="191">
        <f>IF('Open Int.'!E151=0,0,'Open Int.'!H151/'Open Int.'!E151)</f>
        <v>0.21873657069187796</v>
      </c>
      <c r="G151" s="155">
        <v>0.21565140062249888</v>
      </c>
      <c r="H151" s="170">
        <f t="shared" si="4"/>
        <v>0.014306283476357855</v>
      </c>
      <c r="I151" s="185">
        <f>IF(Volume!D151=0,0,Volume!F151/Volume!D151)</f>
        <v>0.15559157212317667</v>
      </c>
      <c r="J151" s="176">
        <v>0.1882202304737516</v>
      </c>
      <c r="K151" s="170">
        <f t="shared" si="5"/>
        <v>-0.1733536202163199</v>
      </c>
      <c r="L151" s="60"/>
      <c r="M151" s="6"/>
      <c r="N151" s="59"/>
      <c r="O151" s="3"/>
      <c r="P151" s="3"/>
      <c r="Q151" s="3"/>
      <c r="R151" s="3"/>
      <c r="S151" s="3"/>
      <c r="T151" s="3"/>
      <c r="U151" s="61"/>
      <c r="V151" s="3"/>
      <c r="W151" s="3"/>
      <c r="X151" s="3"/>
      <c r="Y151" s="3"/>
      <c r="Z151" s="3"/>
      <c r="AA151" s="2"/>
    </row>
    <row r="152" spans="1:27" s="7" customFormat="1" ht="15">
      <c r="A152" s="177" t="s">
        <v>173</v>
      </c>
      <c r="B152" s="188">
        <f>'Open Int.'!E152</f>
        <v>675550</v>
      </c>
      <c r="C152" s="189">
        <f>'Open Int.'!F152</f>
        <v>26550</v>
      </c>
      <c r="D152" s="190">
        <f>'Open Int.'!H152</f>
        <v>44250</v>
      </c>
      <c r="E152" s="329">
        <f>'Open Int.'!I152</f>
        <v>2950</v>
      </c>
      <c r="F152" s="191">
        <f>IF('Open Int.'!E152=0,0,'Open Int.'!H152/'Open Int.'!E152)</f>
        <v>0.06550218340611354</v>
      </c>
      <c r="G152" s="155">
        <v>0.06363636363636363</v>
      </c>
      <c r="H152" s="170">
        <f t="shared" si="4"/>
        <v>0.02932002495321283</v>
      </c>
      <c r="I152" s="185">
        <f>IF(Volume!D152=0,0,Volume!F152/Volume!D152)</f>
        <v>0.04</v>
      </c>
      <c r="J152" s="176">
        <v>0</v>
      </c>
      <c r="K152" s="170">
        <f t="shared" si="5"/>
        <v>0</v>
      </c>
      <c r="L152" s="60"/>
      <c r="M152" s="6"/>
      <c r="N152" s="59"/>
      <c r="O152" s="3"/>
      <c r="P152" s="3"/>
      <c r="Q152" s="3"/>
      <c r="R152" s="3"/>
      <c r="S152" s="3"/>
      <c r="T152" s="3"/>
      <c r="U152" s="61"/>
      <c r="V152" s="3"/>
      <c r="W152" s="3"/>
      <c r="X152" s="3"/>
      <c r="Y152" s="3"/>
      <c r="Z152" s="3"/>
      <c r="AA152" s="2"/>
    </row>
    <row r="153" spans="1:29" s="58" customFormat="1" ht="15">
      <c r="A153" s="177" t="s">
        <v>302</v>
      </c>
      <c r="B153" s="188">
        <f>'Open Int.'!E153</f>
        <v>0</v>
      </c>
      <c r="C153" s="189">
        <f>'Open Int.'!F153</f>
        <v>0</v>
      </c>
      <c r="D153" s="190">
        <f>'Open Int.'!H153</f>
        <v>0</v>
      </c>
      <c r="E153" s="329">
        <f>'Open Int.'!I153</f>
        <v>0</v>
      </c>
      <c r="F153" s="191">
        <f>IF('Open Int.'!E153=0,0,'Open Int.'!H153/'Open Int.'!E153)</f>
        <v>0</v>
      </c>
      <c r="G153" s="155">
        <v>0</v>
      </c>
      <c r="H153" s="170">
        <f t="shared" si="4"/>
        <v>0</v>
      </c>
      <c r="I153" s="185">
        <f>IF(Volume!D153=0,0,Volume!F153/Volume!D153)</f>
        <v>0</v>
      </c>
      <c r="J153" s="176">
        <v>0</v>
      </c>
      <c r="K153" s="170">
        <f t="shared" si="5"/>
        <v>0</v>
      </c>
      <c r="L153" s="60"/>
      <c r="M153" s="6"/>
      <c r="N153" s="59"/>
      <c r="O153" s="3"/>
      <c r="P153" s="3"/>
      <c r="Q153" s="3"/>
      <c r="R153" s="3"/>
      <c r="S153" s="3"/>
      <c r="T153" s="3"/>
      <c r="U153" s="61"/>
      <c r="V153" s="3"/>
      <c r="W153" s="3"/>
      <c r="X153" s="3"/>
      <c r="Y153" s="3"/>
      <c r="Z153" s="3"/>
      <c r="AA153" s="2"/>
      <c r="AB153" s="78"/>
      <c r="AC153" s="77"/>
    </row>
    <row r="154" spans="1:29" s="58" customFormat="1" ht="15">
      <c r="A154" s="177" t="s">
        <v>82</v>
      </c>
      <c r="B154" s="188">
        <f>'Open Int.'!E154</f>
        <v>113400</v>
      </c>
      <c r="C154" s="189">
        <f>'Open Int.'!F154</f>
        <v>10500</v>
      </c>
      <c r="D154" s="190">
        <f>'Open Int.'!H154</f>
        <v>4200</v>
      </c>
      <c r="E154" s="329">
        <f>'Open Int.'!I154</f>
        <v>0</v>
      </c>
      <c r="F154" s="191">
        <f>IF('Open Int.'!E154=0,0,'Open Int.'!H154/'Open Int.'!E154)</f>
        <v>0.037037037037037035</v>
      </c>
      <c r="G154" s="155">
        <v>0.04081632653061224</v>
      </c>
      <c r="H154" s="170">
        <f t="shared" si="4"/>
        <v>-0.09259259259259257</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c r="AB154" s="78"/>
      <c r="AC154" s="77"/>
    </row>
    <row r="155" spans="1:27" s="7" customFormat="1" ht="15">
      <c r="A155" s="177" t="s">
        <v>153</v>
      </c>
      <c r="B155" s="188">
        <f>'Open Int.'!E155</f>
        <v>10800</v>
      </c>
      <c r="C155" s="189">
        <f>'Open Int.'!F155</f>
        <v>2700</v>
      </c>
      <c r="D155" s="190">
        <f>'Open Int.'!H155</f>
        <v>450</v>
      </c>
      <c r="E155" s="329">
        <f>'Open Int.'!I155</f>
        <v>0</v>
      </c>
      <c r="F155" s="191">
        <f>IF('Open Int.'!E155=0,0,'Open Int.'!H155/'Open Int.'!E155)</f>
        <v>0.041666666666666664</v>
      </c>
      <c r="G155" s="155">
        <v>0.05555555555555555</v>
      </c>
      <c r="H155" s="170">
        <f t="shared" si="4"/>
        <v>-0.25</v>
      </c>
      <c r="I155" s="185">
        <f>IF(Volume!D155=0,0,Volume!F155/Volume!D155)</f>
        <v>0</v>
      </c>
      <c r="J155" s="176">
        <v>0</v>
      </c>
      <c r="K155" s="170">
        <f t="shared" si="5"/>
        <v>0</v>
      </c>
      <c r="L155" s="60"/>
      <c r="M155" s="6"/>
      <c r="N155" s="59"/>
      <c r="O155" s="3"/>
      <c r="P155" s="3"/>
      <c r="Q155" s="3"/>
      <c r="R155" s="3"/>
      <c r="S155" s="3"/>
      <c r="T155" s="3"/>
      <c r="U155" s="61"/>
      <c r="V155" s="3"/>
      <c r="W155" s="3"/>
      <c r="X155" s="3"/>
      <c r="Y155" s="3"/>
      <c r="Z155" s="3"/>
      <c r="AA155" s="2"/>
    </row>
    <row r="156" spans="1:29" s="58" customFormat="1" ht="15">
      <c r="A156" s="177" t="s">
        <v>154</v>
      </c>
      <c r="B156" s="188">
        <f>'Open Int.'!E156</f>
        <v>317400</v>
      </c>
      <c r="C156" s="189">
        <f>'Open Int.'!F156</f>
        <v>6900</v>
      </c>
      <c r="D156" s="190">
        <f>'Open Int.'!H156</f>
        <v>6900</v>
      </c>
      <c r="E156" s="329">
        <f>'Open Int.'!I156</f>
        <v>0</v>
      </c>
      <c r="F156" s="191">
        <f>IF('Open Int.'!E156=0,0,'Open Int.'!H156/'Open Int.'!E156)</f>
        <v>0.021739130434782608</v>
      </c>
      <c r="G156" s="155">
        <v>0.022222222222222223</v>
      </c>
      <c r="H156" s="170">
        <f t="shared" si="4"/>
        <v>-0.021739130434782674</v>
      </c>
      <c r="I156" s="185">
        <f>IF(Volume!D156=0,0,Volume!F156/Volume!D156)</f>
        <v>0</v>
      </c>
      <c r="J156" s="176">
        <v>0</v>
      </c>
      <c r="K156" s="170">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77" t="s">
        <v>303</v>
      </c>
      <c r="B157" s="188">
        <f>'Open Int.'!E157</f>
        <v>187200</v>
      </c>
      <c r="C157" s="189">
        <f>'Open Int.'!F157</f>
        <v>14400</v>
      </c>
      <c r="D157" s="190">
        <f>'Open Int.'!H157</f>
        <v>0</v>
      </c>
      <c r="E157" s="329">
        <f>'Open Int.'!I157</f>
        <v>0</v>
      </c>
      <c r="F157" s="191">
        <f>IF('Open Int.'!E157=0,0,'Open Int.'!H157/'Open Int.'!E157)</f>
        <v>0</v>
      </c>
      <c r="G157" s="155">
        <v>0</v>
      </c>
      <c r="H157" s="170">
        <f t="shared" si="4"/>
        <v>0</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c r="AB157" s="78"/>
      <c r="AC157" s="77"/>
    </row>
    <row r="158" spans="1:27" s="7" customFormat="1" ht="15">
      <c r="A158" s="177" t="s">
        <v>155</v>
      </c>
      <c r="B158" s="188">
        <f>'Open Int.'!E158</f>
        <v>12600</v>
      </c>
      <c r="C158" s="189">
        <f>'Open Int.'!F158</f>
        <v>1575</v>
      </c>
      <c r="D158" s="190">
        <f>'Open Int.'!H158</f>
        <v>0</v>
      </c>
      <c r="E158" s="329">
        <f>'Open Int.'!I158</f>
        <v>0</v>
      </c>
      <c r="F158" s="191">
        <f>IF('Open Int.'!E158=0,0,'Open Int.'!H158/'Open Int.'!E158)</f>
        <v>0</v>
      </c>
      <c r="G158" s="155">
        <v>0</v>
      </c>
      <c r="H158" s="170">
        <f t="shared" si="4"/>
        <v>0</v>
      </c>
      <c r="I158" s="185">
        <f>IF(Volume!D158=0,0,Volume!F158/Volume!D158)</f>
        <v>0</v>
      </c>
      <c r="J158" s="176">
        <v>0</v>
      </c>
      <c r="K158" s="170">
        <f t="shared" si="5"/>
        <v>0</v>
      </c>
      <c r="L158" s="60"/>
      <c r="M158" s="6"/>
      <c r="N158" s="59"/>
      <c r="O158" s="3"/>
      <c r="P158" s="3"/>
      <c r="Q158" s="3"/>
      <c r="R158" s="3"/>
      <c r="S158" s="3"/>
      <c r="T158" s="3"/>
      <c r="U158" s="61"/>
      <c r="V158" s="3"/>
      <c r="W158" s="3"/>
      <c r="X158" s="3"/>
      <c r="Y158" s="3"/>
      <c r="Z158" s="3"/>
      <c r="AA158" s="2"/>
    </row>
    <row r="159" spans="1:29" s="58" customFormat="1" ht="15">
      <c r="A159" s="177" t="s">
        <v>38</v>
      </c>
      <c r="B159" s="188">
        <f>'Open Int.'!E159</f>
        <v>54600</v>
      </c>
      <c r="C159" s="189">
        <f>'Open Int.'!F159</f>
        <v>6000</v>
      </c>
      <c r="D159" s="190">
        <f>'Open Int.'!H159</f>
        <v>14400</v>
      </c>
      <c r="E159" s="329">
        <f>'Open Int.'!I159</f>
        <v>3600</v>
      </c>
      <c r="F159" s="191">
        <f>IF('Open Int.'!E159=0,0,'Open Int.'!H159/'Open Int.'!E159)</f>
        <v>0.26373626373626374</v>
      </c>
      <c r="G159" s="155">
        <v>0.2222222222222222</v>
      </c>
      <c r="H159" s="170">
        <f t="shared" si="4"/>
        <v>0.1868131868131869</v>
      </c>
      <c r="I159" s="185">
        <f>IF(Volume!D159=0,0,Volume!F159/Volume!D159)</f>
        <v>0.2962962962962963</v>
      </c>
      <c r="J159" s="176">
        <v>0.17391304347826086</v>
      </c>
      <c r="K159" s="170">
        <f t="shared" si="5"/>
        <v>0.7037037037037036</v>
      </c>
      <c r="L159" s="60"/>
      <c r="M159" s="6"/>
      <c r="N159" s="59"/>
      <c r="O159" s="3"/>
      <c r="P159" s="3"/>
      <c r="Q159" s="3"/>
      <c r="R159" s="3"/>
      <c r="S159" s="3"/>
      <c r="T159" s="3"/>
      <c r="U159" s="61"/>
      <c r="V159" s="3"/>
      <c r="W159" s="3"/>
      <c r="X159" s="3"/>
      <c r="Y159" s="3"/>
      <c r="Z159" s="3"/>
      <c r="AA159" s="2"/>
      <c r="AB159" s="78"/>
      <c r="AC159" s="77"/>
    </row>
    <row r="160" spans="1:29" s="58" customFormat="1" ht="15">
      <c r="A160" s="177" t="s">
        <v>156</v>
      </c>
      <c r="B160" s="188">
        <f>'Open Int.'!E160</f>
        <v>2400</v>
      </c>
      <c r="C160" s="189">
        <f>'Open Int.'!F160</f>
        <v>0</v>
      </c>
      <c r="D160" s="190">
        <f>'Open Int.'!H160</f>
        <v>0</v>
      </c>
      <c r="E160" s="329">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9" s="58" customFormat="1" ht="15">
      <c r="A161" s="177" t="s">
        <v>395</v>
      </c>
      <c r="B161" s="188">
        <f>'Open Int.'!E161</f>
        <v>700</v>
      </c>
      <c r="C161" s="189">
        <f>'Open Int.'!F161</f>
        <v>0</v>
      </c>
      <c r="D161" s="190">
        <f>'Open Int.'!H161</f>
        <v>700</v>
      </c>
      <c r="E161" s="329">
        <f>'Open Int.'!I161</f>
        <v>-1400</v>
      </c>
      <c r="F161" s="191">
        <f>IF('Open Int.'!E161=0,0,'Open Int.'!H161/'Open Int.'!E161)</f>
        <v>1</v>
      </c>
      <c r="G161" s="155">
        <v>3</v>
      </c>
      <c r="H161" s="170">
        <f t="shared" si="4"/>
        <v>-0.6666666666666666</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c r="AB161" s="78"/>
      <c r="AC161" s="77"/>
    </row>
    <row r="162" spans="1:28" s="2" customFormat="1" ht="15" customHeight="1" hidden="1">
      <c r="A162" s="72"/>
      <c r="B162" s="140">
        <f>SUM(B4:B161)</f>
        <v>146630038</v>
      </c>
      <c r="C162" s="141">
        <f>SUM(C4:C161)</f>
        <v>7014089</v>
      </c>
      <c r="D162" s="142"/>
      <c r="E162" s="143"/>
      <c r="F162" s="60"/>
      <c r="G162" s="6"/>
      <c r="H162" s="59"/>
      <c r="I162" s="6"/>
      <c r="J162" s="6"/>
      <c r="K162" s="59"/>
      <c r="L162" s="60"/>
      <c r="M162" s="6"/>
      <c r="N162" s="59"/>
      <c r="O162" s="3"/>
      <c r="P162" s="3"/>
      <c r="Q162" s="3"/>
      <c r="R162" s="3"/>
      <c r="S162" s="3"/>
      <c r="T162" s="3"/>
      <c r="U162" s="61"/>
      <c r="V162" s="3"/>
      <c r="W162" s="3"/>
      <c r="X162" s="3"/>
      <c r="Y162" s="3"/>
      <c r="Z162" s="3"/>
      <c r="AB162" s="75"/>
    </row>
    <row r="163" spans="2:28" s="2" customFormat="1" ht="15" customHeight="1">
      <c r="B163" s="5"/>
      <c r="C163" s="5"/>
      <c r="D163" s="143"/>
      <c r="E163" s="143"/>
      <c r="F163" s="60"/>
      <c r="G163" s="6"/>
      <c r="H163" s="59"/>
      <c r="I163" s="6"/>
      <c r="J163" s="6"/>
      <c r="K163" s="59"/>
      <c r="L163" s="60"/>
      <c r="M163" s="6"/>
      <c r="N163" s="59"/>
      <c r="O163" s="3"/>
      <c r="P163" s="3"/>
      <c r="Q163" s="3"/>
      <c r="R163" s="3"/>
      <c r="S163" s="3"/>
      <c r="T163" s="3"/>
      <c r="U163" s="61"/>
      <c r="V163" s="3"/>
      <c r="W163" s="3"/>
      <c r="X163" s="3"/>
      <c r="Y163" s="3"/>
      <c r="Z163" s="3"/>
      <c r="AB163" s="1"/>
    </row>
    <row r="164" spans="1:5" ht="12.75">
      <c r="A164" s="2"/>
      <c r="B164" s="5"/>
      <c r="C164" s="5"/>
      <c r="D164" s="143"/>
      <c r="E164" s="143"/>
    </row>
    <row r="165" spans="1:5" ht="12.75">
      <c r="A165" s="137"/>
      <c r="B165" s="144"/>
      <c r="C165" s="145"/>
      <c r="D165" s="146"/>
      <c r="E165" s="146"/>
    </row>
    <row r="166" spans="1:5" ht="12.75">
      <c r="A166" s="138"/>
      <c r="B166" s="147"/>
      <c r="C166" s="148"/>
      <c r="D166" s="148"/>
      <c r="E166" s="148"/>
    </row>
    <row r="167" spans="1:5" ht="12.75">
      <c r="A167" s="139"/>
      <c r="B167" s="149"/>
      <c r="C167" s="150"/>
      <c r="D167" s="151"/>
      <c r="E167" s="151"/>
    </row>
    <row r="168" spans="1:5" ht="12.75">
      <c r="A168" s="137"/>
      <c r="B168" s="149"/>
      <c r="C168" s="150"/>
      <c r="D168" s="151"/>
      <c r="E168" s="151"/>
    </row>
    <row r="169" spans="1:5" ht="12.75">
      <c r="A169" s="139"/>
      <c r="B169" s="149"/>
      <c r="C169" s="150"/>
      <c r="D169" s="151"/>
      <c r="E169" s="151"/>
    </row>
    <row r="170" spans="1:5" ht="12.75">
      <c r="A170" s="137"/>
      <c r="B170" s="149"/>
      <c r="C170" s="150"/>
      <c r="D170" s="151"/>
      <c r="E170" s="151"/>
    </row>
    <row r="171" spans="1:5" ht="12.75">
      <c r="A171" s="4"/>
      <c r="B171" s="152"/>
      <c r="C171" s="152"/>
      <c r="D171" s="153"/>
      <c r="E171" s="153"/>
    </row>
    <row r="172" spans="1:5" ht="12.75">
      <c r="A172" s="4"/>
      <c r="B172" s="152"/>
      <c r="C172" s="152"/>
      <c r="D172" s="153"/>
      <c r="E172" s="153"/>
    </row>
    <row r="173" spans="1:5" ht="12.75">
      <c r="A173" s="4"/>
      <c r="B173" s="152"/>
      <c r="C173" s="152"/>
      <c r="D173" s="153"/>
      <c r="E173" s="153"/>
    </row>
    <row r="204" ht="12.75">
      <c r="B204"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1"/>
  <sheetViews>
    <sheetView workbookViewId="0" topLeftCell="A1">
      <selection activeCell="E218" sqref="E218"/>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8" t="s">
        <v>126</v>
      </c>
      <c r="B1" s="419"/>
      <c r="C1" s="419"/>
      <c r="D1" s="419"/>
      <c r="E1" s="419"/>
      <c r="F1" s="419"/>
      <c r="G1" s="419"/>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5644.95</v>
      </c>
      <c r="C3" s="269">
        <v>5648.7</v>
      </c>
      <c r="D3" s="263">
        <f>C3-B3</f>
        <v>3.75</v>
      </c>
      <c r="E3" s="332">
        <f>D3/B3</f>
        <v>0.0006643105784816518</v>
      </c>
      <c r="F3" s="263">
        <v>28.849999999999454</v>
      </c>
      <c r="G3" s="160">
        <f aca="true" t="shared" si="0" ref="G3:G68">D3-F3</f>
        <v>-25.099999999999454</v>
      </c>
    </row>
    <row r="4" spans="1:7" s="69" customFormat="1" ht="13.5">
      <c r="A4" s="193" t="s">
        <v>74</v>
      </c>
      <c r="B4" s="272">
        <f>Volume!J5</f>
        <v>5246.1</v>
      </c>
      <c r="C4" s="2">
        <v>5260.65</v>
      </c>
      <c r="D4" s="264">
        <f aca="true" t="shared" si="1" ref="D4:D65">C4-B4</f>
        <v>14.549999999999272</v>
      </c>
      <c r="E4" s="331">
        <f aca="true" t="shared" si="2" ref="E4:E65">D4/B4</f>
        <v>0.0027734888774516827</v>
      </c>
      <c r="F4" s="264">
        <v>39.649999999999636</v>
      </c>
      <c r="G4" s="159">
        <f t="shared" si="0"/>
        <v>-25.100000000000364</v>
      </c>
    </row>
    <row r="5" spans="1:7" s="69" customFormat="1" ht="13.5">
      <c r="A5" s="193" t="s">
        <v>9</v>
      </c>
      <c r="B5" s="272">
        <f>Volume!J6</f>
        <v>4066.8</v>
      </c>
      <c r="C5" s="2">
        <v>4052.3</v>
      </c>
      <c r="D5" s="264">
        <f t="shared" si="1"/>
        <v>-14.5</v>
      </c>
      <c r="E5" s="331">
        <f t="shared" si="2"/>
        <v>-0.0035654568702665483</v>
      </c>
      <c r="F5" s="264">
        <v>14.049999999999727</v>
      </c>
      <c r="G5" s="159">
        <f t="shared" si="0"/>
        <v>-28.549999999999727</v>
      </c>
    </row>
    <row r="6" spans="1:7" s="69" customFormat="1" ht="13.5">
      <c r="A6" s="193" t="s">
        <v>279</v>
      </c>
      <c r="B6" s="272">
        <f>Volume!J7</f>
        <v>2355.4</v>
      </c>
      <c r="C6" s="70">
        <v>2373.75</v>
      </c>
      <c r="D6" s="264">
        <f t="shared" si="1"/>
        <v>18.34999999999991</v>
      </c>
      <c r="E6" s="331">
        <f t="shared" si="2"/>
        <v>0.007790608813789551</v>
      </c>
      <c r="F6" s="264">
        <v>24.949999999999818</v>
      </c>
      <c r="G6" s="159">
        <f t="shared" si="0"/>
        <v>-6.599999999999909</v>
      </c>
    </row>
    <row r="7" spans="1:10" s="69" customFormat="1" ht="13.5">
      <c r="A7" s="193" t="s">
        <v>134</v>
      </c>
      <c r="B7" s="272">
        <f>Volume!J8</f>
        <v>4190.6</v>
      </c>
      <c r="C7" s="70">
        <v>4151.6</v>
      </c>
      <c r="D7" s="264">
        <f t="shared" si="1"/>
        <v>-39</v>
      </c>
      <c r="E7" s="331">
        <f t="shared" si="2"/>
        <v>-0.009306543215768624</v>
      </c>
      <c r="F7" s="264">
        <v>1.8499999999994543</v>
      </c>
      <c r="G7" s="159">
        <f t="shared" si="0"/>
        <v>-40.849999999999454</v>
      </c>
      <c r="H7" s="135"/>
      <c r="I7" s="136"/>
      <c r="J7" s="78"/>
    </row>
    <row r="8" spans="1:7" s="69" customFormat="1" ht="13.5">
      <c r="A8" s="193" t="s">
        <v>0</v>
      </c>
      <c r="B8" s="272">
        <f>Volume!J9</f>
        <v>874.9</v>
      </c>
      <c r="C8" s="70">
        <v>865</v>
      </c>
      <c r="D8" s="264">
        <f t="shared" si="1"/>
        <v>-9.899999999999977</v>
      </c>
      <c r="E8" s="331">
        <f t="shared" si="2"/>
        <v>-0.011315578923305494</v>
      </c>
      <c r="F8" s="264">
        <v>-1.2999999999999545</v>
      </c>
      <c r="G8" s="159">
        <f t="shared" si="0"/>
        <v>-8.600000000000023</v>
      </c>
    </row>
    <row r="9" spans="1:8" s="25" customFormat="1" ht="13.5">
      <c r="A9" s="193" t="s">
        <v>135</v>
      </c>
      <c r="B9" s="272">
        <f>Volume!J10</f>
        <v>80.2</v>
      </c>
      <c r="C9" s="70">
        <v>80.5</v>
      </c>
      <c r="D9" s="264">
        <f t="shared" si="1"/>
        <v>0.29999999999999716</v>
      </c>
      <c r="E9" s="331">
        <f t="shared" si="2"/>
        <v>0.0037406483790523334</v>
      </c>
      <c r="F9" s="264">
        <v>0.6499999999999915</v>
      </c>
      <c r="G9" s="159">
        <f t="shared" si="0"/>
        <v>-0.3499999999999943</v>
      </c>
      <c r="H9" s="69"/>
    </row>
    <row r="10" spans="1:7" s="69" customFormat="1" ht="13.5">
      <c r="A10" s="193" t="s">
        <v>174</v>
      </c>
      <c r="B10" s="272">
        <f>Volume!J11</f>
        <v>64.65</v>
      </c>
      <c r="C10" s="70">
        <v>64.65</v>
      </c>
      <c r="D10" s="264">
        <f t="shared" si="1"/>
        <v>0</v>
      </c>
      <c r="E10" s="331">
        <f t="shared" si="2"/>
        <v>0</v>
      </c>
      <c r="F10" s="264">
        <v>0.4000000000000057</v>
      </c>
      <c r="G10" s="159">
        <f t="shared" si="0"/>
        <v>-0.4000000000000057</v>
      </c>
    </row>
    <row r="11" spans="1:7" s="69" customFormat="1" ht="13.5">
      <c r="A11" s="193" t="s">
        <v>280</v>
      </c>
      <c r="B11" s="272">
        <f>Volume!J12</f>
        <v>385.55</v>
      </c>
      <c r="C11" s="70">
        <v>384.6</v>
      </c>
      <c r="D11" s="264">
        <f t="shared" si="1"/>
        <v>-0.9499999999999886</v>
      </c>
      <c r="E11" s="331">
        <f t="shared" si="2"/>
        <v>-0.002464012449747085</v>
      </c>
      <c r="F11" s="264">
        <v>1.4499999999999886</v>
      </c>
      <c r="G11" s="159">
        <f t="shared" si="0"/>
        <v>-2.3999999999999773</v>
      </c>
    </row>
    <row r="12" spans="1:7" s="69" customFormat="1" ht="13.5">
      <c r="A12" s="193" t="s">
        <v>75</v>
      </c>
      <c r="B12" s="272">
        <f>Volume!J13</f>
        <v>86.1</v>
      </c>
      <c r="C12" s="70">
        <v>86.35</v>
      </c>
      <c r="D12" s="264">
        <f t="shared" si="1"/>
        <v>0.25</v>
      </c>
      <c r="E12" s="331">
        <f t="shared" si="2"/>
        <v>0.0029036004645760743</v>
      </c>
      <c r="F12" s="264">
        <v>0.9500000000000028</v>
      </c>
      <c r="G12" s="159">
        <f t="shared" si="0"/>
        <v>-0.7000000000000028</v>
      </c>
    </row>
    <row r="13" spans="1:7" s="69" customFormat="1" ht="13.5">
      <c r="A13" s="193" t="s">
        <v>88</v>
      </c>
      <c r="B13" s="272">
        <f>Volume!J14</f>
        <v>44.7</v>
      </c>
      <c r="C13" s="70">
        <v>44.7</v>
      </c>
      <c r="D13" s="264">
        <f t="shared" si="1"/>
        <v>0</v>
      </c>
      <c r="E13" s="331">
        <f t="shared" si="2"/>
        <v>0</v>
      </c>
      <c r="F13" s="264">
        <v>0.3500000000000014</v>
      </c>
      <c r="G13" s="159">
        <f t="shared" si="0"/>
        <v>-0.3500000000000014</v>
      </c>
    </row>
    <row r="14" spans="1:7" s="69" customFormat="1" ht="13.5">
      <c r="A14" s="193" t="s">
        <v>136</v>
      </c>
      <c r="B14" s="272">
        <f>Volume!J15</f>
        <v>37.25</v>
      </c>
      <c r="C14" s="70">
        <v>37.45</v>
      </c>
      <c r="D14" s="264">
        <f t="shared" si="1"/>
        <v>0.20000000000000284</v>
      </c>
      <c r="E14" s="331">
        <f t="shared" si="2"/>
        <v>0.0053691275167785995</v>
      </c>
      <c r="F14" s="264">
        <v>0.3499999999999943</v>
      </c>
      <c r="G14" s="159">
        <f t="shared" si="0"/>
        <v>-0.14999999999999147</v>
      </c>
    </row>
    <row r="15" spans="1:7" s="69" customFormat="1" ht="13.5">
      <c r="A15" s="193" t="s">
        <v>157</v>
      </c>
      <c r="B15" s="272">
        <f>Volume!J16</f>
        <v>688.1</v>
      </c>
      <c r="C15" s="70">
        <v>693.1</v>
      </c>
      <c r="D15" s="264">
        <f t="shared" si="1"/>
        <v>5</v>
      </c>
      <c r="E15" s="331">
        <f t="shared" si="2"/>
        <v>0.007266385699752942</v>
      </c>
      <c r="F15" s="264">
        <v>3.550000000000068</v>
      </c>
      <c r="G15" s="159">
        <f t="shared" si="0"/>
        <v>1.4499999999999318</v>
      </c>
    </row>
    <row r="16" spans="1:7" s="69" customFormat="1" ht="13.5">
      <c r="A16" s="193" t="s">
        <v>193</v>
      </c>
      <c r="B16" s="272">
        <f>Volume!J17</f>
        <v>2609.45</v>
      </c>
      <c r="C16" s="70">
        <v>2615.35</v>
      </c>
      <c r="D16" s="264">
        <f t="shared" si="1"/>
        <v>5.900000000000091</v>
      </c>
      <c r="E16" s="331">
        <f t="shared" si="2"/>
        <v>0.002261012857115519</v>
      </c>
      <c r="F16" s="264">
        <v>22.350000000000364</v>
      </c>
      <c r="G16" s="159">
        <f t="shared" si="0"/>
        <v>-16.450000000000273</v>
      </c>
    </row>
    <row r="17" spans="1:7" s="69" customFormat="1" ht="13.5">
      <c r="A17" s="193" t="s">
        <v>281</v>
      </c>
      <c r="B17" s="272">
        <f>Volume!J18</f>
        <v>157.15</v>
      </c>
      <c r="C17" s="70">
        <v>158.1</v>
      </c>
      <c r="D17" s="264">
        <f t="shared" si="1"/>
        <v>0.9499999999999886</v>
      </c>
      <c r="E17" s="331">
        <f t="shared" si="2"/>
        <v>0.006045179764556084</v>
      </c>
      <c r="F17" s="264">
        <v>1.3499999999999943</v>
      </c>
      <c r="G17" s="159">
        <f t="shared" si="0"/>
        <v>-0.4000000000000057</v>
      </c>
    </row>
    <row r="18" spans="1:7" s="14" customFormat="1" ht="13.5">
      <c r="A18" s="193" t="s">
        <v>282</v>
      </c>
      <c r="B18" s="272">
        <f>Volume!J19</f>
        <v>62.45</v>
      </c>
      <c r="C18" s="70">
        <v>62.7</v>
      </c>
      <c r="D18" s="264">
        <f t="shared" si="1"/>
        <v>0.25</v>
      </c>
      <c r="E18" s="331">
        <f t="shared" si="2"/>
        <v>0.0040032025620496394</v>
      </c>
      <c r="F18" s="264">
        <v>0.3999999999999986</v>
      </c>
      <c r="G18" s="159">
        <f t="shared" si="0"/>
        <v>-0.14999999999999858</v>
      </c>
    </row>
    <row r="19" spans="1:7" s="14" customFormat="1" ht="13.5">
      <c r="A19" s="193" t="s">
        <v>76</v>
      </c>
      <c r="B19" s="272">
        <f>Volume!J20</f>
        <v>251</v>
      </c>
      <c r="C19" s="70">
        <v>251.75</v>
      </c>
      <c r="D19" s="264">
        <f t="shared" si="1"/>
        <v>0.75</v>
      </c>
      <c r="E19" s="331">
        <f t="shared" si="2"/>
        <v>0.00298804780876494</v>
      </c>
      <c r="F19" s="264">
        <v>1.75</v>
      </c>
      <c r="G19" s="159">
        <f t="shared" si="0"/>
        <v>-1</v>
      </c>
    </row>
    <row r="20" spans="1:7" s="69" customFormat="1" ht="13.5">
      <c r="A20" s="193" t="s">
        <v>77</v>
      </c>
      <c r="B20" s="272">
        <f>Volume!J21</f>
        <v>195.4</v>
      </c>
      <c r="C20" s="70">
        <v>196.15</v>
      </c>
      <c r="D20" s="264">
        <f t="shared" si="1"/>
        <v>0.75</v>
      </c>
      <c r="E20" s="331">
        <f t="shared" si="2"/>
        <v>0.0038382804503582393</v>
      </c>
      <c r="F20" s="264">
        <v>1.8499999999999943</v>
      </c>
      <c r="G20" s="159">
        <f t="shared" si="0"/>
        <v>-1.0999999999999943</v>
      </c>
    </row>
    <row r="21" spans="1:7" s="69" customFormat="1" ht="13.5">
      <c r="A21" s="193" t="s">
        <v>283</v>
      </c>
      <c r="B21" s="272">
        <f>Volume!J22</f>
        <v>158.45</v>
      </c>
      <c r="C21" s="70">
        <v>159.6</v>
      </c>
      <c r="D21" s="264">
        <f t="shared" si="1"/>
        <v>1.1500000000000057</v>
      </c>
      <c r="E21" s="331">
        <f t="shared" si="2"/>
        <v>0.0072578100347113015</v>
      </c>
      <c r="F21" s="264">
        <v>1.5500000000000114</v>
      </c>
      <c r="G21" s="159">
        <f t="shared" si="0"/>
        <v>-0.4000000000000057</v>
      </c>
    </row>
    <row r="22" spans="1:7" s="69" customFormat="1" ht="13.5">
      <c r="A22" s="193" t="s">
        <v>34</v>
      </c>
      <c r="B22" s="272">
        <f>Volume!J23</f>
        <v>1634.15</v>
      </c>
      <c r="C22" s="70">
        <v>1645.7</v>
      </c>
      <c r="D22" s="264">
        <f t="shared" si="1"/>
        <v>11.549999999999955</v>
      </c>
      <c r="E22" s="331">
        <f t="shared" si="2"/>
        <v>0.007067894624116485</v>
      </c>
      <c r="F22" s="264">
        <v>13.199999999999818</v>
      </c>
      <c r="G22" s="159">
        <f t="shared" si="0"/>
        <v>-1.6499999999998636</v>
      </c>
    </row>
    <row r="23" spans="1:7" s="69" customFormat="1" ht="13.5">
      <c r="A23" s="193" t="s">
        <v>284</v>
      </c>
      <c r="B23" s="272">
        <f>Volume!J24</f>
        <v>960.65</v>
      </c>
      <c r="C23" s="70">
        <v>965.6</v>
      </c>
      <c r="D23" s="264">
        <f t="shared" si="1"/>
        <v>4.9500000000000455</v>
      </c>
      <c r="E23" s="331">
        <f t="shared" si="2"/>
        <v>0.005152761151303852</v>
      </c>
      <c r="F23" s="264">
        <v>8.5</v>
      </c>
      <c r="G23" s="159">
        <f t="shared" si="0"/>
        <v>-3.5499999999999545</v>
      </c>
    </row>
    <row r="24" spans="1:7" s="69" customFormat="1" ht="13.5">
      <c r="A24" s="193" t="s">
        <v>137</v>
      </c>
      <c r="B24" s="272">
        <f>Volume!J25</f>
        <v>344.1</v>
      </c>
      <c r="C24" s="70">
        <v>345.2</v>
      </c>
      <c r="D24" s="264">
        <f t="shared" si="1"/>
        <v>1.099999999999966</v>
      </c>
      <c r="E24" s="331">
        <f t="shared" si="2"/>
        <v>0.003196745132228904</v>
      </c>
      <c r="F24" s="264">
        <v>3.1999999999999886</v>
      </c>
      <c r="G24" s="159">
        <f t="shared" si="0"/>
        <v>-2.1000000000000227</v>
      </c>
    </row>
    <row r="25" spans="1:7" s="69" customFormat="1" ht="13.5">
      <c r="A25" s="193" t="s">
        <v>232</v>
      </c>
      <c r="B25" s="272">
        <f>Volume!J26</f>
        <v>818.95</v>
      </c>
      <c r="C25" s="70">
        <v>814.7</v>
      </c>
      <c r="D25" s="264">
        <f t="shared" si="1"/>
        <v>-4.25</v>
      </c>
      <c r="E25" s="331">
        <f t="shared" si="2"/>
        <v>-0.005189572012943403</v>
      </c>
      <c r="F25" s="264">
        <v>-1.1499999999999773</v>
      </c>
      <c r="G25" s="159">
        <f t="shared" si="0"/>
        <v>-3.1000000000000227</v>
      </c>
    </row>
    <row r="26" spans="1:7" s="69" customFormat="1" ht="13.5">
      <c r="A26" s="193" t="s">
        <v>1</v>
      </c>
      <c r="B26" s="272">
        <f>Volume!J27</f>
        <v>2429.3</v>
      </c>
      <c r="C26" s="70">
        <v>2438.5</v>
      </c>
      <c r="D26" s="264">
        <f t="shared" si="1"/>
        <v>9.199999999999818</v>
      </c>
      <c r="E26" s="331">
        <f t="shared" si="2"/>
        <v>0.0037870991643682616</v>
      </c>
      <c r="F26" s="264">
        <v>13.950000000000273</v>
      </c>
      <c r="G26" s="159">
        <f t="shared" si="0"/>
        <v>-4.750000000000455</v>
      </c>
    </row>
    <row r="27" spans="1:7" s="69" customFormat="1" ht="13.5">
      <c r="A27" s="193" t="s">
        <v>158</v>
      </c>
      <c r="B27" s="272">
        <f>Volume!J28</f>
        <v>114.65</v>
      </c>
      <c r="C27" s="70">
        <v>114.7</v>
      </c>
      <c r="D27" s="264">
        <f t="shared" si="1"/>
        <v>0.04999999999999716</v>
      </c>
      <c r="E27" s="331">
        <f t="shared" si="2"/>
        <v>0.00043610989969469825</v>
      </c>
      <c r="F27" s="264">
        <v>0.8499999999999943</v>
      </c>
      <c r="G27" s="159">
        <f t="shared" si="0"/>
        <v>-0.7999999999999972</v>
      </c>
    </row>
    <row r="28" spans="1:7" s="69" customFormat="1" ht="13.5">
      <c r="A28" s="193" t="s">
        <v>285</v>
      </c>
      <c r="B28" s="272">
        <f>Volume!J29</f>
        <v>559.9</v>
      </c>
      <c r="C28" s="70">
        <v>563.7</v>
      </c>
      <c r="D28" s="264">
        <f t="shared" si="1"/>
        <v>3.800000000000068</v>
      </c>
      <c r="E28" s="331">
        <f t="shared" si="2"/>
        <v>0.006786926236828127</v>
      </c>
      <c r="F28" s="264">
        <v>8.100000000000023</v>
      </c>
      <c r="G28" s="159">
        <f t="shared" si="0"/>
        <v>-4.2999999999999545</v>
      </c>
    </row>
    <row r="29" spans="1:7" s="69" customFormat="1" ht="13.5">
      <c r="A29" s="193" t="s">
        <v>159</v>
      </c>
      <c r="B29" s="272">
        <f>Volume!J30</f>
        <v>49.15</v>
      </c>
      <c r="C29" s="70">
        <v>49.4</v>
      </c>
      <c r="D29" s="264">
        <f t="shared" si="1"/>
        <v>0.25</v>
      </c>
      <c r="E29" s="331">
        <f t="shared" si="2"/>
        <v>0.00508646998982706</v>
      </c>
      <c r="F29" s="264">
        <v>0.45000000000000284</v>
      </c>
      <c r="G29" s="159">
        <f t="shared" si="0"/>
        <v>-0.20000000000000284</v>
      </c>
    </row>
    <row r="30" spans="1:7" s="69" customFormat="1" ht="13.5">
      <c r="A30" s="193" t="s">
        <v>2</v>
      </c>
      <c r="B30" s="272">
        <f>Volume!J31</f>
        <v>355.05</v>
      </c>
      <c r="C30" s="70">
        <v>353.75</v>
      </c>
      <c r="D30" s="264">
        <f t="shared" si="1"/>
        <v>-1.3000000000000114</v>
      </c>
      <c r="E30" s="331">
        <f t="shared" si="2"/>
        <v>-0.0036614561329390547</v>
      </c>
      <c r="F30" s="264">
        <v>0.8000000000000114</v>
      </c>
      <c r="G30" s="159">
        <f t="shared" si="0"/>
        <v>-2.1000000000000227</v>
      </c>
    </row>
    <row r="31" spans="1:7" s="69" customFormat="1" ht="13.5">
      <c r="A31" s="193" t="s">
        <v>391</v>
      </c>
      <c r="B31" s="272">
        <f>Volume!J32</f>
        <v>130.6</v>
      </c>
      <c r="C31" s="70">
        <v>131.15</v>
      </c>
      <c r="D31" s="264">
        <f t="shared" si="1"/>
        <v>0.5500000000000114</v>
      </c>
      <c r="E31" s="331">
        <f t="shared" si="2"/>
        <v>0.004211332312404375</v>
      </c>
      <c r="F31" s="264">
        <v>1.299999999999983</v>
      </c>
      <c r="G31" s="159">
        <f t="shared" si="0"/>
        <v>-0.7499999999999716</v>
      </c>
    </row>
    <row r="32" spans="1:7" s="69" customFormat="1" ht="13.5">
      <c r="A32" s="193" t="s">
        <v>78</v>
      </c>
      <c r="B32" s="272">
        <f>Volume!J33</f>
        <v>220.2</v>
      </c>
      <c r="C32" s="70">
        <v>220.6</v>
      </c>
      <c r="D32" s="264">
        <f t="shared" si="1"/>
        <v>0.4000000000000057</v>
      </c>
      <c r="E32" s="331">
        <f t="shared" si="2"/>
        <v>0.0018165304268846763</v>
      </c>
      <c r="F32" s="264">
        <v>1.9499999999999886</v>
      </c>
      <c r="G32" s="159">
        <f t="shared" si="0"/>
        <v>-1.549999999999983</v>
      </c>
    </row>
    <row r="33" spans="1:7" s="69" customFormat="1" ht="13.5">
      <c r="A33" s="193" t="s">
        <v>138</v>
      </c>
      <c r="B33" s="272">
        <f>Volume!J34</f>
        <v>569.4</v>
      </c>
      <c r="C33" s="70">
        <v>571.8</v>
      </c>
      <c r="D33" s="264">
        <f t="shared" si="1"/>
        <v>2.3999999999999773</v>
      </c>
      <c r="E33" s="331">
        <f t="shared" si="2"/>
        <v>0.004214963119072669</v>
      </c>
      <c r="F33" s="264">
        <v>4.649999999999977</v>
      </c>
      <c r="G33" s="159">
        <f t="shared" si="0"/>
        <v>-2.25</v>
      </c>
    </row>
    <row r="34" spans="1:7" s="69" customFormat="1" ht="13.5">
      <c r="A34" s="193" t="s">
        <v>160</v>
      </c>
      <c r="B34" s="272">
        <f>Volume!J35</f>
        <v>369.05</v>
      </c>
      <c r="C34" s="70">
        <v>369.9</v>
      </c>
      <c r="D34" s="264">
        <f t="shared" si="1"/>
        <v>0.8499999999999659</v>
      </c>
      <c r="E34" s="331">
        <f t="shared" si="2"/>
        <v>0.0023032109470260556</v>
      </c>
      <c r="F34" s="264">
        <v>2.099999999999966</v>
      </c>
      <c r="G34" s="159">
        <f t="shared" si="0"/>
        <v>-1.25</v>
      </c>
    </row>
    <row r="35" spans="1:7" s="69" customFormat="1" ht="13.5">
      <c r="A35" s="193" t="s">
        <v>161</v>
      </c>
      <c r="B35" s="272">
        <f>Volume!J36</f>
        <v>34.05</v>
      </c>
      <c r="C35" s="70">
        <v>34.3</v>
      </c>
      <c r="D35" s="264">
        <f t="shared" si="1"/>
        <v>0.25</v>
      </c>
      <c r="E35" s="331">
        <f t="shared" si="2"/>
        <v>0.007342143906020559</v>
      </c>
      <c r="F35" s="264">
        <v>0.30000000000000426</v>
      </c>
      <c r="G35" s="159">
        <f t="shared" si="0"/>
        <v>-0.05000000000000426</v>
      </c>
    </row>
    <row r="36" spans="1:7" s="69" customFormat="1" ht="13.5">
      <c r="A36" s="193" t="s">
        <v>392</v>
      </c>
      <c r="B36" s="272">
        <f>Volume!J37</f>
        <v>216.4</v>
      </c>
      <c r="C36" s="70">
        <v>217.6</v>
      </c>
      <c r="D36" s="264">
        <f t="shared" si="1"/>
        <v>1.1999999999999886</v>
      </c>
      <c r="E36" s="331">
        <f t="shared" si="2"/>
        <v>0.005545286506469448</v>
      </c>
      <c r="F36" s="264">
        <v>3.6500000000000057</v>
      </c>
      <c r="G36" s="159">
        <f t="shared" si="0"/>
        <v>-2.450000000000017</v>
      </c>
    </row>
    <row r="37" spans="1:8" s="25" customFormat="1" ht="13.5">
      <c r="A37" s="193" t="s">
        <v>3</v>
      </c>
      <c r="B37" s="272">
        <f>Volume!J38</f>
        <v>208.1</v>
      </c>
      <c r="C37" s="70">
        <v>209.05</v>
      </c>
      <c r="D37" s="264">
        <f t="shared" si="1"/>
        <v>0.950000000000017</v>
      </c>
      <c r="E37" s="331">
        <f t="shared" si="2"/>
        <v>0.004565112926477737</v>
      </c>
      <c r="F37" s="264">
        <v>1.9499999999999886</v>
      </c>
      <c r="G37" s="159">
        <f t="shared" si="0"/>
        <v>-0.9999999999999716</v>
      </c>
      <c r="H37" s="69"/>
    </row>
    <row r="38" spans="1:7" s="69" customFormat="1" ht="13.5">
      <c r="A38" s="193" t="s">
        <v>218</v>
      </c>
      <c r="B38" s="272">
        <f>Volume!J39</f>
        <v>376.55</v>
      </c>
      <c r="C38" s="70">
        <v>377.35</v>
      </c>
      <c r="D38" s="264">
        <f t="shared" si="1"/>
        <v>0.8000000000000114</v>
      </c>
      <c r="E38" s="331">
        <f t="shared" si="2"/>
        <v>0.0021245518523436762</v>
      </c>
      <c r="F38" s="264">
        <v>0.7000000000000455</v>
      </c>
      <c r="G38" s="159">
        <f t="shared" si="0"/>
        <v>0.0999999999999659</v>
      </c>
    </row>
    <row r="39" spans="1:7" s="69" customFormat="1" ht="13.5">
      <c r="A39" s="193" t="s">
        <v>162</v>
      </c>
      <c r="B39" s="272">
        <f>Volume!J40</f>
        <v>313.05</v>
      </c>
      <c r="C39" s="70">
        <v>314.9</v>
      </c>
      <c r="D39" s="264">
        <f t="shared" si="1"/>
        <v>1.849999999999966</v>
      </c>
      <c r="E39" s="331">
        <f t="shared" si="2"/>
        <v>0.0059095991055740805</v>
      </c>
      <c r="F39" s="264">
        <v>2.5</v>
      </c>
      <c r="G39" s="159">
        <f t="shared" si="0"/>
        <v>-0.6500000000000341</v>
      </c>
    </row>
    <row r="40" spans="1:7" s="69" customFormat="1" ht="13.5">
      <c r="A40" s="193" t="s">
        <v>286</v>
      </c>
      <c r="B40" s="272">
        <f>Volume!J41</f>
        <v>214.8</v>
      </c>
      <c r="C40" s="70">
        <v>213.15</v>
      </c>
      <c r="D40" s="264">
        <f t="shared" si="1"/>
        <v>-1.6500000000000057</v>
      </c>
      <c r="E40" s="331">
        <f t="shared" si="2"/>
        <v>-0.007681564245810082</v>
      </c>
      <c r="F40" s="264">
        <v>1.8000000000000114</v>
      </c>
      <c r="G40" s="159">
        <f t="shared" si="0"/>
        <v>-3.450000000000017</v>
      </c>
    </row>
    <row r="41" spans="1:7" s="69" customFormat="1" ht="13.5">
      <c r="A41" s="193" t="s">
        <v>183</v>
      </c>
      <c r="B41" s="272">
        <f>Volume!J42</f>
        <v>304.95</v>
      </c>
      <c r="C41" s="70">
        <v>305.8</v>
      </c>
      <c r="D41" s="264">
        <f t="shared" si="1"/>
        <v>0.8500000000000227</v>
      </c>
      <c r="E41" s="331">
        <f t="shared" si="2"/>
        <v>0.0027873421872438853</v>
      </c>
      <c r="F41" s="264">
        <v>2.8999999999999773</v>
      </c>
      <c r="G41" s="159">
        <f t="shared" si="0"/>
        <v>-2.0499999999999545</v>
      </c>
    </row>
    <row r="42" spans="1:7" s="69" customFormat="1" ht="13.5">
      <c r="A42" s="193" t="s">
        <v>219</v>
      </c>
      <c r="B42" s="272">
        <f>Volume!J43</f>
        <v>93.7</v>
      </c>
      <c r="C42" s="70">
        <v>94.15</v>
      </c>
      <c r="D42" s="264">
        <f t="shared" si="1"/>
        <v>0.45000000000000284</v>
      </c>
      <c r="E42" s="331">
        <f t="shared" si="2"/>
        <v>0.00480256136606193</v>
      </c>
      <c r="F42" s="264">
        <v>0.8499999999999943</v>
      </c>
      <c r="G42" s="159">
        <f t="shared" si="0"/>
        <v>-0.3999999999999915</v>
      </c>
    </row>
    <row r="43" spans="1:7" s="69" customFormat="1" ht="13.5">
      <c r="A43" s="193" t="s">
        <v>163</v>
      </c>
      <c r="B43" s="272">
        <f>Volume!J44</f>
        <v>3751.65</v>
      </c>
      <c r="C43" s="70">
        <v>3761.3</v>
      </c>
      <c r="D43" s="264">
        <f t="shared" si="1"/>
        <v>9.650000000000091</v>
      </c>
      <c r="E43" s="331">
        <f t="shared" si="2"/>
        <v>0.002572201564644914</v>
      </c>
      <c r="F43" s="264">
        <v>33.95000000000027</v>
      </c>
      <c r="G43" s="159">
        <f t="shared" si="0"/>
        <v>-24.300000000000182</v>
      </c>
    </row>
    <row r="44" spans="1:7" s="69" customFormat="1" ht="13.5">
      <c r="A44" s="193" t="s">
        <v>194</v>
      </c>
      <c r="B44" s="272">
        <f>Volume!J45</f>
        <v>689.65</v>
      </c>
      <c r="C44" s="70">
        <v>692.45</v>
      </c>
      <c r="D44" s="264">
        <f t="shared" si="1"/>
        <v>2.800000000000068</v>
      </c>
      <c r="E44" s="331">
        <f t="shared" si="2"/>
        <v>0.004060030450228476</v>
      </c>
      <c r="F44" s="264">
        <v>3.9500000000000455</v>
      </c>
      <c r="G44" s="159">
        <f t="shared" si="0"/>
        <v>-1.1499999999999773</v>
      </c>
    </row>
    <row r="45" spans="1:7" s="69" customFormat="1" ht="13.5">
      <c r="A45" s="193" t="s">
        <v>220</v>
      </c>
      <c r="B45" s="272">
        <f>Volume!J46</f>
        <v>125.35</v>
      </c>
      <c r="C45" s="70">
        <v>126.25</v>
      </c>
      <c r="D45" s="264">
        <f t="shared" si="1"/>
        <v>0.9000000000000057</v>
      </c>
      <c r="E45" s="331">
        <f t="shared" si="2"/>
        <v>0.007179896290386963</v>
      </c>
      <c r="F45" s="264">
        <v>1</v>
      </c>
      <c r="G45" s="159">
        <f t="shared" si="0"/>
        <v>-0.09999999999999432</v>
      </c>
    </row>
    <row r="46" spans="1:7" s="69" customFormat="1" ht="13.5">
      <c r="A46" s="193" t="s">
        <v>164</v>
      </c>
      <c r="B46" s="272">
        <f>Volume!J47</f>
        <v>54.45</v>
      </c>
      <c r="C46" s="70">
        <v>54.75</v>
      </c>
      <c r="D46" s="264">
        <f t="shared" si="1"/>
        <v>0.29999999999999716</v>
      </c>
      <c r="E46" s="331">
        <f t="shared" si="2"/>
        <v>0.005509641873278184</v>
      </c>
      <c r="F46" s="264">
        <v>0.3500000000000014</v>
      </c>
      <c r="G46" s="159">
        <f t="shared" si="0"/>
        <v>-0.05000000000000426</v>
      </c>
    </row>
    <row r="47" spans="1:7" s="69" customFormat="1" ht="13.5">
      <c r="A47" s="193" t="s">
        <v>165</v>
      </c>
      <c r="B47" s="272">
        <f>Volume!J48</f>
        <v>256.3</v>
      </c>
      <c r="C47" s="70">
        <v>256.25</v>
      </c>
      <c r="D47" s="264">
        <f t="shared" si="1"/>
        <v>-0.05000000000001137</v>
      </c>
      <c r="E47" s="331">
        <f t="shared" si="2"/>
        <v>-0.00019508388607105488</v>
      </c>
      <c r="F47" s="264">
        <v>2.0500000000000114</v>
      </c>
      <c r="G47" s="159">
        <f t="shared" si="0"/>
        <v>-2.1000000000000227</v>
      </c>
    </row>
    <row r="48" spans="1:7" s="69" customFormat="1" ht="13.5">
      <c r="A48" s="193" t="s">
        <v>89</v>
      </c>
      <c r="B48" s="272">
        <f>Volume!J49</f>
        <v>278.45</v>
      </c>
      <c r="C48" s="70">
        <v>278</v>
      </c>
      <c r="D48" s="264">
        <f t="shared" si="1"/>
        <v>-0.44999999999998863</v>
      </c>
      <c r="E48" s="331">
        <f t="shared" si="2"/>
        <v>-0.0016160890644639563</v>
      </c>
      <c r="F48" s="264">
        <v>0.5</v>
      </c>
      <c r="G48" s="159">
        <f t="shared" si="0"/>
        <v>-0.9499999999999886</v>
      </c>
    </row>
    <row r="49" spans="1:7" s="69" customFormat="1" ht="13.5">
      <c r="A49" s="193" t="s">
        <v>287</v>
      </c>
      <c r="B49" s="272">
        <f>Volume!J50</f>
        <v>182.4</v>
      </c>
      <c r="C49" s="70">
        <v>183.65</v>
      </c>
      <c r="D49" s="264">
        <f t="shared" si="1"/>
        <v>1.25</v>
      </c>
      <c r="E49" s="331">
        <f t="shared" si="2"/>
        <v>0.006853070175438596</v>
      </c>
      <c r="F49" s="264">
        <v>1.3000000000000114</v>
      </c>
      <c r="G49" s="159">
        <f t="shared" si="0"/>
        <v>-0.05000000000001137</v>
      </c>
    </row>
    <row r="50" spans="1:7" s="69" customFormat="1" ht="13.5">
      <c r="A50" s="193" t="s">
        <v>271</v>
      </c>
      <c r="B50" s="272">
        <f>Volume!J51</f>
        <v>261.95</v>
      </c>
      <c r="C50" s="70">
        <v>261.9</v>
      </c>
      <c r="D50" s="264">
        <f t="shared" si="1"/>
        <v>-0.05000000000001137</v>
      </c>
      <c r="E50" s="331">
        <f t="shared" si="2"/>
        <v>-0.00019087612139725662</v>
      </c>
      <c r="F50" s="264">
        <v>2.5</v>
      </c>
      <c r="G50" s="159">
        <f t="shared" si="0"/>
        <v>-2.5500000000000114</v>
      </c>
    </row>
    <row r="51" spans="1:7" s="69" customFormat="1" ht="13.5">
      <c r="A51" s="193" t="s">
        <v>221</v>
      </c>
      <c r="B51" s="272">
        <f>Volume!J52</f>
        <v>1202.35</v>
      </c>
      <c r="C51" s="70">
        <v>1182.4</v>
      </c>
      <c r="D51" s="264">
        <f t="shared" si="1"/>
        <v>-19.949999999999818</v>
      </c>
      <c r="E51" s="331">
        <f t="shared" si="2"/>
        <v>-0.016592506341747262</v>
      </c>
      <c r="F51" s="264">
        <v>-15.7</v>
      </c>
      <c r="G51" s="159">
        <f t="shared" si="0"/>
        <v>-4.249999999999819</v>
      </c>
    </row>
    <row r="52" spans="1:7" s="69" customFormat="1" ht="13.5">
      <c r="A52" s="193" t="s">
        <v>233</v>
      </c>
      <c r="B52" s="272">
        <f>Volume!J53</f>
        <v>429.3</v>
      </c>
      <c r="C52" s="70">
        <v>432</v>
      </c>
      <c r="D52" s="264">
        <f t="shared" si="1"/>
        <v>2.6999999999999886</v>
      </c>
      <c r="E52" s="331">
        <f t="shared" si="2"/>
        <v>0.006289308176100602</v>
      </c>
      <c r="F52" s="264">
        <v>3.6999999999999886</v>
      </c>
      <c r="G52" s="159">
        <f t="shared" si="0"/>
        <v>-1</v>
      </c>
    </row>
    <row r="53" spans="1:7" s="69" customFormat="1" ht="13.5">
      <c r="A53" s="193" t="s">
        <v>166</v>
      </c>
      <c r="B53" s="272">
        <f>Volume!J54</f>
        <v>101.3</v>
      </c>
      <c r="C53" s="70">
        <v>102.05</v>
      </c>
      <c r="D53" s="264">
        <f t="shared" si="1"/>
        <v>0.75</v>
      </c>
      <c r="E53" s="331">
        <f t="shared" si="2"/>
        <v>0.007403751233958539</v>
      </c>
      <c r="F53" s="264">
        <v>0.7000000000000028</v>
      </c>
      <c r="G53" s="159">
        <f t="shared" si="0"/>
        <v>0.04999999999999716</v>
      </c>
    </row>
    <row r="54" spans="1:7" s="69" customFormat="1" ht="13.5">
      <c r="A54" s="193" t="s">
        <v>222</v>
      </c>
      <c r="B54" s="272">
        <f>Volume!J55</f>
        <v>2485.75</v>
      </c>
      <c r="C54" s="70">
        <v>2449.85</v>
      </c>
      <c r="D54" s="264">
        <f t="shared" si="1"/>
        <v>-35.90000000000009</v>
      </c>
      <c r="E54" s="331">
        <f t="shared" si="2"/>
        <v>-0.014442321231016832</v>
      </c>
      <c r="F54" s="264">
        <v>2.699999999999818</v>
      </c>
      <c r="G54" s="159">
        <f t="shared" si="0"/>
        <v>-38.59999999999991</v>
      </c>
    </row>
    <row r="55" spans="1:7" s="69" customFormat="1" ht="13.5">
      <c r="A55" s="193" t="s">
        <v>288</v>
      </c>
      <c r="B55" s="272">
        <f>Volume!J56</f>
        <v>174.55</v>
      </c>
      <c r="C55" s="70">
        <v>175.7</v>
      </c>
      <c r="D55" s="264">
        <f t="shared" si="1"/>
        <v>1.1499999999999773</v>
      </c>
      <c r="E55" s="331">
        <f t="shared" si="2"/>
        <v>0.006588370094528658</v>
      </c>
      <c r="F55" s="264">
        <v>1.1000000000000227</v>
      </c>
      <c r="G55" s="159">
        <f t="shared" si="0"/>
        <v>0.049999999999954525</v>
      </c>
    </row>
    <row r="56" spans="1:7" s="69" customFormat="1" ht="13.5">
      <c r="A56" s="193" t="s">
        <v>289</v>
      </c>
      <c r="B56" s="272">
        <f>Volume!J57</f>
        <v>137.4</v>
      </c>
      <c r="C56" s="70">
        <v>137.95</v>
      </c>
      <c r="D56" s="264">
        <f t="shared" si="1"/>
        <v>0.549999999999983</v>
      </c>
      <c r="E56" s="331">
        <f t="shared" si="2"/>
        <v>0.004002911208151259</v>
      </c>
      <c r="F56" s="264">
        <v>1.3500000000000227</v>
      </c>
      <c r="G56" s="159">
        <f t="shared" si="0"/>
        <v>-0.8000000000000398</v>
      </c>
    </row>
    <row r="57" spans="1:7" s="69" customFormat="1" ht="13.5">
      <c r="A57" s="193" t="s">
        <v>195</v>
      </c>
      <c r="B57" s="272">
        <f>Volume!J58</f>
        <v>120.8</v>
      </c>
      <c r="C57" s="70">
        <v>120.9</v>
      </c>
      <c r="D57" s="264">
        <f t="shared" si="1"/>
        <v>0.10000000000000853</v>
      </c>
      <c r="E57" s="331">
        <f t="shared" si="2"/>
        <v>0.0008278145695364944</v>
      </c>
      <c r="F57" s="264">
        <v>0.14999999999999147</v>
      </c>
      <c r="G57" s="159">
        <f t="shared" si="0"/>
        <v>-0.04999999999998295</v>
      </c>
    </row>
    <row r="58" spans="1:8" s="25" customFormat="1" ht="13.5">
      <c r="A58" s="193" t="s">
        <v>290</v>
      </c>
      <c r="B58" s="272">
        <f>Volume!J59</f>
        <v>94.55</v>
      </c>
      <c r="C58" s="70">
        <v>94.55</v>
      </c>
      <c r="D58" s="264">
        <f t="shared" si="1"/>
        <v>0</v>
      </c>
      <c r="E58" s="331">
        <f t="shared" si="2"/>
        <v>0</v>
      </c>
      <c r="F58" s="264">
        <v>0</v>
      </c>
      <c r="G58" s="159">
        <f t="shared" si="0"/>
        <v>0</v>
      </c>
      <c r="H58" s="69"/>
    </row>
    <row r="59" spans="1:7" s="69" customFormat="1" ht="13.5">
      <c r="A59" s="193" t="s">
        <v>197</v>
      </c>
      <c r="B59" s="272">
        <f>Volume!J60</f>
        <v>325.15</v>
      </c>
      <c r="C59" s="70">
        <v>326.1</v>
      </c>
      <c r="D59" s="264">
        <f t="shared" si="1"/>
        <v>0.9500000000000455</v>
      </c>
      <c r="E59" s="331">
        <f t="shared" si="2"/>
        <v>0.0029217284330310487</v>
      </c>
      <c r="F59" s="264">
        <v>2.4500000000000455</v>
      </c>
      <c r="G59" s="159">
        <f t="shared" si="0"/>
        <v>-1.5</v>
      </c>
    </row>
    <row r="60" spans="1:8" s="25" customFormat="1" ht="13.5">
      <c r="A60" s="193" t="s">
        <v>4</v>
      </c>
      <c r="B60" s="272">
        <f>Volume!J61</f>
        <v>1683.45</v>
      </c>
      <c r="C60" s="70">
        <v>1672.2</v>
      </c>
      <c r="D60" s="264">
        <f t="shared" si="1"/>
        <v>-11.25</v>
      </c>
      <c r="E60" s="331">
        <f t="shared" si="2"/>
        <v>-0.006682705159048383</v>
      </c>
      <c r="F60" s="264">
        <v>11.2</v>
      </c>
      <c r="G60" s="159">
        <f t="shared" si="0"/>
        <v>-22.45</v>
      </c>
      <c r="H60" s="69"/>
    </row>
    <row r="61" spans="1:7" s="69" customFormat="1" ht="13.5">
      <c r="A61" s="193" t="s">
        <v>79</v>
      </c>
      <c r="B61" s="272">
        <f>Volume!J62</f>
        <v>1011.8</v>
      </c>
      <c r="C61" s="70">
        <v>999.75</v>
      </c>
      <c r="D61" s="264">
        <f t="shared" si="1"/>
        <v>-12.049999999999955</v>
      </c>
      <c r="E61" s="331">
        <f t="shared" si="2"/>
        <v>-0.011909468274362478</v>
      </c>
      <c r="F61" s="264">
        <v>-0.75</v>
      </c>
      <c r="G61" s="159">
        <f t="shared" si="0"/>
        <v>-11.299999999999955</v>
      </c>
    </row>
    <row r="62" spans="1:7" s="69" customFormat="1" ht="13.5">
      <c r="A62" s="193" t="s">
        <v>196</v>
      </c>
      <c r="B62" s="272">
        <f>Volume!J63</f>
        <v>706.95</v>
      </c>
      <c r="C62" s="70">
        <v>679.35</v>
      </c>
      <c r="D62" s="264">
        <f t="shared" si="1"/>
        <v>-27.600000000000023</v>
      </c>
      <c r="E62" s="331">
        <f t="shared" si="2"/>
        <v>-0.03904095056227459</v>
      </c>
      <c r="F62" s="264">
        <v>-18.05</v>
      </c>
      <c r="G62" s="159">
        <f t="shared" si="0"/>
        <v>-9.550000000000022</v>
      </c>
    </row>
    <row r="63" spans="1:7" s="69" customFormat="1" ht="13.5">
      <c r="A63" s="193" t="s">
        <v>5</v>
      </c>
      <c r="B63" s="272">
        <f>Volume!J64</f>
        <v>146.5</v>
      </c>
      <c r="C63" s="70">
        <v>146.85</v>
      </c>
      <c r="D63" s="264">
        <f t="shared" si="1"/>
        <v>0.3499999999999943</v>
      </c>
      <c r="E63" s="331">
        <f t="shared" si="2"/>
        <v>0.0023890784982934766</v>
      </c>
      <c r="F63" s="264">
        <v>0.6500000000000057</v>
      </c>
      <c r="G63" s="159">
        <f t="shared" si="0"/>
        <v>-0.30000000000001137</v>
      </c>
    </row>
    <row r="64" spans="1:7" s="69" customFormat="1" ht="13.5">
      <c r="A64" s="193" t="s">
        <v>198</v>
      </c>
      <c r="B64" s="272">
        <f>Volume!J65</f>
        <v>190</v>
      </c>
      <c r="C64" s="70">
        <v>190.5</v>
      </c>
      <c r="D64" s="264">
        <f t="shared" si="1"/>
        <v>0.5</v>
      </c>
      <c r="E64" s="331">
        <f t="shared" si="2"/>
        <v>0.002631578947368421</v>
      </c>
      <c r="F64" s="264">
        <v>1.5</v>
      </c>
      <c r="G64" s="159">
        <f t="shared" si="0"/>
        <v>-1</v>
      </c>
    </row>
    <row r="65" spans="1:7" s="69" customFormat="1" ht="13.5">
      <c r="A65" s="193" t="s">
        <v>199</v>
      </c>
      <c r="B65" s="272">
        <f>Volume!J66</f>
        <v>287.25</v>
      </c>
      <c r="C65" s="70">
        <v>286.25</v>
      </c>
      <c r="D65" s="264">
        <f t="shared" si="1"/>
        <v>-1</v>
      </c>
      <c r="E65" s="331">
        <f t="shared" si="2"/>
        <v>-0.0034812880765883376</v>
      </c>
      <c r="F65" s="264">
        <v>1.5</v>
      </c>
      <c r="G65" s="159">
        <f t="shared" si="0"/>
        <v>-2.5</v>
      </c>
    </row>
    <row r="66" spans="1:7" s="69" customFormat="1" ht="13.5">
      <c r="A66" s="193" t="s">
        <v>405</v>
      </c>
      <c r="B66" s="272">
        <f>Volume!J67</f>
        <v>588.05</v>
      </c>
      <c r="C66" s="70">
        <v>592</v>
      </c>
      <c r="D66" s="264">
        <f aca="true" t="shared" si="3" ref="D66:D129">C66-B66</f>
        <v>3.9500000000000455</v>
      </c>
      <c r="E66" s="331">
        <f aca="true" t="shared" si="4" ref="E66:E129">D66/B66</f>
        <v>0.006717115891505902</v>
      </c>
      <c r="F66" s="264">
        <v>4.7999999999999545</v>
      </c>
      <c r="G66" s="159">
        <f t="shared" si="0"/>
        <v>-0.849999999999909</v>
      </c>
    </row>
    <row r="67" spans="1:8" s="25" customFormat="1" ht="13.5">
      <c r="A67" s="193" t="s">
        <v>43</v>
      </c>
      <c r="B67" s="272">
        <f>Volume!J68</f>
        <v>2326.25</v>
      </c>
      <c r="C67" s="70">
        <v>2336.15</v>
      </c>
      <c r="D67" s="264">
        <f t="shared" si="3"/>
        <v>9.900000000000091</v>
      </c>
      <c r="E67" s="331">
        <f t="shared" si="4"/>
        <v>0.004255776464266563</v>
      </c>
      <c r="F67" s="264">
        <v>19.050000000000182</v>
      </c>
      <c r="G67" s="159">
        <f t="shared" si="0"/>
        <v>-9.150000000000091</v>
      </c>
      <c r="H67" s="69"/>
    </row>
    <row r="68" spans="1:7" s="69" customFormat="1" ht="13.5">
      <c r="A68" s="193" t="s">
        <v>200</v>
      </c>
      <c r="B68" s="272">
        <f>Volume!J69</f>
        <v>842.95</v>
      </c>
      <c r="C68" s="70">
        <v>844.5</v>
      </c>
      <c r="D68" s="264">
        <f t="shared" si="3"/>
        <v>1.5499999999999545</v>
      </c>
      <c r="E68" s="331">
        <f t="shared" si="4"/>
        <v>0.001838780473337629</v>
      </c>
      <c r="F68" s="264">
        <v>5.100000000000023</v>
      </c>
      <c r="G68" s="159">
        <f t="shared" si="0"/>
        <v>-3.550000000000068</v>
      </c>
    </row>
    <row r="69" spans="1:7" s="69" customFormat="1" ht="13.5">
      <c r="A69" s="193" t="s">
        <v>141</v>
      </c>
      <c r="B69" s="272">
        <f>Volume!J70</f>
        <v>92</v>
      </c>
      <c r="C69" s="70">
        <v>92.4</v>
      </c>
      <c r="D69" s="264">
        <f t="shared" si="3"/>
        <v>0.4000000000000057</v>
      </c>
      <c r="E69" s="331">
        <f t="shared" si="4"/>
        <v>0.004347826086956583</v>
      </c>
      <c r="F69" s="264">
        <v>0.8999999999999915</v>
      </c>
      <c r="G69" s="159">
        <f aca="true" t="shared" si="5" ref="G69:G132">D69-F69</f>
        <v>-0.4999999999999858</v>
      </c>
    </row>
    <row r="70" spans="1:7" s="69" customFormat="1" ht="13.5">
      <c r="A70" s="193" t="s">
        <v>398</v>
      </c>
      <c r="B70" s="272">
        <f>Volume!J71</f>
        <v>114.65</v>
      </c>
      <c r="C70" s="70">
        <v>115.25</v>
      </c>
      <c r="D70" s="264">
        <f t="shared" si="3"/>
        <v>0.5999999999999943</v>
      </c>
      <c r="E70" s="331">
        <f t="shared" si="4"/>
        <v>0.005233318796336627</v>
      </c>
      <c r="F70" s="264">
        <v>1.05</v>
      </c>
      <c r="G70" s="159">
        <f t="shared" si="5"/>
        <v>-0.45000000000000573</v>
      </c>
    </row>
    <row r="71" spans="1:7" s="69" customFormat="1" ht="13.5">
      <c r="A71" s="193" t="s">
        <v>184</v>
      </c>
      <c r="B71" s="272">
        <f>Volume!J72</f>
        <v>104.25</v>
      </c>
      <c r="C71" s="70">
        <v>104.2</v>
      </c>
      <c r="D71" s="264">
        <f t="shared" si="3"/>
        <v>-0.04999999999999716</v>
      </c>
      <c r="E71" s="331">
        <f t="shared" si="4"/>
        <v>-0.0004796163069544092</v>
      </c>
      <c r="F71" s="264">
        <v>0.7000000000000028</v>
      </c>
      <c r="G71" s="159">
        <f t="shared" si="5"/>
        <v>-0.75</v>
      </c>
    </row>
    <row r="72" spans="1:7" s="69" customFormat="1" ht="13.5">
      <c r="A72" s="193" t="s">
        <v>175</v>
      </c>
      <c r="B72" s="272">
        <f>Volume!J73</f>
        <v>47.2</v>
      </c>
      <c r="C72" s="70">
        <v>47.45</v>
      </c>
      <c r="D72" s="264">
        <f t="shared" si="3"/>
        <v>0.25</v>
      </c>
      <c r="E72" s="331">
        <f t="shared" si="4"/>
        <v>0.005296610169491525</v>
      </c>
      <c r="F72" s="264">
        <v>0.44999999999999574</v>
      </c>
      <c r="G72" s="159">
        <f t="shared" si="5"/>
        <v>-0.19999999999999574</v>
      </c>
    </row>
    <row r="73" spans="1:7" s="69" customFormat="1" ht="13.5">
      <c r="A73" s="193" t="s">
        <v>142</v>
      </c>
      <c r="B73" s="272">
        <f>Volume!J74</f>
        <v>135.85</v>
      </c>
      <c r="C73" s="70">
        <v>136.2</v>
      </c>
      <c r="D73" s="264">
        <f t="shared" si="3"/>
        <v>0.3499999999999943</v>
      </c>
      <c r="E73" s="331">
        <f t="shared" si="4"/>
        <v>0.0025763709974235874</v>
      </c>
      <c r="F73" s="264">
        <v>0.799999999999983</v>
      </c>
      <c r="G73" s="159">
        <f t="shared" si="5"/>
        <v>-0.44999999999998863</v>
      </c>
    </row>
    <row r="74" spans="1:8" s="25" customFormat="1" ht="13.5">
      <c r="A74" s="193" t="s">
        <v>176</v>
      </c>
      <c r="B74" s="272">
        <f>Volume!J75</f>
        <v>184.4</v>
      </c>
      <c r="C74" s="70">
        <v>184.45</v>
      </c>
      <c r="D74" s="264">
        <f t="shared" si="3"/>
        <v>0.04999999999998295</v>
      </c>
      <c r="E74" s="331">
        <f t="shared" si="4"/>
        <v>0.000271149674620298</v>
      </c>
      <c r="F74" s="264">
        <v>1.5999999999999943</v>
      </c>
      <c r="G74" s="159">
        <f t="shared" si="5"/>
        <v>-1.5500000000000114</v>
      </c>
      <c r="H74" s="69"/>
    </row>
    <row r="75" spans="1:8" s="25" customFormat="1" ht="13.5">
      <c r="A75" s="193" t="s">
        <v>397</v>
      </c>
      <c r="B75" s="272">
        <f>Volume!J76</f>
        <v>122.55</v>
      </c>
      <c r="C75" s="70">
        <v>123.35</v>
      </c>
      <c r="D75" s="264">
        <f t="shared" si="3"/>
        <v>0.7999999999999972</v>
      </c>
      <c r="E75" s="331">
        <f t="shared" si="4"/>
        <v>0.006527947776417765</v>
      </c>
      <c r="F75" s="264">
        <v>1.3000000000000114</v>
      </c>
      <c r="G75" s="159">
        <f t="shared" si="5"/>
        <v>-0.5000000000000142</v>
      </c>
      <c r="H75" s="69"/>
    </row>
    <row r="76" spans="1:7" s="69" customFormat="1" ht="13.5">
      <c r="A76" s="193" t="s">
        <v>167</v>
      </c>
      <c r="B76" s="272">
        <f>Volume!J77</f>
        <v>45.35</v>
      </c>
      <c r="C76" s="70">
        <v>45.35</v>
      </c>
      <c r="D76" s="264">
        <f t="shared" si="3"/>
        <v>0</v>
      </c>
      <c r="E76" s="331">
        <f t="shared" si="4"/>
        <v>0</v>
      </c>
      <c r="F76" s="264">
        <v>0.3999999999999986</v>
      </c>
      <c r="G76" s="159">
        <f t="shared" si="5"/>
        <v>-0.3999999999999986</v>
      </c>
    </row>
    <row r="77" spans="1:7" s="69" customFormat="1" ht="13.5">
      <c r="A77" s="193" t="s">
        <v>201</v>
      </c>
      <c r="B77" s="272">
        <f>Volume!J78</f>
        <v>1974.2</v>
      </c>
      <c r="C77" s="70">
        <v>1982.95</v>
      </c>
      <c r="D77" s="264">
        <f t="shared" si="3"/>
        <v>8.75</v>
      </c>
      <c r="E77" s="331">
        <f t="shared" si="4"/>
        <v>0.004432175058251444</v>
      </c>
      <c r="F77" s="264">
        <v>13.550000000000182</v>
      </c>
      <c r="G77" s="159">
        <f t="shared" si="5"/>
        <v>-4.800000000000182</v>
      </c>
    </row>
    <row r="78" spans="1:7" s="69" customFormat="1" ht="13.5">
      <c r="A78" s="193" t="s">
        <v>143</v>
      </c>
      <c r="B78" s="272">
        <f>Volume!J79</f>
        <v>114</v>
      </c>
      <c r="C78" s="70">
        <v>114.3</v>
      </c>
      <c r="D78" s="264">
        <f t="shared" si="3"/>
        <v>0.29999999999999716</v>
      </c>
      <c r="E78" s="331">
        <f t="shared" si="4"/>
        <v>0.0026315789473683963</v>
      </c>
      <c r="F78" s="264">
        <v>1.25</v>
      </c>
      <c r="G78" s="159">
        <f t="shared" si="5"/>
        <v>-0.9500000000000028</v>
      </c>
    </row>
    <row r="79" spans="1:7" s="69" customFormat="1" ht="13.5">
      <c r="A79" s="193" t="s">
        <v>90</v>
      </c>
      <c r="B79" s="272">
        <f>Volume!J80</f>
        <v>459.7</v>
      </c>
      <c r="C79" s="70">
        <v>460.55</v>
      </c>
      <c r="D79" s="264">
        <f t="shared" si="3"/>
        <v>0.8500000000000227</v>
      </c>
      <c r="E79" s="331">
        <f t="shared" si="4"/>
        <v>0.0018490319773765995</v>
      </c>
      <c r="F79" s="264">
        <v>2.0500000000000114</v>
      </c>
      <c r="G79" s="159">
        <f t="shared" si="5"/>
        <v>-1.1999999999999886</v>
      </c>
    </row>
    <row r="80" spans="1:7" s="69" customFormat="1" ht="13.5">
      <c r="A80" s="193" t="s">
        <v>35</v>
      </c>
      <c r="B80" s="272">
        <f>Volume!J81</f>
        <v>312.6</v>
      </c>
      <c r="C80" s="70">
        <v>313.65</v>
      </c>
      <c r="D80" s="264">
        <f t="shared" si="3"/>
        <v>1.0499999999999545</v>
      </c>
      <c r="E80" s="331">
        <f t="shared" si="4"/>
        <v>0.003358925143953789</v>
      </c>
      <c r="F80" s="264">
        <v>1.8500000000000227</v>
      </c>
      <c r="G80" s="159">
        <f t="shared" si="5"/>
        <v>-0.8000000000000682</v>
      </c>
    </row>
    <row r="81" spans="1:7" s="69" customFormat="1" ht="13.5">
      <c r="A81" s="193" t="s">
        <v>6</v>
      </c>
      <c r="B81" s="272">
        <f>Volume!J82</f>
        <v>163.7</v>
      </c>
      <c r="C81" s="70">
        <v>163.55</v>
      </c>
      <c r="D81" s="264">
        <f t="shared" si="3"/>
        <v>-0.14999999999997726</v>
      </c>
      <c r="E81" s="331">
        <f t="shared" si="4"/>
        <v>-0.0009163103237628422</v>
      </c>
      <c r="F81" s="264">
        <v>1.1000000000000227</v>
      </c>
      <c r="G81" s="159">
        <f t="shared" si="5"/>
        <v>-1.25</v>
      </c>
    </row>
    <row r="82" spans="1:7" s="69" customFormat="1" ht="13.5">
      <c r="A82" s="193" t="s">
        <v>177</v>
      </c>
      <c r="B82" s="272">
        <f>Volume!J83</f>
        <v>305.15</v>
      </c>
      <c r="C82" s="70">
        <v>305.5</v>
      </c>
      <c r="D82" s="264">
        <f t="shared" si="3"/>
        <v>0.35000000000002274</v>
      </c>
      <c r="E82" s="331">
        <f t="shared" si="4"/>
        <v>0.0011469768966083</v>
      </c>
      <c r="F82" s="264">
        <v>2.4499999999999886</v>
      </c>
      <c r="G82" s="159">
        <f t="shared" si="5"/>
        <v>-2.099999999999966</v>
      </c>
    </row>
    <row r="83" spans="1:7" s="69" customFormat="1" ht="13.5">
      <c r="A83" s="193" t="s">
        <v>168</v>
      </c>
      <c r="B83" s="272">
        <f>Volume!J84</f>
        <v>675.3</v>
      </c>
      <c r="C83" s="70">
        <v>667.15</v>
      </c>
      <c r="D83" s="264">
        <f t="shared" si="3"/>
        <v>-8.149999999999977</v>
      </c>
      <c r="E83" s="331">
        <f t="shared" si="4"/>
        <v>-0.012068710202872764</v>
      </c>
      <c r="F83" s="264">
        <v>-4.899999999999977</v>
      </c>
      <c r="G83" s="159">
        <f t="shared" si="5"/>
        <v>-3.25</v>
      </c>
    </row>
    <row r="84" spans="1:7" s="69" customFormat="1" ht="13.5">
      <c r="A84" s="193" t="s">
        <v>132</v>
      </c>
      <c r="B84" s="272">
        <f>Volume!J85</f>
        <v>715.55</v>
      </c>
      <c r="C84" s="70">
        <v>713.3</v>
      </c>
      <c r="D84" s="264">
        <f t="shared" si="3"/>
        <v>-2.25</v>
      </c>
      <c r="E84" s="331">
        <f t="shared" si="4"/>
        <v>-0.003144434351198379</v>
      </c>
      <c r="F84" s="264">
        <v>3.650000000000091</v>
      </c>
      <c r="G84" s="159">
        <f t="shared" si="5"/>
        <v>-5.900000000000091</v>
      </c>
    </row>
    <row r="85" spans="1:7" s="69" customFormat="1" ht="13.5">
      <c r="A85" s="193" t="s">
        <v>144</v>
      </c>
      <c r="B85" s="272">
        <f>Volume!J86</f>
        <v>2929.7</v>
      </c>
      <c r="C85" s="70">
        <v>2927.45</v>
      </c>
      <c r="D85" s="264">
        <f t="shared" si="3"/>
        <v>-2.25</v>
      </c>
      <c r="E85" s="331">
        <f t="shared" si="4"/>
        <v>-0.000767996723213981</v>
      </c>
      <c r="F85" s="264">
        <v>16.950000000000273</v>
      </c>
      <c r="G85" s="159">
        <f t="shared" si="5"/>
        <v>-19.200000000000273</v>
      </c>
    </row>
    <row r="86" spans="1:8" s="25" customFormat="1" ht="13.5">
      <c r="A86" s="193" t="s">
        <v>291</v>
      </c>
      <c r="B86" s="272">
        <f>Volume!J87</f>
        <v>575.9</v>
      </c>
      <c r="C86" s="70">
        <v>580.1</v>
      </c>
      <c r="D86" s="264">
        <f t="shared" si="3"/>
        <v>4.2000000000000455</v>
      </c>
      <c r="E86" s="331">
        <f t="shared" si="4"/>
        <v>0.007292932800833558</v>
      </c>
      <c r="F86" s="264">
        <v>6.5</v>
      </c>
      <c r="G86" s="159">
        <f t="shared" si="5"/>
        <v>-2.2999999999999545</v>
      </c>
      <c r="H86" s="69"/>
    </row>
    <row r="87" spans="1:7" s="69" customFormat="1" ht="13.5">
      <c r="A87" s="193" t="s">
        <v>133</v>
      </c>
      <c r="B87" s="272">
        <f>Volume!J88</f>
        <v>32.35</v>
      </c>
      <c r="C87" s="70">
        <v>32.55</v>
      </c>
      <c r="D87" s="264">
        <f t="shared" si="3"/>
        <v>0.19999999999999574</v>
      </c>
      <c r="E87" s="331">
        <f t="shared" si="4"/>
        <v>0.006182380216383176</v>
      </c>
      <c r="F87" s="264">
        <v>0.3999999999999986</v>
      </c>
      <c r="G87" s="159">
        <f t="shared" si="5"/>
        <v>-0.20000000000000284</v>
      </c>
    </row>
    <row r="88" spans="1:7" s="69" customFormat="1" ht="13.5">
      <c r="A88" s="193" t="s">
        <v>169</v>
      </c>
      <c r="B88" s="272">
        <f>Volume!J89</f>
        <v>148.8</v>
      </c>
      <c r="C88" s="70">
        <v>148.8</v>
      </c>
      <c r="D88" s="264">
        <f t="shared" si="3"/>
        <v>0</v>
      </c>
      <c r="E88" s="331">
        <f t="shared" si="4"/>
        <v>0</v>
      </c>
      <c r="F88" s="264">
        <v>0.19999999999998863</v>
      </c>
      <c r="G88" s="159">
        <f t="shared" si="5"/>
        <v>-0.19999999999998863</v>
      </c>
    </row>
    <row r="89" spans="1:7" s="69" customFormat="1" ht="13.5">
      <c r="A89" s="193" t="s">
        <v>292</v>
      </c>
      <c r="B89" s="272">
        <f>Volume!J90</f>
        <v>597.1</v>
      </c>
      <c r="C89" s="70">
        <v>599.1</v>
      </c>
      <c r="D89" s="264">
        <f t="shared" si="3"/>
        <v>2</v>
      </c>
      <c r="E89" s="331">
        <f t="shared" si="4"/>
        <v>0.0033495226930162453</v>
      </c>
      <c r="F89" s="264">
        <v>4.850000000000023</v>
      </c>
      <c r="G89" s="159">
        <f t="shared" si="5"/>
        <v>-2.8500000000000227</v>
      </c>
    </row>
    <row r="90" spans="1:7" s="69" customFormat="1" ht="13.5">
      <c r="A90" s="193" t="s">
        <v>293</v>
      </c>
      <c r="B90" s="272">
        <f>Volume!J91</f>
        <v>530.15</v>
      </c>
      <c r="C90" s="70">
        <v>532.45</v>
      </c>
      <c r="D90" s="264">
        <f t="shared" si="3"/>
        <v>2.300000000000068</v>
      </c>
      <c r="E90" s="331">
        <f t="shared" si="4"/>
        <v>0.004338394793926376</v>
      </c>
      <c r="F90" s="264">
        <v>4.5</v>
      </c>
      <c r="G90" s="159">
        <f t="shared" si="5"/>
        <v>-2.199999999999932</v>
      </c>
    </row>
    <row r="91" spans="1:7" s="69" customFormat="1" ht="13.5">
      <c r="A91" s="193" t="s">
        <v>178</v>
      </c>
      <c r="B91" s="272">
        <f>Volume!J92</f>
        <v>171.05</v>
      </c>
      <c r="C91" s="70">
        <v>171.85</v>
      </c>
      <c r="D91" s="264">
        <f t="shared" si="3"/>
        <v>0.799999999999983</v>
      </c>
      <c r="E91" s="331">
        <f t="shared" si="4"/>
        <v>0.00467699503069268</v>
      </c>
      <c r="F91" s="264">
        <v>1.200000000000017</v>
      </c>
      <c r="G91" s="159">
        <f t="shared" si="5"/>
        <v>-0.4000000000000341</v>
      </c>
    </row>
    <row r="92" spans="1:7" s="69" customFormat="1" ht="13.5">
      <c r="A92" s="193" t="s">
        <v>145</v>
      </c>
      <c r="B92" s="272">
        <f>Volume!J93</f>
        <v>153</v>
      </c>
      <c r="C92" s="70">
        <v>152.8</v>
      </c>
      <c r="D92" s="264">
        <f t="shared" si="3"/>
        <v>-0.19999999999998863</v>
      </c>
      <c r="E92" s="331">
        <f t="shared" si="4"/>
        <v>-0.0013071895424835859</v>
      </c>
      <c r="F92" s="264">
        <v>1.0500000000000114</v>
      </c>
      <c r="G92" s="159">
        <f t="shared" si="5"/>
        <v>-1.25</v>
      </c>
    </row>
    <row r="93" spans="1:7" s="69" customFormat="1" ht="13.5">
      <c r="A93" s="193" t="s">
        <v>272</v>
      </c>
      <c r="B93" s="272">
        <f>Volume!J94</f>
        <v>157.95</v>
      </c>
      <c r="C93" s="70">
        <v>158.65</v>
      </c>
      <c r="D93" s="264">
        <f t="shared" si="3"/>
        <v>0.700000000000017</v>
      </c>
      <c r="E93" s="331">
        <f t="shared" si="4"/>
        <v>0.004431782209560095</v>
      </c>
      <c r="F93" s="264">
        <v>1.5</v>
      </c>
      <c r="G93" s="159">
        <f t="shared" si="5"/>
        <v>-0.799999999999983</v>
      </c>
    </row>
    <row r="94" spans="1:7" s="69" customFormat="1" ht="13.5">
      <c r="A94" s="193" t="s">
        <v>210</v>
      </c>
      <c r="B94" s="272">
        <f>Volume!J95</f>
        <v>1690.45</v>
      </c>
      <c r="C94" s="70">
        <v>1690.65</v>
      </c>
      <c r="D94" s="264">
        <f t="shared" si="3"/>
        <v>0.20000000000004547</v>
      </c>
      <c r="E94" s="331">
        <f t="shared" si="4"/>
        <v>0.00011831169215300391</v>
      </c>
      <c r="F94" s="264">
        <v>8.799999999999955</v>
      </c>
      <c r="G94" s="159">
        <f t="shared" si="5"/>
        <v>-8.599999999999909</v>
      </c>
    </row>
    <row r="95" spans="1:7" s="69" customFormat="1" ht="13.5">
      <c r="A95" s="193" t="s">
        <v>294</v>
      </c>
      <c r="B95" s="366">
        <f>Volume!J96</f>
        <v>713.5</v>
      </c>
      <c r="C95" s="70">
        <v>714.65</v>
      </c>
      <c r="D95" s="365">
        <f t="shared" si="3"/>
        <v>1.1499999999999773</v>
      </c>
      <c r="E95" s="331">
        <f t="shared" si="4"/>
        <v>0.001611772950245238</v>
      </c>
      <c r="F95" s="365">
        <v>6.7999999999999545</v>
      </c>
      <c r="G95" s="159">
        <f t="shared" si="5"/>
        <v>-5.649999999999977</v>
      </c>
    </row>
    <row r="96" spans="1:7" s="69" customFormat="1" ht="13.5">
      <c r="A96" s="193" t="s">
        <v>7</v>
      </c>
      <c r="B96" s="272">
        <f>Volume!J97</f>
        <v>743.25</v>
      </c>
      <c r="C96" s="70">
        <v>746.5</v>
      </c>
      <c r="D96" s="264">
        <f t="shared" si="3"/>
        <v>3.25</v>
      </c>
      <c r="E96" s="331">
        <f t="shared" si="4"/>
        <v>0.004372687521022536</v>
      </c>
      <c r="F96" s="264">
        <v>5.850000000000023</v>
      </c>
      <c r="G96" s="159">
        <f t="shared" si="5"/>
        <v>-2.6000000000000227</v>
      </c>
    </row>
    <row r="97" spans="1:7" s="69" customFormat="1" ht="13.5">
      <c r="A97" s="193" t="s">
        <v>170</v>
      </c>
      <c r="B97" s="272">
        <f>Volume!J98</f>
        <v>567.55</v>
      </c>
      <c r="C97" s="70">
        <v>571.9</v>
      </c>
      <c r="D97" s="264">
        <f t="shared" si="3"/>
        <v>4.350000000000023</v>
      </c>
      <c r="E97" s="331">
        <f t="shared" si="4"/>
        <v>0.007664522949519907</v>
      </c>
      <c r="F97" s="264">
        <v>4.75</v>
      </c>
      <c r="G97" s="159">
        <f t="shared" si="5"/>
        <v>-0.39999999999997726</v>
      </c>
    </row>
    <row r="98" spans="1:7" s="69" customFormat="1" ht="13.5">
      <c r="A98" s="193" t="s">
        <v>223</v>
      </c>
      <c r="B98" s="272">
        <f>Volume!J99</f>
        <v>794.9</v>
      </c>
      <c r="C98" s="70">
        <v>795.75</v>
      </c>
      <c r="D98" s="264">
        <f t="shared" si="3"/>
        <v>0.8500000000000227</v>
      </c>
      <c r="E98" s="331">
        <f t="shared" si="4"/>
        <v>0.0010693168952069728</v>
      </c>
      <c r="F98" s="264">
        <v>5.25</v>
      </c>
      <c r="G98" s="159">
        <f t="shared" si="5"/>
        <v>-4.399999999999977</v>
      </c>
    </row>
    <row r="99" spans="1:7" s="69" customFormat="1" ht="13.5">
      <c r="A99" s="193" t="s">
        <v>207</v>
      </c>
      <c r="B99" s="272">
        <f>Volume!J100</f>
        <v>196.2</v>
      </c>
      <c r="C99" s="70">
        <v>195.55</v>
      </c>
      <c r="D99" s="264">
        <f t="shared" si="3"/>
        <v>-0.6499999999999773</v>
      </c>
      <c r="E99" s="331">
        <f t="shared" si="4"/>
        <v>-0.0033129459734963164</v>
      </c>
      <c r="F99" s="264">
        <v>0.25</v>
      </c>
      <c r="G99" s="159">
        <f t="shared" si="5"/>
        <v>-0.8999999999999773</v>
      </c>
    </row>
    <row r="100" spans="1:7" s="69" customFormat="1" ht="13.5">
      <c r="A100" s="193" t="s">
        <v>295</v>
      </c>
      <c r="B100" s="272">
        <f>Volume!J101</f>
        <v>874</v>
      </c>
      <c r="C100" s="70">
        <v>878.9</v>
      </c>
      <c r="D100" s="264">
        <f t="shared" si="3"/>
        <v>4.899999999999977</v>
      </c>
      <c r="E100" s="331">
        <f t="shared" si="4"/>
        <v>0.005606407322654436</v>
      </c>
      <c r="F100" s="264">
        <v>6</v>
      </c>
      <c r="G100" s="159">
        <f t="shared" si="5"/>
        <v>-1.1000000000000227</v>
      </c>
    </row>
    <row r="101" spans="1:7" s="69" customFormat="1" ht="13.5">
      <c r="A101" s="193" t="s">
        <v>277</v>
      </c>
      <c r="B101" s="272">
        <f>Volume!J102</f>
        <v>312.55</v>
      </c>
      <c r="C101" s="70">
        <v>313.8</v>
      </c>
      <c r="D101" s="264">
        <f t="shared" si="3"/>
        <v>1.25</v>
      </c>
      <c r="E101" s="331">
        <f t="shared" si="4"/>
        <v>0.0039993601023836185</v>
      </c>
      <c r="F101" s="264">
        <v>1.900000000000034</v>
      </c>
      <c r="G101" s="159">
        <f t="shared" si="5"/>
        <v>-0.6500000000000341</v>
      </c>
    </row>
    <row r="102" spans="1:7" s="69" customFormat="1" ht="13.5">
      <c r="A102" s="193" t="s">
        <v>146</v>
      </c>
      <c r="B102" s="272">
        <f>Volume!J103</f>
        <v>41.15</v>
      </c>
      <c r="C102" s="70">
        <v>41.45</v>
      </c>
      <c r="D102" s="264">
        <f t="shared" si="3"/>
        <v>0.30000000000000426</v>
      </c>
      <c r="E102" s="331">
        <f t="shared" si="4"/>
        <v>0.007290400972053567</v>
      </c>
      <c r="F102" s="264">
        <v>0.30000000000000426</v>
      </c>
      <c r="G102" s="159">
        <f t="shared" si="5"/>
        <v>0</v>
      </c>
    </row>
    <row r="103" spans="1:7" s="69" customFormat="1" ht="13.5">
      <c r="A103" s="193" t="s">
        <v>8</v>
      </c>
      <c r="B103" s="272">
        <f>Volume!J104</f>
        <v>149.9</v>
      </c>
      <c r="C103" s="70">
        <v>150.05</v>
      </c>
      <c r="D103" s="264">
        <f t="shared" si="3"/>
        <v>0.15000000000000568</v>
      </c>
      <c r="E103" s="331">
        <f t="shared" si="4"/>
        <v>0.0010006671114076429</v>
      </c>
      <c r="F103" s="264">
        <v>0.700000000000017</v>
      </c>
      <c r="G103" s="159">
        <f t="shared" si="5"/>
        <v>-0.5500000000000114</v>
      </c>
    </row>
    <row r="104" spans="1:7" s="69" customFormat="1" ht="13.5">
      <c r="A104" s="193" t="s">
        <v>296</v>
      </c>
      <c r="B104" s="272">
        <f>Volume!J105</f>
        <v>163.15</v>
      </c>
      <c r="C104" s="70">
        <v>163.8</v>
      </c>
      <c r="D104" s="264">
        <f t="shared" si="3"/>
        <v>0.6500000000000057</v>
      </c>
      <c r="E104" s="331">
        <f t="shared" si="4"/>
        <v>0.003984063745019955</v>
      </c>
      <c r="F104" s="264">
        <v>0.75</v>
      </c>
      <c r="G104" s="159">
        <f t="shared" si="5"/>
        <v>-0.09999999999999432</v>
      </c>
    </row>
    <row r="105" spans="1:10" s="69" customFormat="1" ht="13.5">
      <c r="A105" s="193" t="s">
        <v>179</v>
      </c>
      <c r="B105" s="272">
        <f>Volume!J106</f>
        <v>20.2</v>
      </c>
      <c r="C105" s="70">
        <v>20.3</v>
      </c>
      <c r="D105" s="264">
        <f t="shared" si="3"/>
        <v>0.10000000000000142</v>
      </c>
      <c r="E105" s="331">
        <f t="shared" si="4"/>
        <v>0.004950495049505021</v>
      </c>
      <c r="F105" s="264">
        <v>0.15000000000000213</v>
      </c>
      <c r="G105" s="159">
        <f t="shared" si="5"/>
        <v>-0.05000000000000071</v>
      </c>
      <c r="J105" s="14"/>
    </row>
    <row r="106" spans="1:10" s="69" customFormat="1" ht="13.5">
      <c r="A106" s="193" t="s">
        <v>202</v>
      </c>
      <c r="B106" s="272">
        <f>Volume!J107</f>
        <v>256.8</v>
      </c>
      <c r="C106" s="70">
        <v>245.9</v>
      </c>
      <c r="D106" s="264">
        <f t="shared" si="3"/>
        <v>-10.900000000000006</v>
      </c>
      <c r="E106" s="331">
        <f t="shared" si="4"/>
        <v>-0.04244548286604363</v>
      </c>
      <c r="F106" s="264">
        <v>-7.599999999999994</v>
      </c>
      <c r="G106" s="159">
        <f t="shared" si="5"/>
        <v>-3.3000000000000114</v>
      </c>
      <c r="J106" s="14"/>
    </row>
    <row r="107" spans="1:7" s="69" customFormat="1" ht="13.5">
      <c r="A107" s="193" t="s">
        <v>171</v>
      </c>
      <c r="B107" s="272">
        <f>Volume!J108</f>
        <v>356.15</v>
      </c>
      <c r="C107" s="70">
        <v>357.3</v>
      </c>
      <c r="D107" s="264">
        <f t="shared" si="3"/>
        <v>1.150000000000034</v>
      </c>
      <c r="E107" s="331">
        <f t="shared" si="4"/>
        <v>0.0032289765548225023</v>
      </c>
      <c r="F107" s="264">
        <v>2.6999999999999886</v>
      </c>
      <c r="G107" s="159">
        <f t="shared" si="5"/>
        <v>-1.5499999999999545</v>
      </c>
    </row>
    <row r="108" spans="1:7" s="69" customFormat="1" ht="13.5">
      <c r="A108" s="193" t="s">
        <v>147</v>
      </c>
      <c r="B108" s="272">
        <f>Volume!J109</f>
        <v>63.25</v>
      </c>
      <c r="C108" s="70">
        <v>63.7</v>
      </c>
      <c r="D108" s="264">
        <f t="shared" si="3"/>
        <v>0.45000000000000284</v>
      </c>
      <c r="E108" s="331">
        <f t="shared" si="4"/>
        <v>0.0071146245059288985</v>
      </c>
      <c r="F108" s="264">
        <v>0.5999999999999943</v>
      </c>
      <c r="G108" s="159">
        <f t="shared" si="5"/>
        <v>-0.14999999999999147</v>
      </c>
    </row>
    <row r="109" spans="1:7" s="69" customFormat="1" ht="13.5">
      <c r="A109" s="193" t="s">
        <v>148</v>
      </c>
      <c r="B109" s="272">
        <f>Volume!J110</f>
        <v>283.75</v>
      </c>
      <c r="C109" s="70">
        <v>282.65</v>
      </c>
      <c r="D109" s="264">
        <f t="shared" si="3"/>
        <v>-1.1000000000000227</v>
      </c>
      <c r="E109" s="331">
        <f t="shared" si="4"/>
        <v>-0.0038766519823789348</v>
      </c>
      <c r="F109" s="264">
        <v>-1.25</v>
      </c>
      <c r="G109" s="159">
        <f t="shared" si="5"/>
        <v>0.14999999999997726</v>
      </c>
    </row>
    <row r="110" spans="1:8" s="25" customFormat="1" ht="13.5">
      <c r="A110" s="193" t="s">
        <v>122</v>
      </c>
      <c r="B110" s="272">
        <f>Volume!J111</f>
        <v>151.1</v>
      </c>
      <c r="C110" s="70">
        <v>152</v>
      </c>
      <c r="D110" s="264">
        <f t="shared" si="3"/>
        <v>0.9000000000000057</v>
      </c>
      <c r="E110" s="331">
        <f t="shared" si="4"/>
        <v>0.005956320317670454</v>
      </c>
      <c r="F110" s="264">
        <v>1.4000000000000057</v>
      </c>
      <c r="G110" s="159">
        <f t="shared" si="5"/>
        <v>-0.5</v>
      </c>
      <c r="H110" s="69"/>
    </row>
    <row r="111" spans="1:8" s="25" customFormat="1" ht="13.5">
      <c r="A111" s="201" t="s">
        <v>36</v>
      </c>
      <c r="B111" s="272">
        <f>Volume!J112</f>
        <v>888.5</v>
      </c>
      <c r="C111" s="70">
        <v>875.35</v>
      </c>
      <c r="D111" s="264">
        <f t="shared" si="3"/>
        <v>-13.149999999999977</v>
      </c>
      <c r="E111" s="331">
        <f t="shared" si="4"/>
        <v>-0.014800225098480559</v>
      </c>
      <c r="F111" s="264">
        <v>-0.14999999999997726</v>
      </c>
      <c r="G111" s="159">
        <f t="shared" si="5"/>
        <v>-13</v>
      </c>
      <c r="H111" s="69"/>
    </row>
    <row r="112" spans="1:8" s="25" customFormat="1" ht="13.5">
      <c r="A112" s="193" t="s">
        <v>172</v>
      </c>
      <c r="B112" s="272">
        <f>Volume!J113</f>
        <v>257.95</v>
      </c>
      <c r="C112" s="70">
        <v>259.3</v>
      </c>
      <c r="D112" s="264">
        <f t="shared" si="3"/>
        <v>1.3500000000000227</v>
      </c>
      <c r="E112" s="331">
        <f t="shared" si="4"/>
        <v>0.005233572397751591</v>
      </c>
      <c r="F112" s="264">
        <v>2.1499999999999773</v>
      </c>
      <c r="G112" s="159">
        <f t="shared" si="5"/>
        <v>-0.7999999999999545</v>
      </c>
      <c r="H112" s="69"/>
    </row>
    <row r="113" spans="1:7" s="69" customFormat="1" ht="13.5">
      <c r="A113" s="193" t="s">
        <v>80</v>
      </c>
      <c r="B113" s="272">
        <f>Volume!J114</f>
        <v>195.25</v>
      </c>
      <c r="C113" s="70">
        <v>195.15</v>
      </c>
      <c r="D113" s="264">
        <f t="shared" si="3"/>
        <v>-0.09999999999999432</v>
      </c>
      <c r="E113" s="331">
        <f t="shared" si="4"/>
        <v>-0.0005121638924455535</v>
      </c>
      <c r="F113" s="264">
        <v>1.4000000000000057</v>
      </c>
      <c r="G113" s="159">
        <f t="shared" si="5"/>
        <v>-1.5</v>
      </c>
    </row>
    <row r="114" spans="1:7" s="69" customFormat="1" ht="13.5">
      <c r="A114" s="193" t="s">
        <v>274</v>
      </c>
      <c r="B114" s="272">
        <f>Volume!J115</f>
        <v>311.65</v>
      </c>
      <c r="C114" s="70">
        <v>312.35</v>
      </c>
      <c r="D114" s="264">
        <f t="shared" si="3"/>
        <v>0.7000000000000455</v>
      </c>
      <c r="E114" s="331">
        <f t="shared" si="4"/>
        <v>0.0022461094176160616</v>
      </c>
      <c r="F114" s="264">
        <v>3.150000000000034</v>
      </c>
      <c r="G114" s="159">
        <f t="shared" si="5"/>
        <v>-2.4499999999999886</v>
      </c>
    </row>
    <row r="115" spans="1:7" s="69" customFormat="1" ht="13.5">
      <c r="A115" s="193" t="s">
        <v>224</v>
      </c>
      <c r="B115" s="272">
        <f>Volume!J116</f>
        <v>463.55</v>
      </c>
      <c r="C115" s="70">
        <v>466.7</v>
      </c>
      <c r="D115" s="264">
        <f t="shared" si="3"/>
        <v>3.1499999999999773</v>
      </c>
      <c r="E115" s="331">
        <f t="shared" si="4"/>
        <v>0.006795383453780557</v>
      </c>
      <c r="F115" s="264">
        <v>3.75</v>
      </c>
      <c r="G115" s="159">
        <f t="shared" si="5"/>
        <v>-0.6000000000000227</v>
      </c>
    </row>
    <row r="116" spans="1:7" s="69" customFormat="1" ht="13.5">
      <c r="A116" s="193" t="s">
        <v>393</v>
      </c>
      <c r="B116" s="272">
        <f>Volume!J117</f>
        <v>132.6</v>
      </c>
      <c r="C116" s="70">
        <v>132.3</v>
      </c>
      <c r="D116" s="264">
        <f t="shared" si="3"/>
        <v>-0.29999999999998295</v>
      </c>
      <c r="E116" s="331">
        <f t="shared" si="4"/>
        <v>-0.0022624434389138985</v>
      </c>
      <c r="F116" s="264">
        <v>0.8499999999999943</v>
      </c>
      <c r="G116" s="159">
        <f t="shared" si="5"/>
        <v>-1.1499999999999773</v>
      </c>
    </row>
    <row r="117" spans="1:7" s="69" customFormat="1" ht="13.5">
      <c r="A117" s="193" t="s">
        <v>81</v>
      </c>
      <c r="B117" s="272">
        <f>Volume!J118</f>
        <v>506.8</v>
      </c>
      <c r="C117" s="70">
        <v>507.7</v>
      </c>
      <c r="D117" s="264">
        <f t="shared" si="3"/>
        <v>0.8999999999999773</v>
      </c>
      <c r="E117" s="331">
        <f t="shared" si="4"/>
        <v>0.001775848460931289</v>
      </c>
      <c r="F117" s="264">
        <v>3.8500000000000227</v>
      </c>
      <c r="G117" s="159">
        <f t="shared" si="5"/>
        <v>-2.9500000000000455</v>
      </c>
    </row>
    <row r="118" spans="1:7" s="69" customFormat="1" ht="13.5">
      <c r="A118" s="193" t="s">
        <v>225</v>
      </c>
      <c r="B118" s="272">
        <f>Volume!J119</f>
        <v>164.1</v>
      </c>
      <c r="C118" s="70">
        <v>164.95</v>
      </c>
      <c r="D118" s="264">
        <f t="shared" si="3"/>
        <v>0.8499999999999943</v>
      </c>
      <c r="E118" s="331">
        <f t="shared" si="4"/>
        <v>0.005179768433881745</v>
      </c>
      <c r="F118" s="264">
        <v>1.299999999999983</v>
      </c>
      <c r="G118" s="159">
        <f t="shared" si="5"/>
        <v>-0.44999999999998863</v>
      </c>
    </row>
    <row r="119" spans="1:7" s="69" customFormat="1" ht="13.5">
      <c r="A119" s="193" t="s">
        <v>297</v>
      </c>
      <c r="B119" s="272">
        <f>Volume!J120</f>
        <v>464.45</v>
      </c>
      <c r="C119" s="70">
        <v>467.35</v>
      </c>
      <c r="D119" s="264">
        <f t="shared" si="3"/>
        <v>2.900000000000034</v>
      </c>
      <c r="E119" s="331">
        <f t="shared" si="4"/>
        <v>0.006243944450425308</v>
      </c>
      <c r="F119" s="264">
        <v>3.6999999999999886</v>
      </c>
      <c r="G119" s="159">
        <f t="shared" si="5"/>
        <v>-0.7999999999999545</v>
      </c>
    </row>
    <row r="120" spans="1:7" s="69" customFormat="1" ht="13.5">
      <c r="A120" s="193" t="s">
        <v>226</v>
      </c>
      <c r="B120" s="272">
        <f>Volume!J121</f>
        <v>179.15</v>
      </c>
      <c r="C120" s="70">
        <v>179.7</v>
      </c>
      <c r="D120" s="264">
        <f t="shared" si="3"/>
        <v>0.549999999999983</v>
      </c>
      <c r="E120" s="331">
        <f t="shared" si="4"/>
        <v>0.0030700530281885735</v>
      </c>
      <c r="F120" s="264">
        <v>1.6499999999999773</v>
      </c>
      <c r="G120" s="159">
        <f t="shared" si="5"/>
        <v>-1.0999999999999943</v>
      </c>
    </row>
    <row r="121" spans="1:7" s="69" customFormat="1" ht="13.5">
      <c r="A121" s="193" t="s">
        <v>227</v>
      </c>
      <c r="B121" s="272">
        <f>Volume!J122</f>
        <v>386.45</v>
      </c>
      <c r="C121" s="70">
        <v>385.15</v>
      </c>
      <c r="D121" s="264">
        <f t="shared" si="3"/>
        <v>-1.3000000000000114</v>
      </c>
      <c r="E121" s="331">
        <f t="shared" si="4"/>
        <v>-0.0033639539397076245</v>
      </c>
      <c r="F121" s="264">
        <v>-0.35000000000002274</v>
      </c>
      <c r="G121" s="159">
        <f t="shared" si="5"/>
        <v>-0.9499999999999886</v>
      </c>
    </row>
    <row r="122" spans="1:7" s="69" customFormat="1" ht="13.5">
      <c r="A122" s="193" t="s">
        <v>234</v>
      </c>
      <c r="B122" s="272">
        <f>Volume!J123</f>
        <v>464.2</v>
      </c>
      <c r="C122" s="70">
        <v>465.3</v>
      </c>
      <c r="D122" s="264">
        <f t="shared" si="3"/>
        <v>1.1000000000000227</v>
      </c>
      <c r="E122" s="331">
        <f t="shared" si="4"/>
        <v>0.002369668246445547</v>
      </c>
      <c r="F122" s="264">
        <v>4.5</v>
      </c>
      <c r="G122" s="159">
        <f t="shared" si="5"/>
        <v>-3.3999999999999773</v>
      </c>
    </row>
    <row r="123" spans="1:7" s="69" customFormat="1" ht="13.5">
      <c r="A123" s="193" t="s">
        <v>98</v>
      </c>
      <c r="B123" s="272">
        <f>Volume!J124</f>
        <v>515.15</v>
      </c>
      <c r="C123" s="70">
        <v>516.15</v>
      </c>
      <c r="D123" s="264">
        <f t="shared" si="3"/>
        <v>1</v>
      </c>
      <c r="E123" s="331">
        <f t="shared" si="4"/>
        <v>0.0019411821799475881</v>
      </c>
      <c r="F123" s="264">
        <v>1.8500000000000227</v>
      </c>
      <c r="G123" s="159">
        <f t="shared" si="5"/>
        <v>-0.8500000000000227</v>
      </c>
    </row>
    <row r="124" spans="1:7" s="69" customFormat="1" ht="13.5">
      <c r="A124" s="193" t="s">
        <v>149</v>
      </c>
      <c r="B124" s="272">
        <f>Volume!J125</f>
        <v>780</v>
      </c>
      <c r="C124" s="70">
        <v>779.25</v>
      </c>
      <c r="D124" s="264">
        <f t="shared" si="3"/>
        <v>-0.75</v>
      </c>
      <c r="E124" s="331">
        <f t="shared" si="4"/>
        <v>-0.0009615384615384616</v>
      </c>
      <c r="F124" s="264">
        <v>1.5</v>
      </c>
      <c r="G124" s="159">
        <f t="shared" si="5"/>
        <v>-2.25</v>
      </c>
    </row>
    <row r="125" spans="1:7" s="69" customFormat="1" ht="13.5">
      <c r="A125" s="193" t="s">
        <v>203</v>
      </c>
      <c r="B125" s="272">
        <f>Volume!J126</f>
        <v>1581.4</v>
      </c>
      <c r="C125" s="70">
        <v>1582.35</v>
      </c>
      <c r="D125" s="264">
        <f t="shared" si="3"/>
        <v>0.9499999999998181</v>
      </c>
      <c r="E125" s="331">
        <f t="shared" si="4"/>
        <v>0.0006007335272542165</v>
      </c>
      <c r="F125" s="264">
        <v>9.700000000000045</v>
      </c>
      <c r="G125" s="159">
        <f t="shared" si="5"/>
        <v>-8.750000000000227</v>
      </c>
    </row>
    <row r="126" spans="1:7" s="69" customFormat="1" ht="13.5">
      <c r="A126" s="193" t="s">
        <v>298</v>
      </c>
      <c r="B126" s="272">
        <f>Volume!J127</f>
        <v>475.3</v>
      </c>
      <c r="C126" s="70">
        <v>472.8</v>
      </c>
      <c r="D126" s="264">
        <f t="shared" si="3"/>
        <v>-2.5</v>
      </c>
      <c r="E126" s="331">
        <f t="shared" si="4"/>
        <v>-0.005259835893120134</v>
      </c>
      <c r="F126" s="264">
        <v>-1.6999999999999886</v>
      </c>
      <c r="G126" s="159">
        <f t="shared" si="5"/>
        <v>-0.8000000000000114</v>
      </c>
    </row>
    <row r="127" spans="1:7" s="69" customFormat="1" ht="13.5">
      <c r="A127" s="193" t="s">
        <v>216</v>
      </c>
      <c r="B127" s="272">
        <f>Volume!J128</f>
        <v>80.15</v>
      </c>
      <c r="C127" s="70">
        <v>80.5</v>
      </c>
      <c r="D127" s="264">
        <f t="shared" si="3"/>
        <v>0.3499999999999943</v>
      </c>
      <c r="E127" s="331">
        <f t="shared" si="4"/>
        <v>0.0043668122270741645</v>
      </c>
      <c r="F127" s="264">
        <v>0.5499999999999972</v>
      </c>
      <c r="G127" s="159">
        <f t="shared" si="5"/>
        <v>-0.20000000000000284</v>
      </c>
    </row>
    <row r="128" spans="1:7" s="69" customFormat="1" ht="13.5">
      <c r="A128" s="193" t="s">
        <v>235</v>
      </c>
      <c r="B128" s="272">
        <f>Volume!J129</f>
        <v>134.45</v>
      </c>
      <c r="C128" s="70">
        <v>134.55</v>
      </c>
      <c r="D128" s="264">
        <f t="shared" si="3"/>
        <v>0.10000000000002274</v>
      </c>
      <c r="E128" s="331">
        <f t="shared" si="4"/>
        <v>0.0007437709185572536</v>
      </c>
      <c r="F128" s="264">
        <v>1</v>
      </c>
      <c r="G128" s="159">
        <f t="shared" si="5"/>
        <v>-0.8999999999999773</v>
      </c>
    </row>
    <row r="129" spans="1:7" s="69" customFormat="1" ht="13.5">
      <c r="A129" s="193" t="s">
        <v>204</v>
      </c>
      <c r="B129" s="272">
        <f>Volume!J130</f>
        <v>456.35</v>
      </c>
      <c r="C129" s="70">
        <v>456.4</v>
      </c>
      <c r="D129" s="264">
        <f t="shared" si="3"/>
        <v>0.049999999999954525</v>
      </c>
      <c r="E129" s="331">
        <f t="shared" si="4"/>
        <v>0.00010956502684333192</v>
      </c>
      <c r="F129" s="264">
        <v>2.7999999999999545</v>
      </c>
      <c r="G129" s="159">
        <f t="shared" si="5"/>
        <v>-2.75</v>
      </c>
    </row>
    <row r="130" spans="1:7" s="69" customFormat="1" ht="13.5">
      <c r="A130" s="193" t="s">
        <v>205</v>
      </c>
      <c r="B130" s="272">
        <f>Volume!J131</f>
        <v>1123.3</v>
      </c>
      <c r="C130" s="70">
        <v>1127.7</v>
      </c>
      <c r="D130" s="264">
        <f aca="true" t="shared" si="6" ref="D130:D160">C130-B130</f>
        <v>4.400000000000091</v>
      </c>
      <c r="E130" s="331">
        <f aca="true" t="shared" si="7" ref="E130:E160">D130/B130</f>
        <v>0.003917030178937141</v>
      </c>
      <c r="F130" s="264">
        <v>9.25</v>
      </c>
      <c r="G130" s="159">
        <f t="shared" si="5"/>
        <v>-4.849999999999909</v>
      </c>
    </row>
    <row r="131" spans="1:7" s="69" customFormat="1" ht="13.5">
      <c r="A131" s="193" t="s">
        <v>37</v>
      </c>
      <c r="B131" s="272">
        <f>Volume!J132</f>
        <v>225.7</v>
      </c>
      <c r="C131" s="70">
        <v>227.3</v>
      </c>
      <c r="D131" s="264">
        <f t="shared" si="6"/>
        <v>1.6000000000000227</v>
      </c>
      <c r="E131" s="331">
        <f t="shared" si="7"/>
        <v>0.00708905626938424</v>
      </c>
      <c r="F131" s="264">
        <v>2.4000000000000057</v>
      </c>
      <c r="G131" s="159">
        <f t="shared" si="5"/>
        <v>-0.799999999999983</v>
      </c>
    </row>
    <row r="132" spans="1:12" s="69" customFormat="1" ht="13.5">
      <c r="A132" s="193" t="s">
        <v>299</v>
      </c>
      <c r="B132" s="272">
        <f>Volume!J133</f>
        <v>1696</v>
      </c>
      <c r="C132" s="70">
        <v>1704.25</v>
      </c>
      <c r="D132" s="264">
        <f t="shared" si="6"/>
        <v>8.25</v>
      </c>
      <c r="E132" s="331">
        <f t="shared" si="7"/>
        <v>0.00486438679245283</v>
      </c>
      <c r="F132" s="264">
        <v>11.849999999999909</v>
      </c>
      <c r="G132" s="159">
        <f t="shared" si="5"/>
        <v>-3.599999999999909</v>
      </c>
      <c r="L132" s="267"/>
    </row>
    <row r="133" spans="1:12" s="69" customFormat="1" ht="13.5">
      <c r="A133" s="193" t="s">
        <v>228</v>
      </c>
      <c r="B133" s="272">
        <f>Volume!J134</f>
        <v>1209.75</v>
      </c>
      <c r="C133" s="70">
        <v>1213.85</v>
      </c>
      <c r="D133" s="264">
        <f t="shared" si="6"/>
        <v>4.099999999999909</v>
      </c>
      <c r="E133" s="331">
        <f t="shared" si="7"/>
        <v>0.003389129985534126</v>
      </c>
      <c r="F133" s="264">
        <v>3.25</v>
      </c>
      <c r="G133" s="159">
        <f aca="true" t="shared" si="8" ref="G133:G160">D133-F133</f>
        <v>0.849999999999909</v>
      </c>
      <c r="L133" s="267"/>
    </row>
    <row r="134" spans="1:12" s="69" customFormat="1" ht="13.5">
      <c r="A134" s="193" t="s">
        <v>276</v>
      </c>
      <c r="B134" s="272">
        <f>Volume!J135</f>
        <v>863.05</v>
      </c>
      <c r="C134" s="70">
        <v>868.75</v>
      </c>
      <c r="D134" s="264">
        <f t="shared" si="6"/>
        <v>5.7000000000000455</v>
      </c>
      <c r="E134" s="331">
        <f t="shared" si="7"/>
        <v>0.006604484097097556</v>
      </c>
      <c r="F134" s="264">
        <v>6.2000000000000455</v>
      </c>
      <c r="G134" s="159">
        <f t="shared" si="8"/>
        <v>-0.5</v>
      </c>
      <c r="L134" s="267"/>
    </row>
    <row r="135" spans="1:12" s="69" customFormat="1" ht="13.5">
      <c r="A135" s="193" t="s">
        <v>180</v>
      </c>
      <c r="B135" s="272">
        <f>Volume!J136</f>
        <v>156.1</v>
      </c>
      <c r="C135" s="70">
        <v>156.8</v>
      </c>
      <c r="D135" s="264">
        <f t="shared" si="6"/>
        <v>0.700000000000017</v>
      </c>
      <c r="E135" s="331">
        <f t="shared" si="7"/>
        <v>0.004484304932735535</v>
      </c>
      <c r="F135" s="264">
        <v>1.450000000000017</v>
      </c>
      <c r="G135" s="159">
        <f t="shared" si="8"/>
        <v>-0.75</v>
      </c>
      <c r="L135" s="267"/>
    </row>
    <row r="136" spans="1:12" s="69" customFormat="1" ht="13.5">
      <c r="A136" s="193" t="s">
        <v>181</v>
      </c>
      <c r="B136" s="272">
        <f>Volume!J137</f>
        <v>316.2</v>
      </c>
      <c r="C136" s="70">
        <v>317.75</v>
      </c>
      <c r="D136" s="264">
        <f t="shared" si="6"/>
        <v>1.5500000000000114</v>
      </c>
      <c r="E136" s="331">
        <f t="shared" si="7"/>
        <v>0.004901960784313762</v>
      </c>
      <c r="F136" s="264">
        <v>1.349999999999966</v>
      </c>
      <c r="G136" s="159">
        <f t="shared" si="8"/>
        <v>0.20000000000004547</v>
      </c>
      <c r="L136" s="267"/>
    </row>
    <row r="137" spans="1:12" s="69" customFormat="1" ht="13.5">
      <c r="A137" s="193" t="s">
        <v>150</v>
      </c>
      <c r="B137" s="272">
        <f>Volume!J138</f>
        <v>554</v>
      </c>
      <c r="C137" s="70">
        <v>556.6</v>
      </c>
      <c r="D137" s="264">
        <f t="shared" si="6"/>
        <v>2.6000000000000227</v>
      </c>
      <c r="E137" s="331">
        <f t="shared" si="7"/>
        <v>0.004693140794223867</v>
      </c>
      <c r="F137" s="264">
        <v>2.25</v>
      </c>
      <c r="G137" s="159">
        <f t="shared" si="8"/>
        <v>0.35000000000002274</v>
      </c>
      <c r="L137" s="267"/>
    </row>
    <row r="138" spans="1:12" s="69" customFormat="1" ht="13.5">
      <c r="A138" s="193" t="s">
        <v>151</v>
      </c>
      <c r="B138" s="272">
        <f>Volume!J139</f>
        <v>994.45</v>
      </c>
      <c r="C138" s="70">
        <v>990.25</v>
      </c>
      <c r="D138" s="264">
        <f t="shared" si="6"/>
        <v>-4.2000000000000455</v>
      </c>
      <c r="E138" s="331">
        <f t="shared" si="7"/>
        <v>-0.004223440092513495</v>
      </c>
      <c r="F138" s="264">
        <v>2.3999999999999773</v>
      </c>
      <c r="G138" s="159">
        <f t="shared" si="8"/>
        <v>-6.600000000000023</v>
      </c>
      <c r="L138" s="267"/>
    </row>
    <row r="139" spans="1:12" s="69" customFormat="1" ht="13.5">
      <c r="A139" s="193" t="s">
        <v>214</v>
      </c>
      <c r="B139" s="272">
        <f>Volume!J140</f>
        <v>1617.15</v>
      </c>
      <c r="C139" s="70">
        <v>1625.75</v>
      </c>
      <c r="D139" s="264">
        <f t="shared" si="6"/>
        <v>8.599999999999909</v>
      </c>
      <c r="E139" s="331">
        <f t="shared" si="7"/>
        <v>0.005317997712024184</v>
      </c>
      <c r="F139" s="264">
        <v>12.45</v>
      </c>
      <c r="G139" s="159">
        <f t="shared" si="8"/>
        <v>-3.8500000000000902</v>
      </c>
      <c r="L139" s="267"/>
    </row>
    <row r="140" spans="1:12" s="69" customFormat="1" ht="13.5">
      <c r="A140" s="193" t="s">
        <v>229</v>
      </c>
      <c r="B140" s="272">
        <f>Volume!J141</f>
        <v>1255.9</v>
      </c>
      <c r="C140" s="70">
        <v>1247.9</v>
      </c>
      <c r="D140" s="264">
        <f t="shared" si="6"/>
        <v>-8</v>
      </c>
      <c r="E140" s="331">
        <f t="shared" si="7"/>
        <v>-0.006369933911935664</v>
      </c>
      <c r="F140" s="264">
        <v>2.75</v>
      </c>
      <c r="G140" s="159">
        <f t="shared" si="8"/>
        <v>-10.75</v>
      </c>
      <c r="L140" s="267"/>
    </row>
    <row r="141" spans="1:12" s="69" customFormat="1" ht="13.5">
      <c r="A141" s="193" t="s">
        <v>91</v>
      </c>
      <c r="B141" s="272">
        <f>Volume!J142</f>
        <v>78.5</v>
      </c>
      <c r="C141" s="70">
        <v>78.95</v>
      </c>
      <c r="D141" s="264">
        <f t="shared" si="6"/>
        <v>0.45000000000000284</v>
      </c>
      <c r="E141" s="331">
        <f t="shared" si="7"/>
        <v>0.005732484076433157</v>
      </c>
      <c r="F141" s="264">
        <v>0.7000000000000028</v>
      </c>
      <c r="G141" s="159">
        <f t="shared" si="8"/>
        <v>-0.25</v>
      </c>
      <c r="L141" s="267"/>
    </row>
    <row r="142" spans="1:12" s="69" customFormat="1" ht="13.5">
      <c r="A142" s="193" t="s">
        <v>152</v>
      </c>
      <c r="B142" s="272">
        <f>Volume!J143</f>
        <v>234.95</v>
      </c>
      <c r="C142" s="70">
        <v>233.3</v>
      </c>
      <c r="D142" s="264">
        <f t="shared" si="6"/>
        <v>-1.6499999999999773</v>
      </c>
      <c r="E142" s="331">
        <f t="shared" si="7"/>
        <v>-0.0070227708022982645</v>
      </c>
      <c r="F142" s="264">
        <v>1.200000000000017</v>
      </c>
      <c r="G142" s="159">
        <f t="shared" si="8"/>
        <v>-2.8499999999999943</v>
      </c>
      <c r="L142" s="267"/>
    </row>
    <row r="143" spans="1:12" s="69" customFormat="1" ht="13.5">
      <c r="A143" s="193" t="s">
        <v>208</v>
      </c>
      <c r="B143" s="272">
        <f>Volume!J144</f>
        <v>714.85</v>
      </c>
      <c r="C143" s="70">
        <v>718.75</v>
      </c>
      <c r="D143" s="264">
        <f t="shared" si="6"/>
        <v>3.8999999999999773</v>
      </c>
      <c r="E143" s="331">
        <f t="shared" si="7"/>
        <v>0.0054556900048961</v>
      </c>
      <c r="F143" s="264">
        <v>5.850000000000023</v>
      </c>
      <c r="G143" s="159">
        <f t="shared" si="8"/>
        <v>-1.9500000000000455</v>
      </c>
      <c r="L143" s="267"/>
    </row>
    <row r="144" spans="1:12" s="69" customFormat="1" ht="13.5">
      <c r="A144" s="193" t="s">
        <v>230</v>
      </c>
      <c r="B144" s="272">
        <f>Volume!J145</f>
        <v>574.45</v>
      </c>
      <c r="C144" s="70">
        <v>571.3</v>
      </c>
      <c r="D144" s="264">
        <f t="shared" si="6"/>
        <v>-3.150000000000091</v>
      </c>
      <c r="E144" s="331">
        <f t="shared" si="7"/>
        <v>-0.005483505962224895</v>
      </c>
      <c r="F144" s="264">
        <v>-0.6999999999999318</v>
      </c>
      <c r="G144" s="159">
        <f t="shared" si="8"/>
        <v>-2.450000000000159</v>
      </c>
      <c r="L144" s="267"/>
    </row>
    <row r="145" spans="1:12" s="69" customFormat="1" ht="13.5">
      <c r="A145" s="193" t="s">
        <v>185</v>
      </c>
      <c r="B145" s="272">
        <f>Volume!J146</f>
        <v>576.4</v>
      </c>
      <c r="C145" s="70">
        <v>575.9</v>
      </c>
      <c r="D145" s="264">
        <f t="shared" si="6"/>
        <v>-0.5</v>
      </c>
      <c r="E145" s="331">
        <f t="shared" si="7"/>
        <v>-0.0008674531575294935</v>
      </c>
      <c r="F145" s="264">
        <v>4.699999999999932</v>
      </c>
      <c r="G145" s="159">
        <f t="shared" si="8"/>
        <v>-5.199999999999932</v>
      </c>
      <c r="L145" s="267"/>
    </row>
    <row r="146" spans="1:12" s="69" customFormat="1" ht="13.5">
      <c r="A146" s="193" t="s">
        <v>206</v>
      </c>
      <c r="B146" s="272">
        <f>Volume!J147</f>
        <v>776.7</v>
      </c>
      <c r="C146" s="70">
        <v>781.05</v>
      </c>
      <c r="D146" s="264">
        <f t="shared" si="6"/>
        <v>4.349999999999909</v>
      </c>
      <c r="E146" s="331">
        <f t="shared" si="7"/>
        <v>0.005600617999227384</v>
      </c>
      <c r="F146" s="264">
        <v>7.599999999999909</v>
      </c>
      <c r="G146" s="159">
        <f t="shared" si="8"/>
        <v>-3.25</v>
      </c>
      <c r="L146" s="267"/>
    </row>
    <row r="147" spans="1:12" s="69" customFormat="1" ht="13.5">
      <c r="A147" s="193" t="s">
        <v>118</v>
      </c>
      <c r="B147" s="272">
        <f>Volume!J148</f>
        <v>1229.7</v>
      </c>
      <c r="C147" s="70">
        <v>1235.15</v>
      </c>
      <c r="D147" s="264">
        <f t="shared" si="6"/>
        <v>5.4500000000000455</v>
      </c>
      <c r="E147" s="331">
        <f t="shared" si="7"/>
        <v>0.004431975278523254</v>
      </c>
      <c r="F147" s="264">
        <v>8.700000000000045</v>
      </c>
      <c r="G147" s="159">
        <f t="shared" si="8"/>
        <v>-3.25</v>
      </c>
      <c r="L147" s="267"/>
    </row>
    <row r="148" spans="1:12" s="69" customFormat="1" ht="13.5">
      <c r="A148" s="193" t="s">
        <v>231</v>
      </c>
      <c r="B148" s="272">
        <f>Volume!J149</f>
        <v>998</v>
      </c>
      <c r="C148" s="70">
        <v>1002.55</v>
      </c>
      <c r="D148" s="264">
        <f t="shared" si="6"/>
        <v>4.5499999999999545</v>
      </c>
      <c r="E148" s="331">
        <f t="shared" si="7"/>
        <v>0.0045591182364729</v>
      </c>
      <c r="F148" s="264">
        <v>8.700000000000045</v>
      </c>
      <c r="G148" s="159">
        <f t="shared" si="8"/>
        <v>-4.150000000000091</v>
      </c>
      <c r="L148" s="267"/>
    </row>
    <row r="149" spans="1:12" s="69" customFormat="1" ht="13.5">
      <c r="A149" s="193" t="s">
        <v>300</v>
      </c>
      <c r="B149" s="272">
        <f>Volume!J150</f>
        <v>48.85</v>
      </c>
      <c r="C149" s="70">
        <v>49.2</v>
      </c>
      <c r="D149" s="264">
        <f t="shared" si="6"/>
        <v>0.3500000000000014</v>
      </c>
      <c r="E149" s="331">
        <f t="shared" si="7"/>
        <v>0.007164790174002076</v>
      </c>
      <c r="F149" s="264">
        <v>0.45000000000000284</v>
      </c>
      <c r="G149" s="159">
        <f t="shared" si="8"/>
        <v>-0.10000000000000142</v>
      </c>
      <c r="L149" s="267"/>
    </row>
    <row r="150" spans="1:12" s="69" customFormat="1" ht="13.5">
      <c r="A150" s="193" t="s">
        <v>301</v>
      </c>
      <c r="B150" s="272">
        <f>Volume!J151</f>
        <v>28.35</v>
      </c>
      <c r="C150" s="70">
        <v>28.5</v>
      </c>
      <c r="D150" s="264">
        <f t="shared" si="6"/>
        <v>0.14999999999999858</v>
      </c>
      <c r="E150" s="331">
        <f t="shared" si="7"/>
        <v>0.00529100529100524</v>
      </c>
      <c r="F150" s="264">
        <v>0.34999999999999787</v>
      </c>
      <c r="G150" s="159">
        <f t="shared" si="8"/>
        <v>-0.1999999999999993</v>
      </c>
      <c r="L150" s="267"/>
    </row>
    <row r="151" spans="1:12" s="69" customFormat="1" ht="13.5">
      <c r="A151" s="193" t="s">
        <v>173</v>
      </c>
      <c r="B151" s="272">
        <f>Volume!J152</f>
        <v>61.55</v>
      </c>
      <c r="C151" s="70">
        <v>61.75</v>
      </c>
      <c r="D151" s="264">
        <f t="shared" si="6"/>
        <v>0.20000000000000284</v>
      </c>
      <c r="E151" s="331">
        <f t="shared" si="7"/>
        <v>0.0032493907392364394</v>
      </c>
      <c r="F151" s="264">
        <v>0.29999999999999716</v>
      </c>
      <c r="G151" s="159">
        <f t="shared" si="8"/>
        <v>-0.09999999999999432</v>
      </c>
      <c r="L151" s="267"/>
    </row>
    <row r="152" spans="1:12" s="69" customFormat="1" ht="13.5">
      <c r="A152" s="193" t="s">
        <v>302</v>
      </c>
      <c r="B152" s="272">
        <f>Volume!J153</f>
        <v>802.2</v>
      </c>
      <c r="C152" s="70">
        <v>809.05</v>
      </c>
      <c r="D152" s="264">
        <f t="shared" si="6"/>
        <v>6.849999999999909</v>
      </c>
      <c r="E152" s="331">
        <f t="shared" si="7"/>
        <v>0.008539017701321252</v>
      </c>
      <c r="F152" s="264">
        <v>6.5499999999999545</v>
      </c>
      <c r="G152" s="159">
        <f t="shared" si="8"/>
        <v>0.2999999999999545</v>
      </c>
      <c r="L152" s="267"/>
    </row>
    <row r="153" spans="1:12" s="69" customFormat="1" ht="13.5">
      <c r="A153" s="193" t="s">
        <v>82</v>
      </c>
      <c r="B153" s="272">
        <f>Volume!J154</f>
        <v>113.45</v>
      </c>
      <c r="C153" s="70">
        <v>113.7</v>
      </c>
      <c r="D153" s="264">
        <f t="shared" si="6"/>
        <v>0.25</v>
      </c>
      <c r="E153" s="331">
        <f t="shared" si="7"/>
        <v>0.0022036139268400176</v>
      </c>
      <c r="F153" s="264">
        <v>1.0999999999999943</v>
      </c>
      <c r="G153" s="159">
        <f t="shared" si="8"/>
        <v>-0.8499999999999943</v>
      </c>
      <c r="L153" s="267"/>
    </row>
    <row r="154" spans="1:12" s="69" customFormat="1" ht="13.5">
      <c r="A154" s="193" t="s">
        <v>153</v>
      </c>
      <c r="B154" s="272">
        <f>Volume!J155</f>
        <v>523.55</v>
      </c>
      <c r="C154" s="70">
        <v>521.15</v>
      </c>
      <c r="D154" s="264">
        <f t="shared" si="6"/>
        <v>-2.3999999999999773</v>
      </c>
      <c r="E154" s="331">
        <f t="shared" si="7"/>
        <v>-0.004584089389743057</v>
      </c>
      <c r="F154" s="264">
        <v>-4.850000000000023</v>
      </c>
      <c r="G154" s="159">
        <f t="shared" si="8"/>
        <v>2.4500000000000455</v>
      </c>
      <c r="L154" s="267"/>
    </row>
    <row r="155" spans="1:12" s="69" customFormat="1" ht="13.5">
      <c r="A155" s="193" t="s">
        <v>154</v>
      </c>
      <c r="B155" s="272">
        <f>Volume!J156</f>
        <v>48.2</v>
      </c>
      <c r="C155" s="70">
        <v>48.5</v>
      </c>
      <c r="D155" s="264">
        <f t="shared" si="6"/>
        <v>0.29999999999999716</v>
      </c>
      <c r="E155" s="331">
        <f t="shared" si="7"/>
        <v>0.006224066390041434</v>
      </c>
      <c r="F155" s="264">
        <v>0.5500000000000043</v>
      </c>
      <c r="G155" s="159">
        <f t="shared" si="8"/>
        <v>-0.2500000000000071</v>
      </c>
      <c r="L155" s="267"/>
    </row>
    <row r="156" spans="1:12" s="69" customFormat="1" ht="13.5">
      <c r="A156" s="193" t="s">
        <v>303</v>
      </c>
      <c r="B156" s="272">
        <f>Volume!J157</f>
        <v>92.85</v>
      </c>
      <c r="C156" s="70">
        <v>93.4</v>
      </c>
      <c r="D156" s="264">
        <f t="shared" si="6"/>
        <v>0.5500000000000114</v>
      </c>
      <c r="E156" s="331">
        <f t="shared" si="7"/>
        <v>0.00592353257942931</v>
      </c>
      <c r="F156" s="264">
        <v>0.7999999999999972</v>
      </c>
      <c r="G156" s="159">
        <f t="shared" si="8"/>
        <v>-0.2499999999999858</v>
      </c>
      <c r="L156" s="267"/>
    </row>
    <row r="157" spans="1:12" s="69" customFormat="1" ht="13.5">
      <c r="A157" s="193" t="s">
        <v>155</v>
      </c>
      <c r="B157" s="272">
        <f>Volume!J158</f>
        <v>454.25</v>
      </c>
      <c r="C157" s="70">
        <v>453.8</v>
      </c>
      <c r="D157" s="264">
        <f t="shared" si="6"/>
        <v>-0.44999999999998863</v>
      </c>
      <c r="E157" s="331">
        <f t="shared" si="7"/>
        <v>-0.0009906439185470306</v>
      </c>
      <c r="F157" s="264">
        <v>2.9499999999999886</v>
      </c>
      <c r="G157" s="159">
        <f t="shared" si="8"/>
        <v>-3.3999999999999773</v>
      </c>
      <c r="L157" s="267"/>
    </row>
    <row r="158" spans="1:12" s="69" customFormat="1" ht="13.5">
      <c r="A158" s="193" t="s">
        <v>38</v>
      </c>
      <c r="B158" s="272">
        <f>Volume!J159</f>
        <v>552.75</v>
      </c>
      <c r="C158" s="70">
        <v>549.15</v>
      </c>
      <c r="D158" s="264">
        <f t="shared" si="6"/>
        <v>-3.6000000000000227</v>
      </c>
      <c r="E158" s="331">
        <f t="shared" si="7"/>
        <v>-0.0065128900949796885</v>
      </c>
      <c r="F158" s="264">
        <v>2.75</v>
      </c>
      <c r="G158" s="159">
        <f t="shared" si="8"/>
        <v>-6.350000000000023</v>
      </c>
      <c r="L158" s="267"/>
    </row>
    <row r="159" spans="1:7" ht="13.5">
      <c r="A159" s="193" t="s">
        <v>156</v>
      </c>
      <c r="B159" s="272">
        <f>Volume!J160</f>
        <v>409.5</v>
      </c>
      <c r="C159" s="70">
        <v>410.4</v>
      </c>
      <c r="D159" s="264">
        <f t="shared" si="6"/>
        <v>0.8999999999999773</v>
      </c>
      <c r="E159" s="331">
        <f t="shared" si="7"/>
        <v>0.0021978021978021423</v>
      </c>
      <c r="F159" s="264">
        <v>4.25</v>
      </c>
      <c r="G159" s="159">
        <f t="shared" si="8"/>
        <v>-3.3500000000000227</v>
      </c>
    </row>
    <row r="160" spans="1:7" ht="14.25" thickBot="1">
      <c r="A160" s="194" t="s">
        <v>395</v>
      </c>
      <c r="B160" s="272">
        <f>Volume!J161</f>
        <v>278.15</v>
      </c>
      <c r="C160" s="70">
        <v>279.5</v>
      </c>
      <c r="D160" s="264">
        <f t="shared" si="6"/>
        <v>1.3500000000000227</v>
      </c>
      <c r="E160" s="331">
        <f t="shared" si="7"/>
        <v>0.004853496314938065</v>
      </c>
      <c r="F160" s="264">
        <v>1.9499999999999886</v>
      </c>
      <c r="G160" s="159">
        <f t="shared" si="8"/>
        <v>-0.5999999999999659</v>
      </c>
    </row>
    <row r="161" ht="11.25" hidden="1">
      <c r="C161"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E396" sqref="E396"/>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8" t="s">
        <v>209</v>
      </c>
      <c r="B1" s="419"/>
      <c r="C1" s="419"/>
      <c r="D1" s="419"/>
      <c r="E1" s="419"/>
    </row>
    <row r="2" spans="1:5" s="69" customFormat="1" ht="14.25" thickBot="1">
      <c r="A2" s="134" t="s">
        <v>113</v>
      </c>
      <c r="B2" s="268" t="s">
        <v>213</v>
      </c>
      <c r="C2" s="33" t="s">
        <v>99</v>
      </c>
      <c r="D2" s="268" t="s">
        <v>123</v>
      </c>
      <c r="E2" s="205" t="s">
        <v>215</v>
      </c>
    </row>
    <row r="3" spans="1:5" s="69" customFormat="1" ht="13.5">
      <c r="A3" s="271" t="s">
        <v>212</v>
      </c>
      <c r="B3" s="179">
        <f>VLOOKUP(A3,Margins!$A$2:$M$161,2,FALSE)</f>
        <v>50</v>
      </c>
      <c r="C3" s="270">
        <f>VLOOKUP(A3,Basis!$A$3:$G$160,2,FALSE)</f>
        <v>4066.8</v>
      </c>
      <c r="D3" s="270">
        <f>VLOOKUP(A3,Basis!$A$3:$G$160,3,FALSE)</f>
        <v>4052.3</v>
      </c>
      <c r="E3" s="179">
        <f>VLOOKUP(A3,Margins!$A$2:$M$161,7,FALSE)</f>
        <v>20632.2</v>
      </c>
    </row>
    <row r="4" spans="1:5" s="69" customFormat="1" ht="13.5">
      <c r="A4" s="201" t="s">
        <v>134</v>
      </c>
      <c r="B4" s="179">
        <f>VLOOKUP(A4,Margins!$A$2:$M$161,2,FALSE)</f>
        <v>100</v>
      </c>
      <c r="C4" s="272">
        <f>VLOOKUP(A4,Basis!$A$3:$G$160,2,FALSE)</f>
        <v>4190.6</v>
      </c>
      <c r="D4" s="273">
        <f>VLOOKUP(A4,Basis!$A$3:$G$160,3,FALSE)</f>
        <v>4151.6</v>
      </c>
      <c r="E4" s="374">
        <f>VLOOKUP(A4,Margins!$A$2:$M$161,7,FALSE)</f>
        <v>65995</v>
      </c>
    </row>
    <row r="5" spans="1:5" s="69" customFormat="1" ht="13.5">
      <c r="A5" s="201" t="s">
        <v>0</v>
      </c>
      <c r="B5" s="179">
        <f>VLOOKUP(A5,Margins!$A$2:$M$161,2,FALSE)</f>
        <v>375</v>
      </c>
      <c r="C5" s="272">
        <f>VLOOKUP(A5,Basis!$A$3:$G$160,2,FALSE)</f>
        <v>874.9</v>
      </c>
      <c r="D5" s="273">
        <f>VLOOKUP(A5,Basis!$A$3:$G$160,3,FALSE)</f>
        <v>865</v>
      </c>
      <c r="E5" s="374">
        <f>VLOOKUP(A5,Margins!$A$2:$M$161,7,FALSE)</f>
        <v>51748.125</v>
      </c>
    </row>
    <row r="6" spans="1:5" s="69" customFormat="1" ht="13.5">
      <c r="A6" s="193" t="s">
        <v>193</v>
      </c>
      <c r="B6" s="179">
        <f>VLOOKUP(A6,Margins!$A$2:$M$161,2,FALSE)</f>
        <v>100</v>
      </c>
      <c r="C6" s="272">
        <f>VLOOKUP(A6,Basis!$A$3:$G$160,2,FALSE)</f>
        <v>2609.45</v>
      </c>
      <c r="D6" s="273">
        <f>VLOOKUP(A6,Basis!$A$3:$G$160,3,FALSE)</f>
        <v>2615.35</v>
      </c>
      <c r="E6" s="374">
        <f>VLOOKUP(A6,Margins!$A$2:$M$161,7,FALSE)</f>
        <v>41038.384</v>
      </c>
    </row>
    <row r="7" spans="1:5" s="14" customFormat="1" ht="13.5">
      <c r="A7" s="201" t="s">
        <v>232</v>
      </c>
      <c r="B7" s="179">
        <f>VLOOKUP(A7,Margins!$A$2:$M$161,2,FALSE)</f>
        <v>500</v>
      </c>
      <c r="C7" s="272">
        <f>VLOOKUP(A7,Basis!$A$3:$G$160,2,FALSE)</f>
        <v>818.95</v>
      </c>
      <c r="D7" s="273">
        <f>VLOOKUP(A7,Basis!$A$3:$G$160,3,FALSE)</f>
        <v>814.7</v>
      </c>
      <c r="E7" s="374">
        <f>VLOOKUP(A7,Margins!$A$2:$M$161,7,FALSE)</f>
        <v>67183.75</v>
      </c>
    </row>
    <row r="8" spans="1:5" s="69" customFormat="1" ht="13.5">
      <c r="A8" s="201" t="s">
        <v>1</v>
      </c>
      <c r="B8" s="179">
        <f>VLOOKUP(A8,Margins!$A$2:$M$161,2,FALSE)</f>
        <v>150</v>
      </c>
      <c r="C8" s="272">
        <f>VLOOKUP(A8,Basis!$A$3:$G$160,2,FALSE)</f>
        <v>2429.3</v>
      </c>
      <c r="D8" s="273">
        <f>VLOOKUP(A8,Basis!$A$3:$G$160,3,FALSE)</f>
        <v>2438.5</v>
      </c>
      <c r="E8" s="374">
        <f>VLOOKUP(A8,Margins!$A$2:$M$161,7,FALSE)</f>
        <v>57780.75</v>
      </c>
    </row>
    <row r="9" spans="1:5" s="69" customFormat="1" ht="13.5">
      <c r="A9" s="201" t="s">
        <v>2</v>
      </c>
      <c r="B9" s="179">
        <f>VLOOKUP(A9,Margins!$A$2:$M$161,2,FALSE)</f>
        <v>1100</v>
      </c>
      <c r="C9" s="272">
        <f>VLOOKUP(A9,Basis!$A$3:$G$160,2,FALSE)</f>
        <v>355.05</v>
      </c>
      <c r="D9" s="273">
        <f>VLOOKUP(A9,Basis!$A$3:$G$160,3,FALSE)</f>
        <v>353.75</v>
      </c>
      <c r="E9" s="374">
        <f>VLOOKUP(A9,Margins!$A$2:$M$161,7,FALSE)</f>
        <v>69093.75</v>
      </c>
    </row>
    <row r="10" spans="1:5" s="69" customFormat="1" ht="13.5">
      <c r="A10" s="201" t="s">
        <v>3</v>
      </c>
      <c r="B10" s="179">
        <f>VLOOKUP(A10,Margins!$A$2:$M$161,2,FALSE)</f>
        <v>1250</v>
      </c>
      <c r="C10" s="272">
        <f>VLOOKUP(A10,Basis!$A$3:$G$160,2,FALSE)</f>
        <v>208.1</v>
      </c>
      <c r="D10" s="273">
        <f>VLOOKUP(A10,Basis!$A$3:$G$160,3,FALSE)</f>
        <v>209.05</v>
      </c>
      <c r="E10" s="374">
        <f>VLOOKUP(A10,Margins!$A$2:$M$161,7,FALSE)</f>
        <v>61556.25000000001</v>
      </c>
    </row>
    <row r="11" spans="1:5" s="69" customFormat="1" ht="13.5">
      <c r="A11" s="201" t="s">
        <v>139</v>
      </c>
      <c r="B11" s="179">
        <f>VLOOKUP(A11,Margins!$A$2:$M$161,2,FALSE)</f>
        <v>2700</v>
      </c>
      <c r="C11" s="272">
        <f>VLOOKUP(A11,Basis!$A$3:$G$160,2,FALSE)</f>
        <v>93.7</v>
      </c>
      <c r="D11" s="273">
        <f>VLOOKUP(A11,Basis!$A$3:$G$160,3,FALSE)</f>
        <v>94.15</v>
      </c>
      <c r="E11" s="374">
        <f>VLOOKUP(A11,Margins!$A$2:$M$161,7,FALSE)</f>
        <v>40216.5</v>
      </c>
    </row>
    <row r="12" spans="1:5" s="69" customFormat="1" ht="13.5">
      <c r="A12" s="201" t="s">
        <v>304</v>
      </c>
      <c r="B12" s="179">
        <f>VLOOKUP(A12,Margins!$A$2:$M$161,2,FALSE)</f>
        <v>400</v>
      </c>
      <c r="C12" s="272">
        <f>VLOOKUP(A12,Basis!$A$3:$G$160,2,FALSE)</f>
        <v>689.65</v>
      </c>
      <c r="D12" s="273">
        <f>VLOOKUP(A12,Basis!$A$3:$G$160,3,FALSE)</f>
        <v>692.45</v>
      </c>
      <c r="E12" s="374">
        <f>VLOOKUP(A12,Margins!$A$2:$M$161,7,FALSE)</f>
        <v>44129.134</v>
      </c>
    </row>
    <row r="13" spans="1:5" s="69" customFormat="1" ht="13.5">
      <c r="A13" s="201" t="s">
        <v>89</v>
      </c>
      <c r="B13" s="179">
        <f>VLOOKUP(A13,Margins!$A$2:$M$161,2,FALSE)</f>
        <v>750</v>
      </c>
      <c r="C13" s="272">
        <f>VLOOKUP(A13,Basis!$A$3:$G$160,2,FALSE)</f>
        <v>278.45</v>
      </c>
      <c r="D13" s="273">
        <f>VLOOKUP(A13,Basis!$A$3:$G$160,3,FALSE)</f>
        <v>278</v>
      </c>
      <c r="E13" s="374">
        <f>VLOOKUP(A13,Margins!$A$2:$M$161,7,FALSE)</f>
        <v>38994.2475</v>
      </c>
    </row>
    <row r="14" spans="1:5" s="69" customFormat="1" ht="13.5">
      <c r="A14" s="201" t="s">
        <v>140</v>
      </c>
      <c r="B14" s="179">
        <f>VLOOKUP(A14,Margins!$A$2:$M$161,2,FALSE)</f>
        <v>300</v>
      </c>
      <c r="C14" s="272">
        <f>VLOOKUP(A14,Basis!$A$3:$G$160,2,FALSE)</f>
        <v>1202.35</v>
      </c>
      <c r="D14" s="273">
        <f>VLOOKUP(A14,Basis!$A$3:$G$160,3,FALSE)</f>
        <v>1182.4</v>
      </c>
      <c r="E14" s="374">
        <f>VLOOKUP(A14,Margins!$A$2:$M$161,7,FALSE)</f>
        <v>56291.25</v>
      </c>
    </row>
    <row r="15" spans="1:5" s="69" customFormat="1" ht="13.5">
      <c r="A15" s="201" t="s">
        <v>24</v>
      </c>
      <c r="B15" s="179">
        <f>VLOOKUP(A15,Margins!$A$2:$M$161,2,FALSE)</f>
        <v>88</v>
      </c>
      <c r="C15" s="272">
        <f>VLOOKUP(A15,Basis!$A$3:$G$160,2,FALSE)</f>
        <v>2485.75</v>
      </c>
      <c r="D15" s="273">
        <f>VLOOKUP(A15,Basis!$A$3:$G$160,3,FALSE)</f>
        <v>2449.85</v>
      </c>
      <c r="E15" s="374">
        <f>VLOOKUP(A15,Margins!$A$2:$M$161,7,FALSE)</f>
        <v>34503.700000000004</v>
      </c>
    </row>
    <row r="16" spans="1:5" s="69" customFormat="1" ht="13.5">
      <c r="A16" s="193" t="s">
        <v>195</v>
      </c>
      <c r="B16" s="179">
        <f>VLOOKUP(A16,Margins!$A$2:$M$161,2,FALSE)</f>
        <v>2062</v>
      </c>
      <c r="C16" s="272">
        <f>VLOOKUP(A16,Basis!$A$3:$G$160,2,FALSE)</f>
        <v>120.8</v>
      </c>
      <c r="D16" s="273">
        <f>VLOOKUP(A16,Basis!$A$3:$G$160,3,FALSE)</f>
        <v>120.9</v>
      </c>
      <c r="E16" s="374">
        <f>VLOOKUP(A16,Margins!$A$2:$M$161,7,FALSE)</f>
        <v>39569.78</v>
      </c>
    </row>
    <row r="17" spans="1:5" s="69" customFormat="1" ht="13.5">
      <c r="A17" s="201" t="s">
        <v>197</v>
      </c>
      <c r="B17" s="179">
        <f>VLOOKUP(A17,Margins!$A$2:$M$161,2,FALSE)</f>
        <v>650</v>
      </c>
      <c r="C17" s="272">
        <f>VLOOKUP(A17,Basis!$A$3:$G$160,2,FALSE)</f>
        <v>325.15</v>
      </c>
      <c r="D17" s="273">
        <f>VLOOKUP(A17,Basis!$A$3:$G$160,3,FALSE)</f>
        <v>326.1</v>
      </c>
      <c r="E17" s="374">
        <f>VLOOKUP(A17,Margins!$A$2:$M$161,7,FALSE)</f>
        <v>38673.375</v>
      </c>
    </row>
    <row r="18" spans="1:5" s="69" customFormat="1" ht="13.5">
      <c r="A18" s="201" t="s">
        <v>4</v>
      </c>
      <c r="B18" s="179">
        <f>VLOOKUP(A18,Margins!$A$2:$M$161,2,FALSE)</f>
        <v>150</v>
      </c>
      <c r="C18" s="272">
        <f>VLOOKUP(A18,Basis!$A$3:$G$160,2,FALSE)</f>
        <v>1683.45</v>
      </c>
      <c r="D18" s="273">
        <f>VLOOKUP(A18,Basis!$A$3:$G$160,3,FALSE)</f>
        <v>1672.2</v>
      </c>
      <c r="E18" s="374">
        <f>VLOOKUP(A18,Margins!$A$2:$M$161,7,FALSE)</f>
        <v>39906.375</v>
      </c>
    </row>
    <row r="19" spans="1:5" s="69" customFormat="1" ht="13.5">
      <c r="A19" s="201" t="s">
        <v>79</v>
      </c>
      <c r="B19" s="179">
        <f>VLOOKUP(A19,Margins!$A$2:$M$161,2,FALSE)</f>
        <v>200</v>
      </c>
      <c r="C19" s="272">
        <f>VLOOKUP(A19,Basis!$A$3:$G$160,2,FALSE)</f>
        <v>1011.8</v>
      </c>
      <c r="D19" s="273">
        <f>VLOOKUP(A19,Basis!$A$3:$G$160,3,FALSE)</f>
        <v>999.75</v>
      </c>
      <c r="E19" s="374">
        <f>VLOOKUP(A19,Margins!$A$2:$M$161,7,FALSE)</f>
        <v>31558</v>
      </c>
    </row>
    <row r="20" spans="1:5" s="69" customFormat="1" ht="13.5">
      <c r="A20" s="201" t="s">
        <v>196</v>
      </c>
      <c r="B20" s="179">
        <f>VLOOKUP(A20,Margins!$A$2:$M$161,2,FALSE)</f>
        <v>400</v>
      </c>
      <c r="C20" s="272">
        <f>VLOOKUP(A20,Basis!$A$3:$G$160,2,FALSE)</f>
        <v>706.95</v>
      </c>
      <c r="D20" s="273">
        <f>VLOOKUP(A20,Basis!$A$3:$G$160,3,FALSE)</f>
        <v>679.35</v>
      </c>
      <c r="E20" s="374">
        <f>VLOOKUP(A20,Margins!$A$2:$M$161,7,FALSE)</f>
        <v>47171</v>
      </c>
    </row>
    <row r="21" spans="1:5" s="69" customFormat="1" ht="13.5">
      <c r="A21" s="201" t="s">
        <v>5</v>
      </c>
      <c r="B21" s="179">
        <f>VLOOKUP(A21,Margins!$A$2:$M$161,2,FALSE)</f>
        <v>1595</v>
      </c>
      <c r="C21" s="272">
        <f>VLOOKUP(A21,Basis!$A$3:$G$160,2,FALSE)</f>
        <v>146.5</v>
      </c>
      <c r="D21" s="273">
        <f>VLOOKUP(A21,Basis!$A$3:$G$160,3,FALSE)</f>
        <v>146.85</v>
      </c>
      <c r="E21" s="374">
        <f>VLOOKUP(A21,Margins!$A$2:$M$161,7,FALSE)</f>
        <v>36677.025</v>
      </c>
    </row>
    <row r="22" spans="1:5" s="69" customFormat="1" ht="13.5">
      <c r="A22" s="201" t="s">
        <v>198</v>
      </c>
      <c r="B22" s="179">
        <f>VLOOKUP(A22,Margins!$A$2:$M$161,2,FALSE)</f>
        <v>1000</v>
      </c>
      <c r="C22" s="272">
        <f>VLOOKUP(A22,Basis!$A$3:$G$160,2,FALSE)</f>
        <v>190</v>
      </c>
      <c r="D22" s="273">
        <f>VLOOKUP(A22,Basis!$A$3:$G$160,3,FALSE)</f>
        <v>190.5</v>
      </c>
      <c r="E22" s="374">
        <f>VLOOKUP(A22,Margins!$A$2:$M$161,7,FALSE)</f>
        <v>30630</v>
      </c>
    </row>
    <row r="23" spans="1:5" s="69" customFormat="1" ht="13.5">
      <c r="A23" s="201" t="s">
        <v>199</v>
      </c>
      <c r="B23" s="179">
        <f>VLOOKUP(A23,Margins!$A$2:$M$161,2,FALSE)</f>
        <v>1300</v>
      </c>
      <c r="C23" s="272">
        <f>VLOOKUP(A23,Basis!$A$3:$G$160,2,FALSE)</f>
        <v>287.25</v>
      </c>
      <c r="D23" s="273">
        <f>VLOOKUP(A23,Basis!$A$3:$G$160,3,FALSE)</f>
        <v>286.25</v>
      </c>
      <c r="E23" s="374">
        <f>VLOOKUP(A23,Margins!$A$2:$M$161,7,FALSE)</f>
        <v>61519.25</v>
      </c>
    </row>
    <row r="24" spans="1:5" s="69" customFormat="1" ht="13.5">
      <c r="A24" s="201" t="s">
        <v>305</v>
      </c>
      <c r="B24" s="179">
        <f>VLOOKUP(A24,Margins!$A$2:$M$161,2,FALSE)</f>
        <v>350</v>
      </c>
      <c r="C24" s="272">
        <f>VLOOKUP(A24,Basis!$A$3:$G$160,2,FALSE)</f>
        <v>842.95</v>
      </c>
      <c r="D24" s="273">
        <f>VLOOKUP(A24,Basis!$A$3:$G$160,3,FALSE)</f>
        <v>844.5</v>
      </c>
      <c r="E24" s="374">
        <f>VLOOKUP(A24,Margins!$A$2:$M$161,7,FALSE)</f>
        <v>51746.625</v>
      </c>
    </row>
    <row r="25" spans="1:5" s="69" customFormat="1" ht="13.5">
      <c r="A25" s="193" t="s">
        <v>201</v>
      </c>
      <c r="B25" s="179">
        <f>VLOOKUP(A25,Margins!$A$2:$M$161,2,FALSE)</f>
        <v>100</v>
      </c>
      <c r="C25" s="272">
        <f>VLOOKUP(A25,Basis!$A$3:$G$160,2,FALSE)</f>
        <v>1974.2</v>
      </c>
      <c r="D25" s="273">
        <f>VLOOKUP(A25,Basis!$A$3:$G$160,3,FALSE)</f>
        <v>1982.95</v>
      </c>
      <c r="E25" s="374">
        <f>VLOOKUP(A25,Margins!$A$2:$M$161,7,FALSE)</f>
        <v>31209</v>
      </c>
    </row>
    <row r="26" spans="1:5" s="69" customFormat="1" ht="13.5">
      <c r="A26" s="201" t="s">
        <v>35</v>
      </c>
      <c r="B26" s="179">
        <f>VLOOKUP(A26,Margins!$A$2:$M$161,2,FALSE)</f>
        <v>1100</v>
      </c>
      <c r="C26" s="272">
        <f>VLOOKUP(A26,Basis!$A$3:$G$160,2,FALSE)</f>
        <v>312.6</v>
      </c>
      <c r="D26" s="273">
        <f>VLOOKUP(A26,Basis!$A$3:$G$160,3,FALSE)</f>
        <v>313.65</v>
      </c>
      <c r="E26" s="374">
        <f>VLOOKUP(A26,Margins!$A$2:$M$161,7,FALSE)</f>
        <v>54791</v>
      </c>
    </row>
    <row r="27" spans="1:5" s="69" customFormat="1" ht="13.5">
      <c r="A27" s="201" t="s">
        <v>6</v>
      </c>
      <c r="B27" s="179">
        <f>VLOOKUP(A27,Margins!$A$2:$M$161,2,FALSE)</f>
        <v>2250</v>
      </c>
      <c r="C27" s="272">
        <f>VLOOKUP(A27,Basis!$A$3:$G$160,2,FALSE)</f>
        <v>163.7</v>
      </c>
      <c r="D27" s="273">
        <f>VLOOKUP(A27,Basis!$A$3:$G$160,3,FALSE)</f>
        <v>163.55</v>
      </c>
      <c r="E27" s="374">
        <f>VLOOKUP(A27,Margins!$A$2:$M$161,7,FALSE)</f>
        <v>57543.75</v>
      </c>
    </row>
    <row r="28" spans="1:5" s="69" customFormat="1" ht="13.5">
      <c r="A28" s="201" t="s">
        <v>210</v>
      </c>
      <c r="B28" s="179">
        <f>VLOOKUP(A28,Margins!$A$2:$M$161,2,FALSE)</f>
        <v>200</v>
      </c>
      <c r="C28" s="272">
        <f>VLOOKUP(A28,Basis!$A$3:$G$160,2,FALSE)</f>
        <v>1690.45</v>
      </c>
      <c r="D28" s="273">
        <f>VLOOKUP(A28,Basis!$A$3:$G$160,3,FALSE)</f>
        <v>1690.65</v>
      </c>
      <c r="E28" s="374">
        <f>VLOOKUP(A28,Margins!$A$2:$M$161,7,FALSE)</f>
        <v>53816.5</v>
      </c>
    </row>
    <row r="29" spans="1:5" s="69" customFormat="1" ht="13.5">
      <c r="A29" s="201" t="s">
        <v>7</v>
      </c>
      <c r="B29" s="179">
        <f>VLOOKUP(A29,Margins!$A$2:$M$161,2,FALSE)</f>
        <v>312</v>
      </c>
      <c r="C29" s="272">
        <f>VLOOKUP(A29,Basis!$A$3:$G$160,2,FALSE)</f>
        <v>743.25</v>
      </c>
      <c r="D29" s="273">
        <f>VLOOKUP(A29,Basis!$A$3:$G$160,3,FALSE)</f>
        <v>746.5</v>
      </c>
      <c r="E29" s="374">
        <f>VLOOKUP(A29,Margins!$A$2:$M$161,7,FALSE)</f>
        <v>37372.14</v>
      </c>
    </row>
    <row r="30" spans="1:5" s="69" customFormat="1" ht="13.5">
      <c r="A30" s="201" t="s">
        <v>44</v>
      </c>
      <c r="B30" s="179">
        <f>VLOOKUP(A30,Margins!$A$2:$M$161,2,FALSE)</f>
        <v>400</v>
      </c>
      <c r="C30" s="272">
        <f>VLOOKUP(A30,Basis!$A$3:$G$160,2,FALSE)</f>
        <v>794.9</v>
      </c>
      <c r="D30" s="273">
        <f>VLOOKUP(A30,Basis!$A$3:$G$160,3,FALSE)</f>
        <v>795.75</v>
      </c>
      <c r="E30" s="374">
        <f>VLOOKUP(A30,Margins!$A$2:$M$161,7,FALSE)</f>
        <v>50482</v>
      </c>
    </row>
    <row r="31" spans="1:5" s="69" customFormat="1" ht="13.5">
      <c r="A31" s="201" t="s">
        <v>8</v>
      </c>
      <c r="B31" s="179">
        <f>VLOOKUP(A31,Margins!$A$2:$M$161,2,FALSE)</f>
        <v>1600</v>
      </c>
      <c r="C31" s="272">
        <f>VLOOKUP(A31,Basis!$A$3:$G$160,2,FALSE)</f>
        <v>149.9</v>
      </c>
      <c r="D31" s="273">
        <f>VLOOKUP(A31,Basis!$A$3:$G$160,3,FALSE)</f>
        <v>150.05</v>
      </c>
      <c r="E31" s="374">
        <f>VLOOKUP(A31,Margins!$A$2:$M$161,7,FALSE)</f>
        <v>39176</v>
      </c>
    </row>
    <row r="32" spans="1:5" s="69" customFormat="1" ht="13.5">
      <c r="A32" s="193" t="s">
        <v>202</v>
      </c>
      <c r="B32" s="179">
        <f>VLOOKUP(A32,Margins!$A$2:$M$161,2,FALSE)</f>
        <v>1150</v>
      </c>
      <c r="C32" s="272">
        <f>VLOOKUP(A32,Basis!$A$3:$G$160,2,FALSE)</f>
        <v>256.8</v>
      </c>
      <c r="D32" s="273">
        <f>VLOOKUP(A32,Basis!$A$3:$G$160,3,FALSE)</f>
        <v>245.9</v>
      </c>
      <c r="E32" s="374">
        <f>VLOOKUP(A32,Margins!$A$2:$M$161,7,FALSE)</f>
        <v>52302</v>
      </c>
    </row>
    <row r="33" spans="1:5" s="69" customFormat="1" ht="13.5">
      <c r="A33" s="201" t="s">
        <v>36</v>
      </c>
      <c r="B33" s="179">
        <f>VLOOKUP(A33,Margins!$A$2:$M$161,2,FALSE)</f>
        <v>225</v>
      </c>
      <c r="C33" s="272">
        <f>VLOOKUP(A33,Basis!$A$3:$G$160,2,FALSE)</f>
        <v>888.5</v>
      </c>
      <c r="D33" s="273">
        <f>VLOOKUP(A33,Basis!$A$3:$G$160,3,FALSE)</f>
        <v>875.35</v>
      </c>
      <c r="E33" s="374">
        <f>VLOOKUP(A33,Margins!$A$2:$M$161,7,FALSE)</f>
        <v>33357.375</v>
      </c>
    </row>
    <row r="34" spans="1:5" s="69" customFormat="1" ht="13.5">
      <c r="A34" s="201" t="s">
        <v>81</v>
      </c>
      <c r="B34" s="179">
        <f>VLOOKUP(A34,Margins!$A$2:$M$161,2,FALSE)</f>
        <v>600</v>
      </c>
      <c r="C34" s="272">
        <f>VLOOKUP(A34,Basis!$A$3:$G$160,2,FALSE)</f>
        <v>506.8</v>
      </c>
      <c r="D34" s="273">
        <f>VLOOKUP(A34,Basis!$A$3:$G$160,3,FALSE)</f>
        <v>507.7</v>
      </c>
      <c r="E34" s="374">
        <f>VLOOKUP(A34,Margins!$A$2:$M$161,7,FALSE)</f>
        <v>57264</v>
      </c>
    </row>
    <row r="35" spans="1:5" s="69" customFormat="1" ht="13.5">
      <c r="A35" s="201" t="s">
        <v>23</v>
      </c>
      <c r="B35" s="179">
        <f>VLOOKUP(A35,Margins!$A$2:$M$161,2,FALSE)</f>
        <v>800</v>
      </c>
      <c r="C35" s="272">
        <f>VLOOKUP(A35,Basis!$A$3:$G$160,2,FALSE)</f>
        <v>386.45</v>
      </c>
      <c r="D35" s="273">
        <f>VLOOKUP(A35,Basis!$A$3:$G$160,3,FALSE)</f>
        <v>385.15</v>
      </c>
      <c r="E35" s="374">
        <f>VLOOKUP(A35,Margins!$A$2:$M$161,7,FALSE)</f>
        <v>49434</v>
      </c>
    </row>
    <row r="36" spans="1:5" s="69" customFormat="1" ht="13.5">
      <c r="A36" s="201" t="s">
        <v>234</v>
      </c>
      <c r="B36" s="179">
        <f>VLOOKUP(A36,Margins!$A$2:$M$161,2,FALSE)</f>
        <v>700</v>
      </c>
      <c r="C36" s="272">
        <f>VLOOKUP(A36,Basis!$A$3:$G$160,2,FALSE)</f>
        <v>464.2</v>
      </c>
      <c r="D36" s="273">
        <f>VLOOKUP(A36,Basis!$A$3:$G$160,3,FALSE)</f>
        <v>465.3</v>
      </c>
      <c r="E36" s="374">
        <f>VLOOKUP(A36,Margins!$A$2:$M$161,7,FALSE)</f>
        <v>53256</v>
      </c>
    </row>
    <row r="37" spans="1:5" s="69" customFormat="1" ht="13.5">
      <c r="A37" s="201" t="s">
        <v>98</v>
      </c>
      <c r="B37" s="179">
        <f>VLOOKUP(A37,Margins!$A$2:$M$161,2,FALSE)</f>
        <v>550</v>
      </c>
      <c r="C37" s="272">
        <f>VLOOKUP(A37,Basis!$A$3:$G$160,2,FALSE)</f>
        <v>515.15</v>
      </c>
      <c r="D37" s="273">
        <f>VLOOKUP(A37,Basis!$A$3:$G$160,3,FALSE)</f>
        <v>516.15</v>
      </c>
      <c r="E37" s="374">
        <f>VLOOKUP(A37,Margins!$A$2:$M$161,7,FALSE)</f>
        <v>45038.125</v>
      </c>
    </row>
    <row r="38" spans="1:5" s="69" customFormat="1" ht="13.5">
      <c r="A38" s="193" t="s">
        <v>203</v>
      </c>
      <c r="B38" s="179">
        <f>VLOOKUP(A38,Margins!$A$2:$M$161,2,FALSE)</f>
        <v>150</v>
      </c>
      <c r="C38" s="272">
        <f>VLOOKUP(A38,Basis!$A$3:$G$160,2,FALSE)</f>
        <v>1581.4</v>
      </c>
      <c r="D38" s="273">
        <f>VLOOKUP(A38,Basis!$A$3:$G$160,3,FALSE)</f>
        <v>1582.35</v>
      </c>
      <c r="E38" s="374">
        <f>VLOOKUP(A38,Margins!$A$2:$M$161,7,FALSE)</f>
        <v>37678.5</v>
      </c>
    </row>
    <row r="39" spans="1:5" s="69" customFormat="1" ht="13.5">
      <c r="A39" s="201" t="s">
        <v>216</v>
      </c>
      <c r="B39" s="179">
        <f>VLOOKUP(A39,Margins!$A$2:$M$161,2,FALSE)</f>
        <v>3350</v>
      </c>
      <c r="C39" s="272">
        <f>VLOOKUP(A39,Basis!$A$3:$G$160,2,FALSE)</f>
        <v>80.15</v>
      </c>
      <c r="D39" s="273">
        <f>VLOOKUP(A39,Basis!$A$3:$G$160,3,FALSE)</f>
        <v>80.5</v>
      </c>
      <c r="E39" s="374">
        <f>VLOOKUP(A39,Margins!$A$2:$M$161,7,FALSE)</f>
        <v>42235.125</v>
      </c>
    </row>
    <row r="40" spans="1:5" s="69" customFormat="1" ht="13.5">
      <c r="A40" s="201" t="s">
        <v>211</v>
      </c>
      <c r="B40" s="179">
        <f>VLOOKUP(A40,Margins!$A$2:$M$161,2,FALSE)</f>
        <v>2700</v>
      </c>
      <c r="C40" s="272">
        <f>VLOOKUP(A40,Basis!$A$3:$G$160,2,FALSE)</f>
        <v>134.45</v>
      </c>
      <c r="D40" s="273">
        <f>VLOOKUP(A40,Basis!$A$3:$G$160,3,FALSE)</f>
        <v>134.55</v>
      </c>
      <c r="E40" s="374">
        <f>VLOOKUP(A40,Margins!$A$2:$M$161,7,FALSE)</f>
        <v>65616.74999999999</v>
      </c>
    </row>
    <row r="41" spans="1:5" s="69" customFormat="1" ht="13.5">
      <c r="A41" s="201" t="s">
        <v>204</v>
      </c>
      <c r="B41" s="179">
        <f>VLOOKUP(A41,Margins!$A$2:$M$161,2,FALSE)</f>
        <v>600</v>
      </c>
      <c r="C41" s="272">
        <f>VLOOKUP(A41,Basis!$A$3:$G$160,2,FALSE)</f>
        <v>456.35</v>
      </c>
      <c r="D41" s="273">
        <f>VLOOKUP(A41,Basis!$A$3:$G$160,3,FALSE)</f>
        <v>456.4</v>
      </c>
      <c r="E41" s="374">
        <f>VLOOKUP(A41,Margins!$A$2:$M$161,7,FALSE)</f>
        <v>48790.5</v>
      </c>
    </row>
    <row r="42" spans="1:5" s="69" customFormat="1" ht="13.5">
      <c r="A42" s="193" t="s">
        <v>205</v>
      </c>
      <c r="B42" s="179">
        <f>VLOOKUP(A42,Margins!$A$2:$M$161,2,FALSE)</f>
        <v>250</v>
      </c>
      <c r="C42" s="272">
        <f>VLOOKUP(A42,Basis!$A$3:$G$160,2,FALSE)</f>
        <v>1123.3</v>
      </c>
      <c r="D42" s="273">
        <f>VLOOKUP(A42,Basis!$A$3:$G$160,3,FALSE)</f>
        <v>1127.7</v>
      </c>
      <c r="E42" s="374">
        <f>VLOOKUP(A42,Margins!$A$2:$M$161,7,FALSE)</f>
        <v>51343.75</v>
      </c>
    </row>
    <row r="43" spans="1:5" s="69" customFormat="1" ht="13.5">
      <c r="A43" s="201" t="s">
        <v>228</v>
      </c>
      <c r="B43" s="179">
        <f>VLOOKUP(A43,Margins!$A$2:$M$161,2,FALSE)</f>
        <v>188</v>
      </c>
      <c r="C43" s="272">
        <f>VLOOKUP(A43,Basis!$A$3:$G$160,2,FALSE)</f>
        <v>1209.75</v>
      </c>
      <c r="D43" s="273">
        <f>VLOOKUP(A43,Basis!$A$3:$G$160,3,FALSE)</f>
        <v>1213.85</v>
      </c>
      <c r="E43" s="374">
        <f>VLOOKUP(A43,Margins!$A$2:$M$161,7,FALSE)</f>
        <v>44744.5922</v>
      </c>
    </row>
    <row r="44" spans="1:5" s="69" customFormat="1" ht="13.5">
      <c r="A44" s="201" t="s">
        <v>150</v>
      </c>
      <c r="B44" s="179">
        <f>VLOOKUP(A44,Margins!$A$2:$M$161,2,FALSE)</f>
        <v>438</v>
      </c>
      <c r="C44" s="272">
        <f>VLOOKUP(A44,Basis!$A$3:$G$160,2,FALSE)</f>
        <v>554</v>
      </c>
      <c r="D44" s="273">
        <f>VLOOKUP(A44,Basis!$A$3:$G$160,3,FALSE)</f>
        <v>556.6</v>
      </c>
      <c r="E44" s="374">
        <f>VLOOKUP(A44,Margins!$A$2:$M$161,7,FALSE)</f>
        <v>42757.56</v>
      </c>
    </row>
    <row r="45" spans="1:5" s="69" customFormat="1" ht="13.5">
      <c r="A45" s="201" t="s">
        <v>151</v>
      </c>
      <c r="B45" s="179">
        <f>VLOOKUP(A45,Margins!$A$2:$M$161,2,FALSE)</f>
        <v>225</v>
      </c>
      <c r="C45" s="272">
        <f>VLOOKUP(A45,Basis!$A$3:$G$160,2,FALSE)</f>
        <v>994.45</v>
      </c>
      <c r="D45" s="273">
        <f>VLOOKUP(A45,Basis!$A$3:$G$160,3,FALSE)</f>
        <v>990.25</v>
      </c>
      <c r="E45" s="374">
        <f>VLOOKUP(A45,Margins!$A$2:$M$161,7,FALSE)</f>
        <v>35669.8125</v>
      </c>
    </row>
    <row r="46" spans="1:5" s="69" customFormat="1" ht="13.5">
      <c r="A46" s="201" t="s">
        <v>229</v>
      </c>
      <c r="B46" s="179">
        <f>VLOOKUP(A46,Margins!$A$2:$M$161,2,FALSE)</f>
        <v>200</v>
      </c>
      <c r="C46" s="272">
        <f>VLOOKUP(A46,Basis!$A$3:$G$160,2,FALSE)</f>
        <v>1255.9</v>
      </c>
      <c r="D46" s="273">
        <f>VLOOKUP(A46,Basis!$A$3:$G$160,3,FALSE)</f>
        <v>1247.9</v>
      </c>
      <c r="E46" s="374">
        <f>VLOOKUP(A46,Margins!$A$2:$M$161,7,FALSE)</f>
        <v>47907</v>
      </c>
    </row>
    <row r="47" spans="1:5" s="69" customFormat="1" ht="13.5">
      <c r="A47" s="201" t="s">
        <v>306</v>
      </c>
      <c r="B47" s="179">
        <f>VLOOKUP(A47,Margins!$A$2:$M$161,2,FALSE)</f>
        <v>412</v>
      </c>
      <c r="C47" s="272">
        <f>VLOOKUP(A47,Basis!$A$3:$G$160,2,FALSE)</f>
        <v>714.85</v>
      </c>
      <c r="D47" s="273">
        <f>VLOOKUP(A47,Basis!$A$3:$G$160,3,FALSE)</f>
        <v>718.75</v>
      </c>
      <c r="E47" s="374">
        <f>VLOOKUP(A47,Margins!$A$2:$M$161,7,FALSE)</f>
        <v>46890.75</v>
      </c>
    </row>
    <row r="48" spans="1:5" s="69" customFormat="1" ht="13.5">
      <c r="A48" s="201" t="s">
        <v>307</v>
      </c>
      <c r="B48" s="179">
        <f>VLOOKUP(A48,Margins!$A$2:$M$161,2,FALSE)</f>
        <v>400</v>
      </c>
      <c r="C48" s="272">
        <f>VLOOKUP(A48,Basis!$A$3:$G$160,2,FALSE)</f>
        <v>574.45</v>
      </c>
      <c r="D48" s="273">
        <f>VLOOKUP(A48,Basis!$A$3:$G$160,3,FALSE)</f>
        <v>571.3</v>
      </c>
      <c r="E48" s="374">
        <f>VLOOKUP(A48,Margins!$A$2:$M$161,7,FALSE)</f>
        <v>36853</v>
      </c>
    </row>
    <row r="49" spans="1:5" s="69" customFormat="1" ht="13.5">
      <c r="A49" s="201" t="s">
        <v>185</v>
      </c>
      <c r="B49" s="179">
        <f>VLOOKUP(A49,Margins!$A$2:$M$161,2,FALSE)</f>
        <v>675</v>
      </c>
      <c r="C49" s="272">
        <f>VLOOKUP(A49,Basis!$A$3:$G$160,2,FALSE)</f>
        <v>576.4</v>
      </c>
      <c r="D49" s="273">
        <f>VLOOKUP(A49,Basis!$A$3:$G$160,3,FALSE)</f>
        <v>575.9</v>
      </c>
      <c r="E49" s="374">
        <f>VLOOKUP(A49,Margins!$A$2:$M$161,7,FALSE)</f>
        <v>71678.25</v>
      </c>
    </row>
    <row r="50" spans="1:5" ht="13.5">
      <c r="A50" s="201" t="s">
        <v>118</v>
      </c>
      <c r="B50" s="179">
        <f>VLOOKUP(A50,Margins!$A$2:$M$161,2,FALSE)</f>
        <v>250</v>
      </c>
      <c r="C50" s="272">
        <f>VLOOKUP(A50,Basis!$A$3:$G$160,2,FALSE)</f>
        <v>1229.7</v>
      </c>
      <c r="D50" s="273">
        <f>VLOOKUP(A50,Basis!$A$3:$G$160,3,FALSE)</f>
        <v>1235.15</v>
      </c>
      <c r="E50" s="374">
        <f>VLOOKUP(A50,Margins!$A$2:$M$161,7,FALSE)</f>
        <v>48768.75</v>
      </c>
    </row>
    <row r="51" spans="1:5" ht="13.5">
      <c r="A51" s="201" t="s">
        <v>155</v>
      </c>
      <c r="B51" s="179">
        <f>VLOOKUP(A51,Margins!$A$2:$M$161,2,FALSE)</f>
        <v>525</v>
      </c>
      <c r="C51" s="272">
        <f>VLOOKUP(A51,Basis!$A$3:$G$160,2,FALSE)</f>
        <v>454.25</v>
      </c>
      <c r="D51" s="273">
        <f>VLOOKUP(A51,Basis!$A$3:$G$160,3,FALSE)</f>
        <v>453.8</v>
      </c>
      <c r="E51" s="374">
        <f>VLOOKUP(A51,Margins!$A$2:$M$161,7,FALSE)</f>
        <v>37460.0625</v>
      </c>
    </row>
    <row r="52" spans="1:5" ht="13.5">
      <c r="A52" s="201" t="s">
        <v>38</v>
      </c>
      <c r="B52" s="179">
        <f>VLOOKUP(A52,Margins!$A$2:$M$161,2,FALSE)</f>
        <v>600</v>
      </c>
      <c r="C52" s="272">
        <f>VLOOKUP(A52,Basis!$A$3:$G$160,2,FALSE)</f>
        <v>552.75</v>
      </c>
      <c r="D52" s="273">
        <f>VLOOKUP(A52,Basis!$A$3:$G$160,3,FALSE)</f>
        <v>549.15</v>
      </c>
      <c r="E52" s="374">
        <f>VLOOKUP(A52,Margins!$A$2:$M$161,7,FALSE)</f>
        <v>53164.5</v>
      </c>
    </row>
    <row r="53" spans="1:5" ht="14.25" thickBot="1">
      <c r="A53" s="201" t="s">
        <v>395</v>
      </c>
      <c r="B53" s="179">
        <f>VLOOKUP(A53,Margins!$A$2:$M$161,2,FALSE)</f>
        <v>700</v>
      </c>
      <c r="C53" s="166">
        <f>VLOOKUP(A53,Basis!$A$3:$G$160,2,FALSE)</f>
        <v>278.15</v>
      </c>
      <c r="D53" s="273">
        <f>VLOOKUP(A53,Basis!$A$3:$G$160,3,FALSE)</f>
        <v>279.5</v>
      </c>
      <c r="E53" s="374">
        <f>VLOOKUP(A53,Margins!$A$2:$M$161,7,FALSE)</f>
        <v>38365.25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7"/>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E200" sqref="E200"/>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0" t="s">
        <v>26</v>
      </c>
      <c r="B1" s="421"/>
      <c r="C1" s="421"/>
      <c r="D1" s="421"/>
      <c r="E1" s="421"/>
      <c r="F1" s="421"/>
      <c r="G1" s="421"/>
      <c r="H1" s="421"/>
      <c r="I1" s="421"/>
      <c r="J1" s="421"/>
      <c r="K1" s="422"/>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644200</v>
      </c>
      <c r="C3" s="236">
        <f>'Open Int.'!R7</f>
        <v>151.734868</v>
      </c>
      <c r="D3" s="239">
        <f>B3/H3</f>
        <v>0.2323640316926937</v>
      </c>
      <c r="E3" s="240">
        <f>'Open Int.'!B7/'Open Int.'!K7</f>
        <v>0.999689537410742</v>
      </c>
      <c r="F3" s="241">
        <f>'Open Int.'!E7/'Open Int.'!K7</f>
        <v>0.0003104625892579944</v>
      </c>
      <c r="G3" s="242">
        <f>'Open Int.'!H7/'Open Int.'!K7</f>
        <v>0</v>
      </c>
      <c r="H3" s="245">
        <v>2772374</v>
      </c>
      <c r="I3" s="246">
        <v>554400</v>
      </c>
      <c r="J3" s="353">
        <v>361400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241200</v>
      </c>
      <c r="C4" s="237">
        <f>'Open Int.'!R8</f>
        <v>101.07727200000001</v>
      </c>
      <c r="D4" s="161">
        <f aca="true" t="shared" si="0" ref="D4:D62">B4/H4</f>
        <v>0.05941584762544762</v>
      </c>
      <c r="E4" s="243">
        <f>'Open Int.'!B8/'Open Int.'!K8</f>
        <v>0.9983416252072969</v>
      </c>
      <c r="F4" s="228">
        <f>'Open Int.'!E8/'Open Int.'!K8</f>
        <v>0</v>
      </c>
      <c r="G4" s="244">
        <f>'Open Int.'!H8/'Open Int.'!K8</f>
        <v>0.001658374792703151</v>
      </c>
      <c r="H4" s="247">
        <v>4059523</v>
      </c>
      <c r="I4" s="231">
        <v>806300</v>
      </c>
      <c r="J4" s="354">
        <v>403100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0</v>
      </c>
      <c r="B5" s="235">
        <f>'Open Int.'!K9</f>
        <v>2149125</v>
      </c>
      <c r="C5" s="237">
        <f>'Open Int.'!R9</f>
        <v>188.02694625</v>
      </c>
      <c r="D5" s="161">
        <f t="shared" si="0"/>
        <v>0.08880768057045182</v>
      </c>
      <c r="E5" s="243">
        <f>'Open Int.'!B9/'Open Int.'!K9</f>
        <v>0.926365381259815</v>
      </c>
      <c r="F5" s="228">
        <f>'Open Int.'!E9/'Open Int.'!K9</f>
        <v>0.05461525039260164</v>
      </c>
      <c r="G5" s="244">
        <f>'Open Int.'!H9/'Open Int.'!K9</f>
        <v>0.019019368347583318</v>
      </c>
      <c r="H5" s="165">
        <v>24199765</v>
      </c>
      <c r="I5" s="230">
        <v>2760750</v>
      </c>
      <c r="J5" s="355">
        <v>1380375</v>
      </c>
      <c r="K5" s="117" t="str">
        <f t="shared" si="1"/>
        <v>Gross Exposure is less then 30%</v>
      </c>
      <c r="M5"/>
      <c r="N5"/>
    </row>
    <row r="6" spans="1:14" s="7" customFormat="1" ht="15">
      <c r="A6" s="201" t="s">
        <v>135</v>
      </c>
      <c r="B6" s="235">
        <f>'Open Int.'!K10</f>
        <v>2783200</v>
      </c>
      <c r="C6" s="237">
        <f>'Open Int.'!R10</f>
        <v>22.321264</v>
      </c>
      <c r="D6" s="161">
        <f t="shared" si="0"/>
        <v>0.06958</v>
      </c>
      <c r="E6" s="243">
        <f>'Open Int.'!B10/'Open Int.'!K10</f>
        <v>0.8758802816901409</v>
      </c>
      <c r="F6" s="228">
        <f>'Open Int.'!E10/'Open Int.'!K10</f>
        <v>0.12411971830985916</v>
      </c>
      <c r="G6" s="244">
        <f>'Open Int.'!H10/'Open Int.'!K10</f>
        <v>0</v>
      </c>
      <c r="H6" s="188">
        <v>40000000</v>
      </c>
      <c r="I6" s="168">
        <v>7996800</v>
      </c>
      <c r="J6" s="356">
        <v>5615400</v>
      </c>
      <c r="K6" s="367" t="str">
        <f t="shared" si="1"/>
        <v>Gross Exposure is less then 30%</v>
      </c>
      <c r="M6"/>
      <c r="N6"/>
    </row>
    <row r="7" spans="1:14" s="7" customFormat="1" ht="15">
      <c r="A7" s="201" t="s">
        <v>174</v>
      </c>
      <c r="B7" s="235">
        <f>'Open Int.'!K11</f>
        <v>7889250</v>
      </c>
      <c r="C7" s="237">
        <f>'Open Int.'!R11</f>
        <v>51.00400125000001</v>
      </c>
      <c r="D7" s="161">
        <f t="shared" si="0"/>
        <v>0.32477899138014715</v>
      </c>
      <c r="E7" s="243">
        <f>'Open Int.'!B11/'Open Int.'!K11</f>
        <v>0.9129511677282378</v>
      </c>
      <c r="F7" s="228">
        <f>'Open Int.'!E11/'Open Int.'!K11</f>
        <v>0.08492569002123142</v>
      </c>
      <c r="G7" s="244">
        <f>'Open Int.'!H11/'Open Int.'!K11</f>
        <v>0.0021231422505307855</v>
      </c>
      <c r="H7" s="247">
        <v>24291134</v>
      </c>
      <c r="I7" s="231">
        <v>4857500</v>
      </c>
      <c r="J7" s="354">
        <v>4857500</v>
      </c>
      <c r="K7" s="117" t="str">
        <f t="shared" si="1"/>
        <v>Some sign of build up Gross exposure crosses 30%</v>
      </c>
      <c r="M7"/>
      <c r="N7"/>
    </row>
    <row r="8" spans="1:14" s="7" customFormat="1" ht="15">
      <c r="A8" s="201" t="s">
        <v>280</v>
      </c>
      <c r="B8" s="235">
        <f>'Open Int.'!K12</f>
        <v>1193400</v>
      </c>
      <c r="C8" s="237">
        <f>'Open Int.'!R12</f>
        <v>46.011537</v>
      </c>
      <c r="D8" s="161">
        <f t="shared" si="0"/>
        <v>0.07401986019711339</v>
      </c>
      <c r="E8" s="243">
        <f>'Open Int.'!B12/'Open Int.'!K12</f>
        <v>1</v>
      </c>
      <c r="F8" s="228">
        <f>'Open Int.'!E12/'Open Int.'!K12</f>
        <v>0</v>
      </c>
      <c r="G8" s="244">
        <f>'Open Int.'!H12/'Open Int.'!K12</f>
        <v>0</v>
      </c>
      <c r="H8" s="247">
        <v>16122700</v>
      </c>
      <c r="I8" s="231">
        <v>3224400</v>
      </c>
      <c r="J8" s="354">
        <v>1612200</v>
      </c>
      <c r="K8" s="117" t="str">
        <f t="shared" si="1"/>
        <v>Gross Exposure is less then 30%</v>
      </c>
      <c r="M8"/>
      <c r="N8"/>
    </row>
    <row r="9" spans="1:14" s="7" customFormat="1" ht="15">
      <c r="A9" s="201" t="s">
        <v>75</v>
      </c>
      <c r="B9" s="235">
        <f>'Open Int.'!K13</f>
        <v>2810600</v>
      </c>
      <c r="C9" s="237">
        <f>'Open Int.'!R13</f>
        <v>24.199265999999998</v>
      </c>
      <c r="D9" s="161">
        <f t="shared" si="0"/>
        <v>0.0598</v>
      </c>
      <c r="E9" s="243">
        <f>'Open Int.'!B13/'Open Int.'!K13</f>
        <v>0.955810147299509</v>
      </c>
      <c r="F9" s="228">
        <f>'Open Int.'!E13/'Open Int.'!K13</f>
        <v>0.041734860883797055</v>
      </c>
      <c r="G9" s="244">
        <f>'Open Int.'!H13/'Open Int.'!K13</f>
        <v>0.0024549918166939444</v>
      </c>
      <c r="H9" s="165">
        <v>47000000</v>
      </c>
      <c r="I9" s="230">
        <v>9397800</v>
      </c>
      <c r="J9" s="355">
        <v>5759200</v>
      </c>
      <c r="K9" s="117" t="str">
        <f t="shared" si="1"/>
        <v>Gross Exposure is less then 30%</v>
      </c>
      <c r="M9"/>
      <c r="N9"/>
    </row>
    <row r="10" spans="1:14" s="7" customFormat="1" ht="15">
      <c r="A10" s="201" t="s">
        <v>88</v>
      </c>
      <c r="B10" s="235">
        <f>'Open Int.'!K14</f>
        <v>24355200</v>
      </c>
      <c r="C10" s="237">
        <f>'Open Int.'!R14</f>
        <v>108.867744</v>
      </c>
      <c r="D10" s="161">
        <f t="shared" si="0"/>
        <v>0.8892160537758987</v>
      </c>
      <c r="E10" s="243">
        <f>'Open Int.'!B14/'Open Int.'!K14</f>
        <v>0.8880649717514124</v>
      </c>
      <c r="F10" s="228">
        <f>'Open Int.'!E14/'Open Int.'!K14</f>
        <v>0.1016949152542373</v>
      </c>
      <c r="G10" s="244">
        <f>'Open Int.'!H14/'Open Int.'!K14</f>
        <v>0.010240112994350282</v>
      </c>
      <c r="H10" s="165">
        <v>27389519</v>
      </c>
      <c r="I10" s="230">
        <v>5473900</v>
      </c>
      <c r="J10" s="355">
        <v>5473900</v>
      </c>
      <c r="K10" s="367" t="str">
        <f t="shared" si="1"/>
        <v>Gross exposure has crossed 80%,Margin double</v>
      </c>
      <c r="M10"/>
      <c r="N10"/>
    </row>
    <row r="11" spans="1:14" s="7" customFormat="1" ht="15">
      <c r="A11" s="201" t="s">
        <v>136</v>
      </c>
      <c r="B11" s="235">
        <f>'Open Int.'!K15</f>
        <v>34021875</v>
      </c>
      <c r="C11" s="237">
        <f>'Open Int.'!R15</f>
        <v>126.731484375</v>
      </c>
      <c r="D11" s="161">
        <f t="shared" si="0"/>
        <v>0.2757020921548042</v>
      </c>
      <c r="E11" s="243">
        <f>'Open Int.'!B15/'Open Int.'!K15</f>
        <v>0.7856842105263158</v>
      </c>
      <c r="F11" s="228">
        <f>'Open Int.'!E15/'Open Int.'!K15</f>
        <v>0.18343859649122807</v>
      </c>
      <c r="G11" s="244">
        <f>'Open Int.'!H15/'Open Int.'!K15</f>
        <v>0.030877192982456142</v>
      </c>
      <c r="H11" s="247">
        <v>123400859</v>
      </c>
      <c r="I11" s="231">
        <v>24677200</v>
      </c>
      <c r="J11" s="354">
        <v>12338600</v>
      </c>
      <c r="K11" s="117" t="str">
        <f t="shared" si="1"/>
        <v>Gross Exposure is less then 30%</v>
      </c>
      <c r="M11"/>
      <c r="N11"/>
    </row>
    <row r="12" spans="1:14" s="7" customFormat="1" ht="15">
      <c r="A12" s="201" t="s">
        <v>157</v>
      </c>
      <c r="B12" s="235">
        <f>'Open Int.'!K16</f>
        <v>720650</v>
      </c>
      <c r="C12" s="237">
        <f>'Open Int.'!R16</f>
        <v>49.5879265</v>
      </c>
      <c r="D12" s="161">
        <f t="shared" si="0"/>
        <v>0.15170828390595412</v>
      </c>
      <c r="E12" s="243">
        <f>'Open Int.'!B16/'Open Int.'!K16</f>
        <v>1</v>
      </c>
      <c r="F12" s="228">
        <f>'Open Int.'!E16/'Open Int.'!K16</f>
        <v>0</v>
      </c>
      <c r="G12" s="244">
        <f>'Open Int.'!H16/'Open Int.'!K16</f>
        <v>0</v>
      </c>
      <c r="H12" s="247">
        <v>4750235</v>
      </c>
      <c r="I12" s="231">
        <v>949900</v>
      </c>
      <c r="J12" s="354">
        <v>708050</v>
      </c>
      <c r="K12" s="117" t="str">
        <f t="shared" si="1"/>
        <v>Gross Exposure is less then 30%</v>
      </c>
      <c r="M12"/>
      <c r="N12"/>
    </row>
    <row r="13" spans="1:14" s="7" customFormat="1" ht="15">
      <c r="A13" s="201" t="s">
        <v>193</v>
      </c>
      <c r="B13" s="235">
        <f>'Open Int.'!K17</f>
        <v>937700</v>
      </c>
      <c r="C13" s="237">
        <f>'Open Int.'!R17</f>
        <v>244.6881265</v>
      </c>
      <c r="D13" s="161">
        <f t="shared" si="0"/>
        <v>0.06791263698678503</v>
      </c>
      <c r="E13" s="243">
        <f>'Open Int.'!B17/'Open Int.'!K17</f>
        <v>0.982403753865842</v>
      </c>
      <c r="F13" s="228">
        <f>'Open Int.'!E17/'Open Int.'!K17</f>
        <v>0.017382958302228857</v>
      </c>
      <c r="G13" s="244">
        <f>'Open Int.'!H17/'Open Int.'!K17</f>
        <v>0.00021328783192918843</v>
      </c>
      <c r="H13" s="247">
        <v>13807445</v>
      </c>
      <c r="I13" s="231">
        <v>1145400</v>
      </c>
      <c r="J13" s="354">
        <v>572700</v>
      </c>
      <c r="K13" s="117" t="str">
        <f t="shared" si="1"/>
        <v>Gross Exposure is less then 30%</v>
      </c>
      <c r="M13"/>
      <c r="N13"/>
    </row>
    <row r="14" spans="1:14" s="7" customFormat="1" ht="15">
      <c r="A14" s="201" t="s">
        <v>281</v>
      </c>
      <c r="B14" s="235">
        <f>'Open Int.'!K18</f>
        <v>7993300</v>
      </c>
      <c r="C14" s="237">
        <f>'Open Int.'!R18</f>
        <v>125.6147095</v>
      </c>
      <c r="D14" s="161">
        <f t="shared" si="0"/>
        <v>0.47632083643400025</v>
      </c>
      <c r="E14" s="243">
        <f>'Open Int.'!B18/'Open Int.'!K18</f>
        <v>0.9355835512241503</v>
      </c>
      <c r="F14" s="228">
        <f>'Open Int.'!E18/'Open Int.'!K18</f>
        <v>0.05894937009745662</v>
      </c>
      <c r="G14" s="244">
        <f>'Open Int.'!H18/'Open Int.'!K18</f>
        <v>0.005467078678393154</v>
      </c>
      <c r="H14" s="247">
        <v>16781336</v>
      </c>
      <c r="I14" s="231">
        <v>3355400</v>
      </c>
      <c r="J14" s="354">
        <v>2272400</v>
      </c>
      <c r="K14" s="117" t="str">
        <f t="shared" si="1"/>
        <v>Gross exposure is building up andcrpsses 40% mark</v>
      </c>
      <c r="M14"/>
      <c r="N14"/>
    </row>
    <row r="15" spans="1:14" s="8" customFormat="1" ht="15">
      <c r="A15" s="201" t="s">
        <v>282</v>
      </c>
      <c r="B15" s="235">
        <f>'Open Int.'!K19</f>
        <v>13862400</v>
      </c>
      <c r="C15" s="237">
        <f>'Open Int.'!R19</f>
        <v>86.570688</v>
      </c>
      <c r="D15" s="161">
        <f t="shared" si="0"/>
        <v>0.4112942497578279</v>
      </c>
      <c r="E15" s="243">
        <f>'Open Int.'!B19/'Open Int.'!K19</f>
        <v>0.9113573407202216</v>
      </c>
      <c r="F15" s="228">
        <f>'Open Int.'!E19/'Open Int.'!K19</f>
        <v>0.07721606648199446</v>
      </c>
      <c r="G15" s="244">
        <f>'Open Int.'!H19/'Open Int.'!K19</f>
        <v>0.011426592797783934</v>
      </c>
      <c r="H15" s="248">
        <v>33704337</v>
      </c>
      <c r="I15" s="232">
        <v>6739200</v>
      </c>
      <c r="J15" s="355">
        <v>5925600</v>
      </c>
      <c r="K15" s="117" t="str">
        <f t="shared" si="1"/>
        <v>Gross exposure is building up andcrpsses 40% mark</v>
      </c>
      <c r="M15"/>
      <c r="N15"/>
    </row>
    <row r="16" spans="1:14" s="8" customFormat="1" ht="15">
      <c r="A16" s="201" t="s">
        <v>76</v>
      </c>
      <c r="B16" s="235">
        <f>'Open Int.'!K20</f>
        <v>5660200</v>
      </c>
      <c r="C16" s="237">
        <f>'Open Int.'!R20</f>
        <v>142.07102</v>
      </c>
      <c r="D16" s="161">
        <f t="shared" si="0"/>
        <v>0.16819242911207044</v>
      </c>
      <c r="E16" s="243">
        <f>'Open Int.'!B20/'Open Int.'!K20</f>
        <v>0.9903536977491961</v>
      </c>
      <c r="F16" s="228">
        <f>'Open Int.'!E20/'Open Int.'!K20</f>
        <v>0.008409596834034134</v>
      </c>
      <c r="G16" s="244">
        <f>'Open Int.'!H20/'Open Int.'!K20</f>
        <v>0.0012367054167697256</v>
      </c>
      <c r="H16" s="248">
        <v>33653120</v>
      </c>
      <c r="I16" s="232">
        <v>6729800</v>
      </c>
      <c r="J16" s="355">
        <v>3364200</v>
      </c>
      <c r="K16" s="117" t="str">
        <f t="shared" si="1"/>
        <v>Gross Exposure is less then 30%</v>
      </c>
      <c r="M16"/>
      <c r="N16"/>
    </row>
    <row r="17" spans="1:14" s="7" customFormat="1" ht="15">
      <c r="A17" s="201" t="s">
        <v>77</v>
      </c>
      <c r="B17" s="235">
        <f>'Open Int.'!K21</f>
        <v>5485300</v>
      </c>
      <c r="C17" s="237">
        <f>'Open Int.'!R21</f>
        <v>107.182762</v>
      </c>
      <c r="D17" s="161">
        <f t="shared" si="0"/>
        <v>0.18429112440667214</v>
      </c>
      <c r="E17" s="243">
        <f>'Open Int.'!B21/'Open Int.'!K21</f>
        <v>0.9154832005542085</v>
      </c>
      <c r="F17" s="228">
        <f>'Open Int.'!E21/'Open Int.'!K21</f>
        <v>0.06719778316591618</v>
      </c>
      <c r="G17" s="244">
        <f>'Open Int.'!H21/'Open Int.'!K21</f>
        <v>0.017319016279875303</v>
      </c>
      <c r="H17" s="247">
        <v>29764320</v>
      </c>
      <c r="I17" s="231">
        <v>5950800</v>
      </c>
      <c r="J17" s="354">
        <v>2975400</v>
      </c>
      <c r="K17" s="117" t="str">
        <f t="shared" si="1"/>
        <v>Gross Exposure is less then 30%</v>
      </c>
      <c r="M17"/>
      <c r="N17"/>
    </row>
    <row r="18" spans="1:14" s="7" customFormat="1" ht="15">
      <c r="A18" s="201" t="s">
        <v>283</v>
      </c>
      <c r="B18" s="235">
        <f>'Open Int.'!K22</f>
        <v>1676850</v>
      </c>
      <c r="C18" s="237">
        <f>'Open Int.'!R22</f>
        <v>26.56968825</v>
      </c>
      <c r="D18" s="161">
        <f t="shared" si="0"/>
        <v>0.2663461755335421</v>
      </c>
      <c r="E18" s="243">
        <f>'Open Int.'!B22/'Open Int.'!K22</f>
        <v>0.9680651221039449</v>
      </c>
      <c r="F18" s="228">
        <f>'Open Int.'!E22/'Open Int.'!K22</f>
        <v>0.003757044458359424</v>
      </c>
      <c r="G18" s="244">
        <f>'Open Int.'!H22/'Open Int.'!K22</f>
        <v>0.028177833437695678</v>
      </c>
      <c r="H18" s="165">
        <v>6295754</v>
      </c>
      <c r="I18" s="229">
        <v>1258950</v>
      </c>
      <c r="J18" s="355">
        <v>1258950</v>
      </c>
      <c r="K18" s="367" t="str">
        <f t="shared" si="1"/>
        <v>Gross Exposure is less then 30%</v>
      </c>
      <c r="M18"/>
      <c r="N18"/>
    </row>
    <row r="19" spans="1:14" s="7" customFormat="1" ht="15">
      <c r="A19" s="201" t="s">
        <v>34</v>
      </c>
      <c r="B19" s="235">
        <f>'Open Int.'!K23</f>
        <v>661100</v>
      </c>
      <c r="C19" s="237">
        <f>'Open Int.'!R23</f>
        <v>108.0336565</v>
      </c>
      <c r="D19" s="161">
        <f t="shared" si="0"/>
        <v>0.1711771894937443</v>
      </c>
      <c r="E19" s="243">
        <f>'Open Int.'!B23/'Open Int.'!K23</f>
        <v>0.9995840266222962</v>
      </c>
      <c r="F19" s="228">
        <f>'Open Int.'!E23/'Open Int.'!K23</f>
        <v>0.00041597337770382697</v>
      </c>
      <c r="G19" s="244">
        <f>'Open Int.'!H23/'Open Int.'!K23</f>
        <v>0</v>
      </c>
      <c r="H19" s="165">
        <v>3862080</v>
      </c>
      <c r="I19" s="229">
        <v>772200</v>
      </c>
      <c r="J19" s="355">
        <v>386100</v>
      </c>
      <c r="K19" s="367" t="str">
        <f t="shared" si="1"/>
        <v>Gross Exposure is less then 30%</v>
      </c>
      <c r="M19"/>
      <c r="N19"/>
    </row>
    <row r="20" spans="1:14" s="7" customFormat="1" ht="15">
      <c r="A20" s="201" t="s">
        <v>284</v>
      </c>
      <c r="B20" s="235">
        <f>'Open Int.'!K24</f>
        <v>571500</v>
      </c>
      <c r="C20" s="237">
        <f>'Open Int.'!R24</f>
        <v>54.9011475</v>
      </c>
      <c r="D20" s="161">
        <f t="shared" si="0"/>
        <v>0.2006037417950788</v>
      </c>
      <c r="E20" s="243">
        <f>'Open Int.'!B24/'Open Int.'!K24</f>
        <v>0.9982502187226596</v>
      </c>
      <c r="F20" s="228">
        <f>'Open Int.'!E24/'Open Int.'!K24</f>
        <v>0.0017497812773403325</v>
      </c>
      <c r="G20" s="244">
        <f>'Open Int.'!H24/'Open Int.'!K24</f>
        <v>0</v>
      </c>
      <c r="H20" s="247">
        <v>2848900</v>
      </c>
      <c r="I20" s="231">
        <v>569750</v>
      </c>
      <c r="J20" s="354">
        <v>492500</v>
      </c>
      <c r="K20" s="117" t="str">
        <f t="shared" si="1"/>
        <v>Gross Exposure is less then 30%</v>
      </c>
      <c r="M20"/>
      <c r="N20"/>
    </row>
    <row r="21" spans="1:14" s="7" customFormat="1" ht="15">
      <c r="A21" s="201" t="s">
        <v>137</v>
      </c>
      <c r="B21" s="235">
        <f>'Open Int.'!K25</f>
        <v>4434000</v>
      </c>
      <c r="C21" s="237">
        <f>'Open Int.'!R25</f>
        <v>152.57394</v>
      </c>
      <c r="D21" s="161">
        <f t="shared" si="0"/>
        <v>0.15611516186649513</v>
      </c>
      <c r="E21" s="243">
        <f>'Open Int.'!B25/'Open Int.'!K25</f>
        <v>0.990978800180424</v>
      </c>
      <c r="F21" s="228">
        <f>'Open Int.'!E25/'Open Int.'!K25</f>
        <v>0.008119079837618403</v>
      </c>
      <c r="G21" s="244">
        <f>'Open Int.'!H25/'Open Int.'!K25</f>
        <v>0.0009021199819576004</v>
      </c>
      <c r="H21" s="247">
        <v>28402110</v>
      </c>
      <c r="I21" s="231">
        <v>5680000</v>
      </c>
      <c r="J21" s="354">
        <v>2840000</v>
      </c>
      <c r="K21" s="117" t="str">
        <f t="shared" si="1"/>
        <v>Gross Exposure is less then 30%</v>
      </c>
      <c r="M21"/>
      <c r="N21"/>
    </row>
    <row r="22" spans="1:14" s="7" customFormat="1" ht="15">
      <c r="A22" s="201" t="s">
        <v>232</v>
      </c>
      <c r="B22" s="235">
        <f>'Open Int.'!K26</f>
        <v>9175000</v>
      </c>
      <c r="C22" s="237">
        <f>'Open Int.'!R26</f>
        <v>751.386625</v>
      </c>
      <c r="D22" s="161">
        <f t="shared" si="0"/>
        <v>0.06200669241103437</v>
      </c>
      <c r="E22" s="243">
        <f>'Open Int.'!B26/'Open Int.'!K26</f>
        <v>0.9594550408719346</v>
      </c>
      <c r="F22" s="228">
        <f>'Open Int.'!E26/'Open Int.'!K26</f>
        <v>0.033787465940054495</v>
      </c>
      <c r="G22" s="244">
        <f>'Open Int.'!H26/'Open Int.'!K26</f>
        <v>0.006757493188010899</v>
      </c>
      <c r="H22" s="165">
        <v>147967899</v>
      </c>
      <c r="I22" s="230">
        <v>4762000</v>
      </c>
      <c r="J22" s="355">
        <v>2381000</v>
      </c>
      <c r="K22" s="117" t="str">
        <f t="shared" si="1"/>
        <v>Gross Exposure is less then 30%</v>
      </c>
      <c r="M22"/>
      <c r="N22"/>
    </row>
    <row r="23" spans="1:14" s="7" customFormat="1" ht="15">
      <c r="A23" s="201" t="s">
        <v>1</v>
      </c>
      <c r="B23" s="235">
        <f>'Open Int.'!K27</f>
        <v>1308150</v>
      </c>
      <c r="C23" s="237">
        <f>'Open Int.'!R27</f>
        <v>317.7888795</v>
      </c>
      <c r="D23" s="161">
        <f t="shared" si="0"/>
        <v>0.0827906463372694</v>
      </c>
      <c r="E23" s="243">
        <f>'Open Int.'!B27/'Open Int.'!K27</f>
        <v>0.9811948171081298</v>
      </c>
      <c r="F23" s="228">
        <f>'Open Int.'!E27/'Open Int.'!K27</f>
        <v>0.01719986240110079</v>
      </c>
      <c r="G23" s="244">
        <f>'Open Int.'!H27/'Open Int.'!K27</f>
        <v>0.0016053204907694072</v>
      </c>
      <c r="H23" s="249">
        <v>15800698</v>
      </c>
      <c r="I23" s="233">
        <v>1304700</v>
      </c>
      <c r="J23" s="355">
        <v>652350</v>
      </c>
      <c r="K23" s="367" t="str">
        <f t="shared" si="1"/>
        <v>Gross Exposure is less then 30%</v>
      </c>
      <c r="M23"/>
      <c r="N23"/>
    </row>
    <row r="24" spans="1:14" s="7" customFormat="1" ht="15">
      <c r="A24" s="201" t="s">
        <v>158</v>
      </c>
      <c r="B24" s="235">
        <f>'Open Int.'!K28</f>
        <v>1784100</v>
      </c>
      <c r="C24" s="237">
        <f>'Open Int.'!R28</f>
        <v>20.4547065</v>
      </c>
      <c r="D24" s="161">
        <f t="shared" si="0"/>
        <v>0.09656531449246135</v>
      </c>
      <c r="E24" s="243">
        <f>'Open Int.'!B28/'Open Int.'!K28</f>
        <v>0.9414270500532481</v>
      </c>
      <c r="F24" s="228">
        <f>'Open Int.'!E28/'Open Int.'!K28</f>
        <v>0.054313099041533544</v>
      </c>
      <c r="G24" s="244">
        <f>'Open Int.'!H28/'Open Int.'!K28</f>
        <v>0.004259850905218318</v>
      </c>
      <c r="H24" s="249">
        <v>18475578</v>
      </c>
      <c r="I24" s="233">
        <v>3693600</v>
      </c>
      <c r="J24" s="355">
        <v>3693600</v>
      </c>
      <c r="K24" s="367" t="str">
        <f t="shared" si="1"/>
        <v>Gross Exposure is less then 30%</v>
      </c>
      <c r="M24"/>
      <c r="N24"/>
    </row>
    <row r="25" spans="1:14" s="7" customFormat="1" ht="15">
      <c r="A25" s="201" t="s">
        <v>285</v>
      </c>
      <c r="B25" s="235">
        <f>'Open Int.'!K29</f>
        <v>653100</v>
      </c>
      <c r="C25" s="237">
        <f>'Open Int.'!R29</f>
        <v>36.567069</v>
      </c>
      <c r="D25" s="161">
        <f t="shared" si="0"/>
        <v>0.15259819989733325</v>
      </c>
      <c r="E25" s="243">
        <f>'Open Int.'!B29/'Open Int.'!K29</f>
        <v>1</v>
      </c>
      <c r="F25" s="228">
        <f>'Open Int.'!E29/'Open Int.'!K29</f>
        <v>0</v>
      </c>
      <c r="G25" s="244">
        <f>'Open Int.'!H29/'Open Int.'!K29</f>
        <v>0</v>
      </c>
      <c r="H25" s="247">
        <v>4279867</v>
      </c>
      <c r="I25" s="231">
        <v>855900</v>
      </c>
      <c r="J25" s="354">
        <v>651600</v>
      </c>
      <c r="K25" s="117" t="str">
        <f t="shared" si="1"/>
        <v>Gross Exposure is less then 30%</v>
      </c>
      <c r="M25"/>
      <c r="N25"/>
    </row>
    <row r="26" spans="1:14" s="7" customFormat="1" ht="15">
      <c r="A26" s="201" t="s">
        <v>159</v>
      </c>
      <c r="B26" s="235">
        <f>'Open Int.'!K30</f>
        <v>3550500</v>
      </c>
      <c r="C26" s="237">
        <f>'Open Int.'!R30</f>
        <v>17.4507075</v>
      </c>
      <c r="D26" s="161">
        <f t="shared" si="0"/>
        <v>0.3479240287966052</v>
      </c>
      <c r="E26" s="243">
        <f>'Open Int.'!B30/'Open Int.'!K30</f>
        <v>0.8390367553865653</v>
      </c>
      <c r="F26" s="228">
        <f>'Open Int.'!E30/'Open Int.'!K30</f>
        <v>0.14068441064638784</v>
      </c>
      <c r="G26" s="244">
        <f>'Open Int.'!H30/'Open Int.'!K30</f>
        <v>0.020278833967046894</v>
      </c>
      <c r="H26" s="165">
        <v>10204814</v>
      </c>
      <c r="I26" s="230">
        <v>2038500</v>
      </c>
      <c r="J26" s="355">
        <v>2038500</v>
      </c>
      <c r="K26" s="117" t="str">
        <f t="shared" si="1"/>
        <v>Some sign of build up Gross exposure crosses 30%</v>
      </c>
      <c r="M26"/>
      <c r="N26"/>
    </row>
    <row r="27" spans="1:14" s="7" customFormat="1" ht="15">
      <c r="A27" s="201" t="s">
        <v>2</v>
      </c>
      <c r="B27" s="235">
        <f>'Open Int.'!K31</f>
        <v>1983300</v>
      </c>
      <c r="C27" s="237">
        <f>'Open Int.'!R31</f>
        <v>70.4170665</v>
      </c>
      <c r="D27" s="161">
        <f t="shared" si="0"/>
        <v>0.09779591585557151</v>
      </c>
      <c r="E27" s="243">
        <f>'Open Int.'!B31/'Open Int.'!K31</f>
        <v>0.9306711037160288</v>
      </c>
      <c r="F27" s="228">
        <f>'Open Int.'!E31/'Open Int.'!K31</f>
        <v>0.06932889628397115</v>
      </c>
      <c r="G27" s="244">
        <f>'Open Int.'!H31/'Open Int.'!K31</f>
        <v>0</v>
      </c>
      <c r="H27" s="249">
        <v>20279988</v>
      </c>
      <c r="I27" s="233">
        <v>4055700</v>
      </c>
      <c r="J27" s="355">
        <v>2027300</v>
      </c>
      <c r="K27" s="367" t="str">
        <f t="shared" si="1"/>
        <v>Gross Exposure is less then 30%</v>
      </c>
      <c r="M27"/>
      <c r="N27"/>
    </row>
    <row r="28" spans="1:14" s="7" customFormat="1" ht="15">
      <c r="A28" s="201" t="s">
        <v>391</v>
      </c>
      <c r="B28" s="235">
        <f>'Open Int.'!K32</f>
        <v>7107500</v>
      </c>
      <c r="C28" s="237">
        <f>'Open Int.'!R32</f>
        <v>92.82395</v>
      </c>
      <c r="D28" s="161">
        <f t="shared" si="0"/>
        <v>0.0621860528481969</v>
      </c>
      <c r="E28" s="243">
        <f>'Open Int.'!B32/'Open Int.'!K32</f>
        <v>0.9556806190643686</v>
      </c>
      <c r="F28" s="228">
        <f>'Open Int.'!E32/'Open Int.'!K32</f>
        <v>0.042208934224410834</v>
      </c>
      <c r="G28" s="244">
        <f>'Open Int.'!H32/'Open Int.'!K32</f>
        <v>0.002110446711220542</v>
      </c>
      <c r="H28" s="249">
        <v>114294117</v>
      </c>
      <c r="I28" s="233">
        <v>18750000</v>
      </c>
      <c r="J28" s="355">
        <v>9375000</v>
      </c>
      <c r="K28" s="367" t="str">
        <f t="shared" si="1"/>
        <v>Gross Exposure is less then 30%</v>
      </c>
      <c r="M28"/>
      <c r="N28"/>
    </row>
    <row r="29" spans="1:14" s="7" customFormat="1" ht="15">
      <c r="A29" s="201" t="s">
        <v>78</v>
      </c>
      <c r="B29" s="235">
        <f>'Open Int.'!K33</f>
        <v>2553600</v>
      </c>
      <c r="C29" s="237">
        <f>'Open Int.'!R33</f>
        <v>56.230272</v>
      </c>
      <c r="D29" s="161">
        <f t="shared" si="0"/>
        <v>0.11607272727272727</v>
      </c>
      <c r="E29" s="243">
        <f>'Open Int.'!B33/'Open Int.'!K33</f>
        <v>0.9943609022556391</v>
      </c>
      <c r="F29" s="228">
        <f>'Open Int.'!E33/'Open Int.'!K33</f>
        <v>0.0037593984962406013</v>
      </c>
      <c r="G29" s="244">
        <f>'Open Int.'!H33/'Open Int.'!K33</f>
        <v>0.0018796992481203006</v>
      </c>
      <c r="H29" s="165">
        <v>22000000</v>
      </c>
      <c r="I29" s="230">
        <v>4400000</v>
      </c>
      <c r="J29" s="355">
        <v>2200000</v>
      </c>
      <c r="K29" s="117" t="str">
        <f t="shared" si="1"/>
        <v>Gross Exposure is less then 30%</v>
      </c>
      <c r="M29"/>
      <c r="N29"/>
    </row>
    <row r="30" spans="1:14" s="7" customFormat="1" ht="15">
      <c r="A30" s="201" t="s">
        <v>138</v>
      </c>
      <c r="B30" s="235">
        <f>'Open Int.'!K34</f>
        <v>6507600</v>
      </c>
      <c r="C30" s="237">
        <f>'Open Int.'!R34</f>
        <v>370.542744</v>
      </c>
      <c r="D30" s="161">
        <f t="shared" si="0"/>
        <v>0.6103631170950632</v>
      </c>
      <c r="E30" s="243">
        <f>'Open Int.'!B34/'Open Int.'!K34</f>
        <v>0.9877873563218391</v>
      </c>
      <c r="F30" s="228">
        <f>'Open Int.'!E34/'Open Int.'!K34</f>
        <v>0.010579937304075235</v>
      </c>
      <c r="G30" s="244">
        <f>'Open Int.'!H34/'Open Int.'!K34</f>
        <v>0.0016327063740856843</v>
      </c>
      <c r="H30" s="165">
        <v>10661850</v>
      </c>
      <c r="I30" s="230">
        <v>2131800</v>
      </c>
      <c r="J30" s="355">
        <v>1065900</v>
      </c>
      <c r="K30" s="117" t="str">
        <f t="shared" si="1"/>
        <v>Gross exposure is Substantial as Open interest has crossed 60%</v>
      </c>
      <c r="M30"/>
      <c r="N30"/>
    </row>
    <row r="31" spans="1:14" s="7" customFormat="1" ht="15">
      <c r="A31" s="201" t="s">
        <v>160</v>
      </c>
      <c r="B31" s="235">
        <f>'Open Int.'!K35</f>
        <v>2512400</v>
      </c>
      <c r="C31" s="237">
        <f>'Open Int.'!R35</f>
        <v>92.720122</v>
      </c>
      <c r="D31" s="161">
        <f t="shared" si="0"/>
        <v>0.2529984913137252</v>
      </c>
      <c r="E31" s="243">
        <f>'Open Int.'!B35/'Open Int.'!K35</f>
        <v>0.9938704028021016</v>
      </c>
      <c r="F31" s="228">
        <f>'Open Int.'!E35/'Open Int.'!K35</f>
        <v>0.006129597197898424</v>
      </c>
      <c r="G31" s="244">
        <f>'Open Int.'!H35/'Open Int.'!K35</f>
        <v>0</v>
      </c>
      <c r="H31" s="249">
        <v>9930494</v>
      </c>
      <c r="I31" s="233">
        <v>1985500</v>
      </c>
      <c r="J31" s="355">
        <v>1573000</v>
      </c>
      <c r="K31" s="367" t="str">
        <f t="shared" si="1"/>
        <v>Gross Exposure is less then 30%</v>
      </c>
      <c r="M31"/>
      <c r="N31"/>
    </row>
    <row r="32" spans="1:14" s="7" customFormat="1" ht="15">
      <c r="A32" s="201" t="s">
        <v>161</v>
      </c>
      <c r="B32" s="235">
        <f>'Open Int.'!K36</f>
        <v>7514100</v>
      </c>
      <c r="C32" s="237">
        <f>'Open Int.'!R36</f>
        <v>25.585510499999998</v>
      </c>
      <c r="D32" s="161">
        <f t="shared" si="0"/>
        <v>0.16951940444569438</v>
      </c>
      <c r="E32" s="243">
        <f>'Open Int.'!B36/'Open Int.'!K36</f>
        <v>0.8337924701561065</v>
      </c>
      <c r="F32" s="228">
        <f>'Open Int.'!E36/'Open Int.'!K36</f>
        <v>0.15977961432506887</v>
      </c>
      <c r="G32" s="244">
        <f>'Open Int.'!H36/'Open Int.'!K36</f>
        <v>0.006427915518824609</v>
      </c>
      <c r="H32" s="247">
        <v>44325899</v>
      </c>
      <c r="I32" s="231">
        <v>8859600</v>
      </c>
      <c r="J32" s="354">
        <v>8859600</v>
      </c>
      <c r="K32" s="117" t="str">
        <f t="shared" si="1"/>
        <v>Gross Exposure is less then 30%</v>
      </c>
      <c r="M32"/>
      <c r="N32"/>
    </row>
    <row r="33" spans="1:14" s="7" customFormat="1" ht="15">
      <c r="A33" s="201" t="s">
        <v>392</v>
      </c>
      <c r="B33" s="235">
        <f>'Open Int.'!K37</f>
        <v>115200</v>
      </c>
      <c r="C33" s="237">
        <f>'Open Int.'!R37</f>
        <v>2.492928</v>
      </c>
      <c r="D33" s="161">
        <f t="shared" si="0"/>
        <v>0.01182428618057081</v>
      </c>
      <c r="E33" s="243">
        <f>'Open Int.'!B37/'Open Int.'!K37</f>
        <v>1</v>
      </c>
      <c r="F33" s="228">
        <f>'Open Int.'!E37/'Open Int.'!K37</f>
        <v>0</v>
      </c>
      <c r="G33" s="244">
        <f>'Open Int.'!H37/'Open Int.'!K37</f>
        <v>0</v>
      </c>
      <c r="H33" s="247">
        <v>9742660</v>
      </c>
      <c r="I33" s="231">
        <v>1948500</v>
      </c>
      <c r="J33" s="354">
        <v>1948500</v>
      </c>
      <c r="K33" s="117" t="str">
        <f t="shared" si="1"/>
        <v>Gross Exposure is less then 30%</v>
      </c>
      <c r="M33"/>
      <c r="N33"/>
    </row>
    <row r="34" spans="1:14" s="7" customFormat="1" ht="15">
      <c r="A34" s="201" t="s">
        <v>3</v>
      </c>
      <c r="B34" s="235">
        <f>'Open Int.'!K38</f>
        <v>9023750</v>
      </c>
      <c r="C34" s="237">
        <f>'Open Int.'!R38</f>
        <v>187.7842375</v>
      </c>
      <c r="D34" s="161">
        <f t="shared" si="0"/>
        <v>0.09771815611516511</v>
      </c>
      <c r="E34" s="243">
        <f>'Open Int.'!B38/'Open Int.'!K38</f>
        <v>0.8901509904418895</v>
      </c>
      <c r="F34" s="228">
        <f>'Open Int.'!E38/'Open Int.'!K38</f>
        <v>0.08754675162764926</v>
      </c>
      <c r="G34" s="244">
        <f>'Open Int.'!H38/'Open Int.'!K38</f>
        <v>0.022302257930461283</v>
      </c>
      <c r="H34" s="188">
        <v>92344661</v>
      </c>
      <c r="I34" s="168">
        <v>11935000</v>
      </c>
      <c r="J34" s="356">
        <v>5967500</v>
      </c>
      <c r="K34" s="367" t="str">
        <f t="shared" si="1"/>
        <v>Gross Exposure is less then 30%</v>
      </c>
      <c r="M34"/>
      <c r="N34"/>
    </row>
    <row r="35" spans="1:14" s="7" customFormat="1" ht="15">
      <c r="A35" s="201" t="s">
        <v>218</v>
      </c>
      <c r="B35" s="235">
        <f>'Open Int.'!K39</f>
        <v>716100</v>
      </c>
      <c r="C35" s="237">
        <f>'Open Int.'!R39</f>
        <v>26.9647455</v>
      </c>
      <c r="D35" s="161">
        <f t="shared" si="0"/>
        <v>0.053731829772521</v>
      </c>
      <c r="E35" s="243">
        <f>'Open Int.'!B39/'Open Int.'!K39</f>
        <v>0.967741935483871</v>
      </c>
      <c r="F35" s="228">
        <f>'Open Int.'!E39/'Open Int.'!K39</f>
        <v>0.03225806451612903</v>
      </c>
      <c r="G35" s="244">
        <f>'Open Int.'!H39/'Open Int.'!K39</f>
        <v>0</v>
      </c>
      <c r="H35" s="249">
        <v>13327296</v>
      </c>
      <c r="I35" s="233">
        <v>2665425</v>
      </c>
      <c r="J35" s="355">
        <v>1332450</v>
      </c>
      <c r="K35" s="367" t="str">
        <f t="shared" si="1"/>
        <v>Gross Exposure is less then 30%</v>
      </c>
      <c r="M35"/>
      <c r="N35"/>
    </row>
    <row r="36" spans="1:14" s="7" customFormat="1" ht="15">
      <c r="A36" s="201" t="s">
        <v>162</v>
      </c>
      <c r="B36" s="235">
        <f>'Open Int.'!K40</f>
        <v>435600</v>
      </c>
      <c r="C36" s="237">
        <f>'Open Int.'!R40</f>
        <v>13.636458</v>
      </c>
      <c r="D36" s="161">
        <f t="shared" si="0"/>
        <v>0.03544921875</v>
      </c>
      <c r="E36" s="243">
        <f>'Open Int.'!B40/'Open Int.'!K40</f>
        <v>1</v>
      </c>
      <c r="F36" s="228">
        <f>'Open Int.'!E40/'Open Int.'!K40</f>
        <v>0</v>
      </c>
      <c r="G36" s="244">
        <f>'Open Int.'!H40/'Open Int.'!K40</f>
        <v>0</v>
      </c>
      <c r="H36" s="249">
        <v>12288000</v>
      </c>
      <c r="I36" s="233">
        <v>2457600</v>
      </c>
      <c r="J36" s="355">
        <v>1440000</v>
      </c>
      <c r="K36" s="367" t="str">
        <f t="shared" si="1"/>
        <v>Gross Exposure is less then 30%</v>
      </c>
      <c r="M36"/>
      <c r="N36"/>
    </row>
    <row r="37" spans="1:14" s="7" customFormat="1" ht="15">
      <c r="A37" s="201" t="s">
        <v>286</v>
      </c>
      <c r="B37" s="235">
        <f>'Open Int.'!K41</f>
        <v>622000</v>
      </c>
      <c r="C37" s="237">
        <f>'Open Int.'!R41</f>
        <v>13.36056</v>
      </c>
      <c r="D37" s="161">
        <f t="shared" si="0"/>
        <v>0.01973905665271107</v>
      </c>
      <c r="E37" s="243">
        <f>'Open Int.'!B41/'Open Int.'!K41</f>
        <v>0.9983922829581994</v>
      </c>
      <c r="F37" s="228">
        <f>'Open Int.'!E41/'Open Int.'!K41</f>
        <v>0.001607717041800643</v>
      </c>
      <c r="G37" s="244">
        <f>'Open Int.'!H41/'Open Int.'!K41</f>
        <v>0</v>
      </c>
      <c r="H37" s="247">
        <v>31511131</v>
      </c>
      <c r="I37" s="231">
        <v>6302000</v>
      </c>
      <c r="J37" s="354">
        <v>3151000</v>
      </c>
      <c r="K37" s="117" t="str">
        <f t="shared" si="1"/>
        <v>Gross Exposure is less then 30%</v>
      </c>
      <c r="M37"/>
      <c r="N37"/>
    </row>
    <row r="38" spans="1:14" s="7" customFormat="1" ht="15">
      <c r="A38" s="201" t="s">
        <v>183</v>
      </c>
      <c r="B38" s="235">
        <f>'Open Int.'!K42</f>
        <v>685900</v>
      </c>
      <c r="C38" s="237">
        <f>'Open Int.'!R42</f>
        <v>20.9165205</v>
      </c>
      <c r="D38" s="161">
        <f t="shared" si="0"/>
        <v>0.03534838177695321</v>
      </c>
      <c r="E38" s="243">
        <f>'Open Int.'!B42/'Open Int.'!K42</f>
        <v>0.9944598337950139</v>
      </c>
      <c r="F38" s="228">
        <f>'Open Int.'!E42/'Open Int.'!K42</f>
        <v>0.00554016620498615</v>
      </c>
      <c r="G38" s="244">
        <f>'Open Int.'!H42/'Open Int.'!K42</f>
        <v>0</v>
      </c>
      <c r="H38" s="247">
        <v>19404000</v>
      </c>
      <c r="I38" s="231">
        <v>3879800</v>
      </c>
      <c r="J38" s="354">
        <v>1939900</v>
      </c>
      <c r="K38" s="117" t="str">
        <f t="shared" si="1"/>
        <v>Gross Exposure is less then 30%</v>
      </c>
      <c r="M38"/>
      <c r="N38"/>
    </row>
    <row r="39" spans="1:14" s="7" customFormat="1" ht="15">
      <c r="A39" s="201" t="s">
        <v>219</v>
      </c>
      <c r="B39" s="235">
        <f>'Open Int.'!K43</f>
        <v>5910300</v>
      </c>
      <c r="C39" s="237">
        <f>'Open Int.'!R43</f>
        <v>55.379511</v>
      </c>
      <c r="D39" s="161">
        <f t="shared" si="0"/>
        <v>0.1980666459427755</v>
      </c>
      <c r="E39" s="243">
        <f>'Open Int.'!B43/'Open Int.'!K43</f>
        <v>0.9767016902695295</v>
      </c>
      <c r="F39" s="228">
        <f>'Open Int.'!E43/'Open Int.'!K43</f>
        <v>0.02284148012791229</v>
      </c>
      <c r="G39" s="244">
        <f>'Open Int.'!H43/'Open Int.'!K43</f>
        <v>0.00045682960255824577</v>
      </c>
      <c r="H39" s="247">
        <v>29839956</v>
      </c>
      <c r="I39" s="231">
        <v>5967000</v>
      </c>
      <c r="J39" s="354">
        <v>3402000</v>
      </c>
      <c r="K39" s="117" t="str">
        <f t="shared" si="1"/>
        <v>Gross Exposure is less then 30%</v>
      </c>
      <c r="M39"/>
      <c r="N39"/>
    </row>
    <row r="40" spans="1:14" s="7" customFormat="1" ht="15">
      <c r="A40" s="201" t="s">
        <v>163</v>
      </c>
      <c r="B40" s="235">
        <f>'Open Int.'!K44</f>
        <v>424948</v>
      </c>
      <c r="C40" s="237">
        <f>'Open Int.'!R44</f>
        <v>159.42561642</v>
      </c>
      <c r="D40" s="161">
        <f t="shared" si="0"/>
        <v>0.3597778417461097</v>
      </c>
      <c r="E40" s="243">
        <f>'Open Int.'!B44/'Open Int.'!K44</f>
        <v>0.9967901955062737</v>
      </c>
      <c r="F40" s="228">
        <f>'Open Int.'!E44/'Open Int.'!K44</f>
        <v>0.0020426028596440037</v>
      </c>
      <c r="G40" s="244">
        <f>'Open Int.'!H44/'Open Int.'!K44</f>
        <v>0.0011672016340822876</v>
      </c>
      <c r="H40" s="247">
        <v>1181140</v>
      </c>
      <c r="I40" s="231">
        <v>236000</v>
      </c>
      <c r="J40" s="354">
        <v>163500</v>
      </c>
      <c r="K40" s="117" t="str">
        <f t="shared" si="1"/>
        <v>Some sign of build up Gross exposure crosses 30%</v>
      </c>
      <c r="M40"/>
      <c r="N40"/>
    </row>
    <row r="41" spans="1:14" s="7" customFormat="1" ht="15">
      <c r="A41" s="201" t="s">
        <v>194</v>
      </c>
      <c r="B41" s="235">
        <f>'Open Int.'!K45</f>
        <v>2708800</v>
      </c>
      <c r="C41" s="237">
        <f>'Open Int.'!R45</f>
        <v>186.812392</v>
      </c>
      <c r="D41" s="161">
        <f t="shared" si="0"/>
        <v>0.15307460816166596</v>
      </c>
      <c r="E41" s="243">
        <f>'Open Int.'!B45/'Open Int.'!K45</f>
        <v>0.9763733018310691</v>
      </c>
      <c r="F41" s="228">
        <f>'Open Int.'!E45/'Open Int.'!K45</f>
        <v>0.021854695806261076</v>
      </c>
      <c r="G41" s="244">
        <f>'Open Int.'!H45/'Open Int.'!K45</f>
        <v>0.0017720023626698169</v>
      </c>
      <c r="H41" s="247">
        <v>17695946</v>
      </c>
      <c r="I41" s="231">
        <v>3538800</v>
      </c>
      <c r="J41" s="354">
        <v>1769200</v>
      </c>
      <c r="K41" s="117" t="str">
        <f t="shared" si="1"/>
        <v>Gross Exposure is less then 30%</v>
      </c>
      <c r="M41"/>
      <c r="N41"/>
    </row>
    <row r="42" spans="1:14" s="7" customFormat="1" ht="15">
      <c r="A42" s="201" t="s">
        <v>220</v>
      </c>
      <c r="B42" s="235">
        <f>'Open Int.'!K46</f>
        <v>4152000</v>
      </c>
      <c r="C42" s="237">
        <f>'Open Int.'!R46</f>
        <v>52.04532</v>
      </c>
      <c r="D42" s="161">
        <f t="shared" si="0"/>
        <v>0.40969246324731995</v>
      </c>
      <c r="E42" s="243">
        <f>'Open Int.'!B46/'Open Int.'!K46</f>
        <v>0.9468208092485549</v>
      </c>
      <c r="F42" s="228">
        <f>'Open Int.'!E46/'Open Int.'!K46</f>
        <v>0.048554913294797684</v>
      </c>
      <c r="G42" s="244">
        <f>'Open Int.'!H46/'Open Int.'!K46</f>
        <v>0.004624277456647399</v>
      </c>
      <c r="H42" s="247">
        <v>10134431</v>
      </c>
      <c r="I42" s="231">
        <v>2025600</v>
      </c>
      <c r="J42" s="354">
        <v>2025600</v>
      </c>
      <c r="K42" s="117" t="str">
        <f t="shared" si="1"/>
        <v>Gross exposure is building up andcrpsses 40% mark</v>
      </c>
      <c r="M42"/>
      <c r="N42"/>
    </row>
    <row r="43" spans="1:14" s="7" customFormat="1" ht="15">
      <c r="A43" s="201" t="s">
        <v>164</v>
      </c>
      <c r="B43" s="235">
        <f>'Open Int.'!K47</f>
        <v>23159350</v>
      </c>
      <c r="C43" s="237">
        <f>'Open Int.'!R47</f>
        <v>126.10266075</v>
      </c>
      <c r="D43" s="161">
        <f t="shared" si="0"/>
        <v>0.8442258290194953</v>
      </c>
      <c r="E43" s="243">
        <f>'Open Int.'!B47/'Open Int.'!K47</f>
        <v>0.962185898999756</v>
      </c>
      <c r="F43" s="228">
        <f>'Open Int.'!E47/'Open Int.'!K47</f>
        <v>0.034398633813125155</v>
      </c>
      <c r="G43" s="244">
        <f>'Open Int.'!H47/'Open Int.'!K47</f>
        <v>0.0034154671871188093</v>
      </c>
      <c r="H43" s="247">
        <v>27432648</v>
      </c>
      <c r="I43" s="231">
        <v>5486150</v>
      </c>
      <c r="J43" s="354">
        <v>5486150</v>
      </c>
      <c r="K43" s="117" t="str">
        <f t="shared" si="1"/>
        <v>Gross exposure has crossed 80%,Margin double</v>
      </c>
      <c r="M43"/>
      <c r="N43"/>
    </row>
    <row r="44" spans="1:14" s="7" customFormat="1" ht="15">
      <c r="A44" s="201" t="s">
        <v>165</v>
      </c>
      <c r="B44" s="235">
        <f>'Open Int.'!K48</f>
        <v>244400</v>
      </c>
      <c r="C44" s="237">
        <f>'Open Int.'!R48</f>
        <v>6.263972</v>
      </c>
      <c r="D44" s="161">
        <f t="shared" si="0"/>
        <v>0.016098449793058512</v>
      </c>
      <c r="E44" s="243">
        <f>'Open Int.'!B48/'Open Int.'!K48</f>
        <v>1</v>
      </c>
      <c r="F44" s="228">
        <f>'Open Int.'!E48/'Open Int.'!K48</f>
        <v>0</v>
      </c>
      <c r="G44" s="244">
        <f>'Open Int.'!H48/'Open Int.'!K48</f>
        <v>0</v>
      </c>
      <c r="H44" s="247">
        <v>15181586</v>
      </c>
      <c r="I44" s="231">
        <v>3035500</v>
      </c>
      <c r="J44" s="354">
        <v>2281500</v>
      </c>
      <c r="K44" s="117" t="str">
        <f t="shared" si="1"/>
        <v>Gross Exposure is less then 30%</v>
      </c>
      <c r="M44"/>
      <c r="N44"/>
    </row>
    <row r="45" spans="1:14" s="7" customFormat="1" ht="15">
      <c r="A45" s="201" t="s">
        <v>89</v>
      </c>
      <c r="B45" s="235">
        <f>'Open Int.'!K49</f>
        <v>4150500</v>
      </c>
      <c r="C45" s="237">
        <f>'Open Int.'!R49</f>
        <v>115.5706725</v>
      </c>
      <c r="D45" s="161">
        <f t="shared" si="0"/>
        <v>0.06696403830275229</v>
      </c>
      <c r="E45" s="243">
        <f>'Open Int.'!B49/'Open Int.'!K49</f>
        <v>0.9447054571738345</v>
      </c>
      <c r="F45" s="228">
        <f>'Open Int.'!E49/'Open Int.'!K49</f>
        <v>0.04969280809541019</v>
      </c>
      <c r="G45" s="244">
        <f>'Open Int.'!H49/'Open Int.'!K49</f>
        <v>0.005601734730755331</v>
      </c>
      <c r="H45" s="247">
        <v>61981029</v>
      </c>
      <c r="I45" s="231">
        <v>11472000</v>
      </c>
      <c r="J45" s="354">
        <v>5736000</v>
      </c>
      <c r="K45" s="117" t="str">
        <f t="shared" si="1"/>
        <v>Gross Exposure is less then 30%</v>
      </c>
      <c r="M45"/>
      <c r="N45"/>
    </row>
    <row r="46" spans="1:14" s="7" customFormat="1" ht="15">
      <c r="A46" s="201" t="s">
        <v>287</v>
      </c>
      <c r="B46" s="235">
        <f>'Open Int.'!K50</f>
        <v>1644000</v>
      </c>
      <c r="C46" s="237">
        <f>'Open Int.'!R50</f>
        <v>29.98656</v>
      </c>
      <c r="D46" s="161">
        <f t="shared" si="0"/>
        <v>0.1496007461837705</v>
      </c>
      <c r="E46" s="243">
        <f>'Open Int.'!B50/'Open Int.'!K50</f>
        <v>0.9975669099756691</v>
      </c>
      <c r="F46" s="228">
        <f>'Open Int.'!E50/'Open Int.'!K50</f>
        <v>0.0012165450121654502</v>
      </c>
      <c r="G46" s="244">
        <f>'Open Int.'!H50/'Open Int.'!K50</f>
        <v>0.0012165450121654502</v>
      </c>
      <c r="H46" s="247">
        <v>10989250</v>
      </c>
      <c r="I46" s="231">
        <v>2197000</v>
      </c>
      <c r="J46" s="354">
        <v>2197000</v>
      </c>
      <c r="K46" s="117" t="str">
        <f t="shared" si="1"/>
        <v>Gross Exposure is less then 30%</v>
      </c>
      <c r="M46"/>
      <c r="N46"/>
    </row>
    <row r="47" spans="1:14" s="7" customFormat="1" ht="15">
      <c r="A47" s="201" t="s">
        <v>271</v>
      </c>
      <c r="B47" s="235">
        <f>'Open Int.'!K51</f>
        <v>616800</v>
      </c>
      <c r="C47" s="237">
        <f>'Open Int.'!R51</f>
        <v>16.157076</v>
      </c>
      <c r="D47" s="161">
        <f t="shared" si="0"/>
        <v>0.027909795252149254</v>
      </c>
      <c r="E47" s="243">
        <f>'Open Int.'!B51/'Open Int.'!K51</f>
        <v>0.9494163424124513</v>
      </c>
      <c r="F47" s="228">
        <f>'Open Int.'!E51/'Open Int.'!K51</f>
        <v>0.042801556420233464</v>
      </c>
      <c r="G47" s="244">
        <f>'Open Int.'!H51/'Open Int.'!K51</f>
        <v>0.007782101167315175</v>
      </c>
      <c r="H47" s="247">
        <v>22099768</v>
      </c>
      <c r="I47" s="231">
        <v>4419600</v>
      </c>
      <c r="J47" s="354">
        <v>2487600</v>
      </c>
      <c r="K47" s="117" t="str">
        <f t="shared" si="1"/>
        <v>Gross Exposure is less then 30%</v>
      </c>
      <c r="M47"/>
      <c r="N47"/>
    </row>
    <row r="48" spans="1:14" s="7" customFormat="1" ht="15">
      <c r="A48" s="201" t="s">
        <v>221</v>
      </c>
      <c r="B48" s="235">
        <f>'Open Int.'!K52</f>
        <v>496800</v>
      </c>
      <c r="C48" s="237">
        <f>'Open Int.'!R52</f>
        <v>59.732748</v>
      </c>
      <c r="D48" s="161">
        <f t="shared" si="0"/>
        <v>0.05944642313336975</v>
      </c>
      <c r="E48" s="243">
        <f>'Open Int.'!B52/'Open Int.'!K52</f>
        <v>0.9969806763285024</v>
      </c>
      <c r="F48" s="228">
        <f>'Open Int.'!E52/'Open Int.'!K52</f>
        <v>0.0030193236714975845</v>
      </c>
      <c r="G48" s="244">
        <f>'Open Int.'!H52/'Open Int.'!K52</f>
        <v>0</v>
      </c>
      <c r="H48" s="247">
        <v>8357105</v>
      </c>
      <c r="I48" s="231">
        <v>1671300</v>
      </c>
      <c r="J48" s="354">
        <v>835500</v>
      </c>
      <c r="K48" s="117" t="str">
        <f t="shared" si="1"/>
        <v>Gross Exposure is less then 30%</v>
      </c>
      <c r="M48"/>
      <c r="N48"/>
    </row>
    <row r="49" spans="1:14" s="7" customFormat="1" ht="15">
      <c r="A49" s="201" t="s">
        <v>233</v>
      </c>
      <c r="B49" s="235">
        <f>'Open Int.'!K53</f>
        <v>2734000</v>
      </c>
      <c r="C49" s="237">
        <f>'Open Int.'!R53</f>
        <v>117.37062</v>
      </c>
      <c r="D49" s="161">
        <f t="shared" si="0"/>
        <v>0.1981240249149295</v>
      </c>
      <c r="E49" s="243">
        <f>'Open Int.'!B53/'Open Int.'!K53</f>
        <v>0.9550109729334308</v>
      </c>
      <c r="F49" s="228">
        <f>'Open Int.'!E53/'Open Int.'!K53</f>
        <v>0.03438185808339429</v>
      </c>
      <c r="G49" s="244">
        <f>'Open Int.'!H53/'Open Int.'!K53</f>
        <v>0.010607168983174835</v>
      </c>
      <c r="H49" s="247">
        <v>13799437</v>
      </c>
      <c r="I49" s="231">
        <v>2759000</v>
      </c>
      <c r="J49" s="354">
        <v>1404000</v>
      </c>
      <c r="K49" s="117" t="str">
        <f t="shared" si="1"/>
        <v>Gross Exposure is less then 30%</v>
      </c>
      <c r="M49"/>
      <c r="N49"/>
    </row>
    <row r="50" spans="1:14" s="7" customFormat="1" ht="15">
      <c r="A50" s="201" t="s">
        <v>166</v>
      </c>
      <c r="B50" s="235">
        <f>'Open Int.'!K54</f>
        <v>3994300</v>
      </c>
      <c r="C50" s="237">
        <f>'Open Int.'!R54</f>
        <v>40.462259</v>
      </c>
      <c r="D50" s="161">
        <f t="shared" si="0"/>
        <v>0.24403249726201928</v>
      </c>
      <c r="E50" s="243">
        <f>'Open Int.'!B54/'Open Int.'!K54</f>
        <v>0.9254062038404727</v>
      </c>
      <c r="F50" s="228">
        <f>'Open Int.'!E54/'Open Int.'!K54</f>
        <v>0.06277695716395865</v>
      </c>
      <c r="G50" s="244">
        <f>'Open Int.'!H54/'Open Int.'!K54</f>
        <v>0.011816838995568686</v>
      </c>
      <c r="H50" s="247">
        <v>16367902</v>
      </c>
      <c r="I50" s="231">
        <v>3271550</v>
      </c>
      <c r="J50" s="354">
        <v>3271550</v>
      </c>
      <c r="K50" s="117" t="str">
        <f t="shared" si="1"/>
        <v>Gross Exposure is less then 30%</v>
      </c>
      <c r="M50"/>
      <c r="N50"/>
    </row>
    <row r="51" spans="1:14" s="7" customFormat="1" ht="15">
      <c r="A51" s="201" t="s">
        <v>222</v>
      </c>
      <c r="B51" s="235">
        <f>'Open Int.'!K55</f>
        <v>608872</v>
      </c>
      <c r="C51" s="237">
        <f>'Open Int.'!R55</f>
        <v>151.3503574</v>
      </c>
      <c r="D51" s="161">
        <f t="shared" si="0"/>
        <v>0.05199562564228951</v>
      </c>
      <c r="E51" s="243">
        <f>'Open Int.'!B55/'Open Int.'!K55</f>
        <v>0.9994218817748229</v>
      </c>
      <c r="F51" s="228">
        <f>'Open Int.'!E55/'Open Int.'!K55</f>
        <v>0.0005781182251770487</v>
      </c>
      <c r="G51" s="244">
        <f>'Open Int.'!H55/'Open Int.'!K55</f>
        <v>0</v>
      </c>
      <c r="H51" s="247">
        <v>11710062</v>
      </c>
      <c r="I51" s="231">
        <v>1070825</v>
      </c>
      <c r="J51" s="354">
        <v>535325</v>
      </c>
      <c r="K51" s="117" t="str">
        <f t="shared" si="1"/>
        <v>Gross Exposure is less then 30%</v>
      </c>
      <c r="M51"/>
      <c r="N51"/>
    </row>
    <row r="52" spans="1:14" s="7" customFormat="1" ht="15">
      <c r="A52" s="201" t="s">
        <v>288</v>
      </c>
      <c r="B52" s="235">
        <f>'Open Int.'!K56</f>
        <v>7816500</v>
      </c>
      <c r="C52" s="237">
        <f>'Open Int.'!R56</f>
        <v>136.4370075</v>
      </c>
      <c r="D52" s="161">
        <f t="shared" si="0"/>
        <v>0.6257820774860157</v>
      </c>
      <c r="E52" s="243">
        <f>'Open Int.'!B56/'Open Int.'!K56</f>
        <v>0.9408942621377855</v>
      </c>
      <c r="F52" s="228">
        <f>'Open Int.'!E56/'Open Int.'!K56</f>
        <v>0.05603530992132028</v>
      </c>
      <c r="G52" s="244">
        <f>'Open Int.'!H56/'Open Int.'!K56</f>
        <v>0.003070427940894262</v>
      </c>
      <c r="H52" s="247">
        <v>12490770</v>
      </c>
      <c r="I52" s="231">
        <v>2497500</v>
      </c>
      <c r="J52" s="354">
        <v>2497500</v>
      </c>
      <c r="K52" s="117" t="str">
        <f t="shared" si="1"/>
        <v>Gross exposure is Substantial as Open interest has crossed 60%</v>
      </c>
      <c r="M52"/>
      <c r="N52"/>
    </row>
    <row r="53" spans="1:14" s="7" customFormat="1" ht="15">
      <c r="A53" s="201" t="s">
        <v>289</v>
      </c>
      <c r="B53" s="235">
        <f>'Open Int.'!K57</f>
        <v>2553600</v>
      </c>
      <c r="C53" s="237">
        <f>'Open Int.'!R57</f>
        <v>35.086464</v>
      </c>
      <c r="D53" s="161">
        <f t="shared" si="0"/>
        <v>0.27474682267500505</v>
      </c>
      <c r="E53" s="243">
        <f>'Open Int.'!B57/'Open Int.'!K57</f>
        <v>0.9720394736842105</v>
      </c>
      <c r="F53" s="228">
        <f>'Open Int.'!E57/'Open Int.'!K57</f>
        <v>0.020833333333333332</v>
      </c>
      <c r="G53" s="244">
        <f>'Open Int.'!H57/'Open Int.'!K57</f>
        <v>0.00712719298245614</v>
      </c>
      <c r="H53" s="247">
        <v>9294375</v>
      </c>
      <c r="I53" s="231">
        <v>1857800</v>
      </c>
      <c r="J53" s="354">
        <v>1857800</v>
      </c>
      <c r="K53" s="117" t="str">
        <f t="shared" si="1"/>
        <v>Gross Exposure is less then 30%</v>
      </c>
      <c r="M53"/>
      <c r="N53"/>
    </row>
    <row r="54" spans="1:14" s="7" customFormat="1" ht="15">
      <c r="A54" s="201" t="s">
        <v>195</v>
      </c>
      <c r="B54" s="235">
        <f>'Open Int.'!K58</f>
        <v>17848672</v>
      </c>
      <c r="C54" s="237">
        <f>'Open Int.'!R58</f>
        <v>215.61195776</v>
      </c>
      <c r="D54" s="161">
        <f t="shared" si="0"/>
        <v>0.09140105089840092</v>
      </c>
      <c r="E54" s="243">
        <f>'Open Int.'!B58/'Open Int.'!K58</f>
        <v>0.9420055452865065</v>
      </c>
      <c r="F54" s="228">
        <f>'Open Int.'!E58/'Open Int.'!K58</f>
        <v>0.048636783733826246</v>
      </c>
      <c r="G54" s="244">
        <f>'Open Int.'!H58/'Open Int.'!K58</f>
        <v>0.009357670979667283</v>
      </c>
      <c r="H54" s="247">
        <v>195278630</v>
      </c>
      <c r="I54" s="231">
        <v>21267468</v>
      </c>
      <c r="J54" s="354">
        <v>10633734</v>
      </c>
      <c r="K54" s="117" t="str">
        <f t="shared" si="1"/>
        <v>Gross Exposure is less then 30%</v>
      </c>
      <c r="M54"/>
      <c r="N54"/>
    </row>
    <row r="55" spans="1:14" s="7" customFormat="1" ht="15">
      <c r="A55" s="201" t="s">
        <v>290</v>
      </c>
      <c r="B55" s="235">
        <f>'Open Int.'!K59</f>
        <v>8530200</v>
      </c>
      <c r="C55" s="237">
        <f>'Open Int.'!R59</f>
        <v>80.653041</v>
      </c>
      <c r="D55" s="161">
        <f t="shared" si="0"/>
        <v>0.3367105172162801</v>
      </c>
      <c r="E55" s="243">
        <f>'Open Int.'!B59/'Open Int.'!K59</f>
        <v>0.9423929098966026</v>
      </c>
      <c r="F55" s="228">
        <f>'Open Int.'!E59/'Open Int.'!K59</f>
        <v>0.051698670605613</v>
      </c>
      <c r="G55" s="244">
        <f>'Open Int.'!H59/'Open Int.'!K59</f>
        <v>0.005908419497784343</v>
      </c>
      <c r="H55" s="247">
        <v>25333928</v>
      </c>
      <c r="I55" s="231">
        <v>5066600</v>
      </c>
      <c r="J55" s="354">
        <v>3399200</v>
      </c>
      <c r="K55" s="117" t="str">
        <f t="shared" si="1"/>
        <v>Some sign of build up Gross exposure crosses 30%</v>
      </c>
      <c r="M55"/>
      <c r="N55"/>
    </row>
    <row r="56" spans="1:14" s="7" customFormat="1" ht="15">
      <c r="A56" s="201" t="s">
        <v>197</v>
      </c>
      <c r="B56" s="235">
        <f>'Open Int.'!K60</f>
        <v>2999100</v>
      </c>
      <c r="C56" s="237">
        <f>'Open Int.'!R60</f>
        <v>97.51573649999999</v>
      </c>
      <c r="D56" s="161">
        <f t="shared" si="0"/>
        <v>0.14994505114585646</v>
      </c>
      <c r="E56" s="243">
        <f>'Open Int.'!B60/'Open Int.'!K60</f>
        <v>0.9947984395318595</v>
      </c>
      <c r="F56" s="228">
        <f>'Open Int.'!E60/'Open Int.'!K60</f>
        <v>0.003034243606415258</v>
      </c>
      <c r="G56" s="244">
        <f>'Open Int.'!H60/'Open Int.'!K60</f>
        <v>0.002167316861725184</v>
      </c>
      <c r="H56" s="247">
        <v>20001327</v>
      </c>
      <c r="I56" s="231">
        <v>4000100</v>
      </c>
      <c r="J56" s="354">
        <v>2000050</v>
      </c>
      <c r="K56" s="117" t="str">
        <f t="shared" si="1"/>
        <v>Gross Exposure is less then 30%</v>
      </c>
      <c r="M56"/>
      <c r="N56"/>
    </row>
    <row r="57" spans="1:14" s="7" customFormat="1" ht="15">
      <c r="A57" s="201" t="s">
        <v>4</v>
      </c>
      <c r="B57" s="235">
        <f>'Open Int.'!K61</f>
        <v>918600</v>
      </c>
      <c r="C57" s="237">
        <f>'Open Int.'!R61</f>
        <v>154.641717</v>
      </c>
      <c r="D57" s="161">
        <f t="shared" si="0"/>
        <v>0.018403019762050516</v>
      </c>
      <c r="E57" s="243">
        <f>'Open Int.'!B61/'Open Int.'!K61</f>
        <v>1</v>
      </c>
      <c r="F57" s="228">
        <f>'Open Int.'!E61/'Open Int.'!K61</f>
        <v>0</v>
      </c>
      <c r="G57" s="244">
        <f>'Open Int.'!H61/'Open Int.'!K61</f>
        <v>0</v>
      </c>
      <c r="H57" s="247">
        <v>49915721</v>
      </c>
      <c r="I57" s="231">
        <v>1843800</v>
      </c>
      <c r="J57" s="354">
        <v>921900</v>
      </c>
      <c r="K57" s="117" t="str">
        <f t="shared" si="1"/>
        <v>Gross Exposure is less then 30%</v>
      </c>
      <c r="M57"/>
      <c r="N57"/>
    </row>
    <row r="58" spans="1:14" s="7" customFormat="1" ht="15">
      <c r="A58" s="201" t="s">
        <v>79</v>
      </c>
      <c r="B58" s="235">
        <f>'Open Int.'!K62</f>
        <v>1866400</v>
      </c>
      <c r="C58" s="237">
        <f>'Open Int.'!R62</f>
        <v>188.842352</v>
      </c>
      <c r="D58" s="161">
        <f t="shared" si="0"/>
        <v>0.050395419352316256</v>
      </c>
      <c r="E58" s="243">
        <f>'Open Int.'!B62/'Open Int.'!K62</f>
        <v>0.9990355765109301</v>
      </c>
      <c r="F58" s="228">
        <f>'Open Int.'!E62/'Open Int.'!K62</f>
        <v>0.0009644234890698671</v>
      </c>
      <c r="G58" s="244">
        <f>'Open Int.'!H62/'Open Int.'!K62</f>
        <v>0</v>
      </c>
      <c r="H58" s="247">
        <v>37035112</v>
      </c>
      <c r="I58" s="231">
        <v>2808800</v>
      </c>
      <c r="J58" s="354">
        <v>1404400</v>
      </c>
      <c r="K58" s="117" t="str">
        <f t="shared" si="1"/>
        <v>Gross Exposure is less then 30%</v>
      </c>
      <c r="M58"/>
      <c r="N58"/>
    </row>
    <row r="59" spans="1:14" s="7" customFormat="1" ht="15">
      <c r="A59" s="201" t="s">
        <v>196</v>
      </c>
      <c r="B59" s="235">
        <f>'Open Int.'!K63</f>
        <v>2060400</v>
      </c>
      <c r="C59" s="237">
        <f>'Open Int.'!R63</f>
        <v>145.659978</v>
      </c>
      <c r="D59" s="161">
        <f t="shared" si="0"/>
        <v>0.11452129332358202</v>
      </c>
      <c r="E59" s="243">
        <f>'Open Int.'!B63/'Open Int.'!K63</f>
        <v>0.9986410405746458</v>
      </c>
      <c r="F59" s="228">
        <f>'Open Int.'!E63/'Open Int.'!K63</f>
        <v>0.0013589594253543</v>
      </c>
      <c r="G59" s="244">
        <f>'Open Int.'!H63/'Open Int.'!K63</f>
        <v>0</v>
      </c>
      <c r="H59" s="247">
        <v>17991414</v>
      </c>
      <c r="I59" s="231">
        <v>3598000</v>
      </c>
      <c r="J59" s="354">
        <v>1798800</v>
      </c>
      <c r="K59" s="117" t="str">
        <f t="shared" si="1"/>
        <v>Gross Exposure is less then 30%</v>
      </c>
      <c r="M59"/>
      <c r="N59"/>
    </row>
    <row r="60" spans="1:14" s="7" customFormat="1" ht="15">
      <c r="A60" s="201" t="s">
        <v>5</v>
      </c>
      <c r="B60" s="235">
        <f>'Open Int.'!K64</f>
        <v>29794600</v>
      </c>
      <c r="C60" s="237">
        <f>'Open Int.'!R64</f>
        <v>436.49089</v>
      </c>
      <c r="D60" s="161">
        <f t="shared" si="0"/>
        <v>0.2091784260465354</v>
      </c>
      <c r="E60" s="243">
        <f>'Open Int.'!B64/'Open Int.'!K64</f>
        <v>0.8967344753747324</v>
      </c>
      <c r="F60" s="228">
        <f>'Open Int.'!E64/'Open Int.'!K64</f>
        <v>0.08977516059957173</v>
      </c>
      <c r="G60" s="244">
        <f>'Open Int.'!H64/'Open Int.'!K64</f>
        <v>0.013490364025695931</v>
      </c>
      <c r="H60" s="247">
        <v>142436295</v>
      </c>
      <c r="I60" s="231">
        <v>17221215</v>
      </c>
      <c r="J60" s="354">
        <v>8609810</v>
      </c>
      <c r="K60" s="117" t="str">
        <f t="shared" si="1"/>
        <v>Gross Exposure is less then 30%</v>
      </c>
      <c r="M60"/>
      <c r="N60"/>
    </row>
    <row r="61" spans="1:14" s="7" customFormat="1" ht="15">
      <c r="A61" s="201" t="s">
        <v>198</v>
      </c>
      <c r="B61" s="235">
        <f>'Open Int.'!K65</f>
        <v>12188000</v>
      </c>
      <c r="C61" s="237">
        <f>'Open Int.'!R65</f>
        <v>231.572</v>
      </c>
      <c r="D61" s="161">
        <f t="shared" si="0"/>
        <v>0.05687058810244713</v>
      </c>
      <c r="E61" s="243">
        <f>'Open Int.'!B65/'Open Int.'!K65</f>
        <v>0.8240072202166066</v>
      </c>
      <c r="F61" s="228">
        <f>'Open Int.'!E65/'Open Int.'!K65</f>
        <v>0.15392189038398424</v>
      </c>
      <c r="G61" s="244">
        <f>'Open Int.'!H65/'Open Int.'!K65</f>
        <v>0.022070889399409255</v>
      </c>
      <c r="H61" s="247">
        <v>214311130</v>
      </c>
      <c r="I61" s="231">
        <v>13863000</v>
      </c>
      <c r="J61" s="354">
        <v>6931000</v>
      </c>
      <c r="K61" s="117" t="str">
        <f t="shared" si="1"/>
        <v>Gross Exposure is less then 30%</v>
      </c>
      <c r="M61"/>
      <c r="N61"/>
    </row>
    <row r="62" spans="1:14" s="7" customFormat="1" ht="15">
      <c r="A62" s="201" t="s">
        <v>199</v>
      </c>
      <c r="B62" s="235">
        <f>'Open Int.'!K66</f>
        <v>3298100</v>
      </c>
      <c r="C62" s="237">
        <f>'Open Int.'!R66</f>
        <v>94.7379225</v>
      </c>
      <c r="D62" s="161">
        <f t="shared" si="0"/>
        <v>0.09918903840977544</v>
      </c>
      <c r="E62" s="243">
        <f>'Open Int.'!B66/'Open Int.'!K66</f>
        <v>0.9093417422152148</v>
      </c>
      <c r="F62" s="228">
        <f>'Open Int.'!E66/'Open Int.'!K66</f>
        <v>0.06819077650768625</v>
      </c>
      <c r="G62" s="244">
        <f>'Open Int.'!H66/'Open Int.'!K66</f>
        <v>0.022467481277098935</v>
      </c>
      <c r="H62" s="247">
        <v>33250650</v>
      </c>
      <c r="I62" s="231">
        <v>6649500</v>
      </c>
      <c r="J62" s="354">
        <v>3324100</v>
      </c>
      <c r="K62" s="117" t="str">
        <f t="shared" si="1"/>
        <v>Gross Exposure is less then 30%</v>
      </c>
      <c r="M62"/>
      <c r="N62"/>
    </row>
    <row r="63" spans="1:14" s="7" customFormat="1" ht="15">
      <c r="A63" s="193" t="s">
        <v>405</v>
      </c>
      <c r="B63" s="235">
        <f>'Open Int.'!K67</f>
        <v>138750</v>
      </c>
      <c r="C63" s="237">
        <f>'Open Int.'!R67</f>
        <v>8.15919375</v>
      </c>
      <c r="D63" s="161">
        <f aca="true" t="shared" si="2" ref="D63:D126">B63/H63</f>
        <v>0.05010059839071462</v>
      </c>
      <c r="E63" s="243">
        <f>'Open Int.'!B67/'Open Int.'!K67</f>
        <v>1</v>
      </c>
      <c r="F63" s="228">
        <f>'Open Int.'!E67/'Open Int.'!K67</f>
        <v>0</v>
      </c>
      <c r="G63" s="244">
        <f>'Open Int.'!H67/'Open Int.'!K67</f>
        <v>0</v>
      </c>
      <c r="H63" s="247">
        <v>2769428</v>
      </c>
      <c r="I63" s="231">
        <v>553800</v>
      </c>
      <c r="J63" s="354">
        <v>553800</v>
      </c>
      <c r="K63" s="117" t="str">
        <f t="shared" si="1"/>
        <v>Gross Exposure is less then 30%</v>
      </c>
      <c r="M63"/>
      <c r="N63"/>
    </row>
    <row r="64" spans="1:14" s="7" customFormat="1" ht="15">
      <c r="A64" s="201" t="s">
        <v>43</v>
      </c>
      <c r="B64" s="235">
        <f>'Open Int.'!K68</f>
        <v>405750</v>
      </c>
      <c r="C64" s="237">
        <f>'Open Int.'!R68</f>
        <v>94.38759375</v>
      </c>
      <c r="D64" s="161">
        <f t="shared" si="2"/>
        <v>0.05575402875245225</v>
      </c>
      <c r="E64" s="243">
        <f>'Open Int.'!B68/'Open Int.'!K68</f>
        <v>0.9988909426987062</v>
      </c>
      <c r="F64" s="228">
        <f>'Open Int.'!E68/'Open Int.'!K68</f>
        <v>0.0011090573012939</v>
      </c>
      <c r="G64" s="244">
        <f>'Open Int.'!H68/'Open Int.'!K68</f>
        <v>0</v>
      </c>
      <c r="H64" s="247">
        <v>7277501</v>
      </c>
      <c r="I64" s="231">
        <v>1455300</v>
      </c>
      <c r="J64" s="354">
        <v>727500</v>
      </c>
      <c r="K64" s="117" t="str">
        <f t="shared" si="1"/>
        <v>Gross Exposure is less then 30%</v>
      </c>
      <c r="M64"/>
      <c r="N64"/>
    </row>
    <row r="65" spans="1:14" s="7" customFormat="1" ht="15">
      <c r="A65" s="201" t="s">
        <v>200</v>
      </c>
      <c r="B65" s="235">
        <f>'Open Int.'!K69</f>
        <v>8867600</v>
      </c>
      <c r="C65" s="237">
        <f>'Open Int.'!R69</f>
        <v>747.494342</v>
      </c>
      <c r="D65" s="161">
        <f t="shared" si="2"/>
        <v>0.06776491538066724</v>
      </c>
      <c r="E65" s="243">
        <f>'Open Int.'!B69/'Open Int.'!K69</f>
        <v>0.9051152510262077</v>
      </c>
      <c r="F65" s="228">
        <f>'Open Int.'!E69/'Open Int.'!K69</f>
        <v>0.08699084306915061</v>
      </c>
      <c r="G65" s="244">
        <f>'Open Int.'!H69/'Open Int.'!K69</f>
        <v>0.007893905904641616</v>
      </c>
      <c r="H65" s="247">
        <v>130858276</v>
      </c>
      <c r="I65" s="231">
        <v>3364900</v>
      </c>
      <c r="J65" s="354">
        <v>1682100</v>
      </c>
      <c r="K65" s="117" t="str">
        <f t="shared" si="1"/>
        <v>Gross Exposure is less then 30%</v>
      </c>
      <c r="M65"/>
      <c r="N65"/>
    </row>
    <row r="66" spans="1:14" s="7" customFormat="1" ht="15">
      <c r="A66" s="201" t="s">
        <v>141</v>
      </c>
      <c r="B66" s="235">
        <f>'Open Int.'!K70</f>
        <v>47896800</v>
      </c>
      <c r="C66" s="237">
        <f>'Open Int.'!R70</f>
        <v>440.65056</v>
      </c>
      <c r="D66" s="161">
        <f t="shared" si="2"/>
        <v>0.699628294350162</v>
      </c>
      <c r="E66" s="243">
        <f>'Open Int.'!B70/'Open Int.'!K70</f>
        <v>0.8418599989978454</v>
      </c>
      <c r="F66" s="228">
        <f>'Open Int.'!E70/'Open Int.'!K70</f>
        <v>0.12627148368993335</v>
      </c>
      <c r="G66" s="244">
        <f>'Open Int.'!H70/'Open Int.'!K70</f>
        <v>0.031868517312221276</v>
      </c>
      <c r="H66" s="247">
        <v>68460353</v>
      </c>
      <c r="I66" s="231">
        <v>13689600</v>
      </c>
      <c r="J66" s="354">
        <v>6844800</v>
      </c>
      <c r="K66" s="117" t="str">
        <f t="shared" si="1"/>
        <v>Gross exposure is Substantial as Open interest has crossed 60%</v>
      </c>
      <c r="M66"/>
      <c r="N66"/>
    </row>
    <row r="67" spans="1:14" s="7" customFormat="1" ht="15">
      <c r="A67" s="201" t="s">
        <v>398</v>
      </c>
      <c r="B67" s="235">
        <f>'Open Int.'!K71</f>
        <v>20182500</v>
      </c>
      <c r="C67" s="237">
        <f>'Open Int.'!R71</f>
        <v>231.3923625</v>
      </c>
      <c r="D67" s="161">
        <f t="shared" si="2"/>
        <v>0.09051139848283926</v>
      </c>
      <c r="E67" s="243">
        <f>'Open Int.'!B71/'Open Int.'!K71</f>
        <v>0.8021404682274248</v>
      </c>
      <c r="F67" s="228">
        <f>'Open Int.'!E71/'Open Int.'!K71</f>
        <v>0.18448160535117056</v>
      </c>
      <c r="G67" s="244">
        <f>'Open Int.'!H71/'Open Int.'!K71</f>
        <v>0.013377926421404682</v>
      </c>
      <c r="H67" s="247">
        <v>222982965</v>
      </c>
      <c r="I67" s="231">
        <v>5574574</v>
      </c>
      <c r="J67" s="354"/>
      <c r="K67" s="117" t="str">
        <f t="shared" si="1"/>
        <v>Gross Exposure is less then 30%</v>
      </c>
      <c r="M67"/>
      <c r="N67"/>
    </row>
    <row r="68" spans="1:14" s="7" customFormat="1" ht="15">
      <c r="A68" s="201" t="s">
        <v>184</v>
      </c>
      <c r="B68" s="235">
        <f>'Open Int.'!K72</f>
        <v>18797400</v>
      </c>
      <c r="C68" s="237">
        <f>'Open Int.'!R72</f>
        <v>195.962895</v>
      </c>
      <c r="D68" s="161">
        <f t="shared" si="2"/>
        <v>0.08351425370752723</v>
      </c>
      <c r="E68" s="243">
        <f>'Open Int.'!B72/'Open Int.'!K72</f>
        <v>0.7958254865034526</v>
      </c>
      <c r="F68" s="228">
        <f>'Open Int.'!E72/'Open Int.'!K72</f>
        <v>0.1778091650973007</v>
      </c>
      <c r="G68" s="244">
        <f>'Open Int.'!H72/'Open Int.'!K72</f>
        <v>0.026365348399246705</v>
      </c>
      <c r="H68" s="247">
        <v>225080141</v>
      </c>
      <c r="I68" s="231">
        <v>38509300</v>
      </c>
      <c r="J68" s="354">
        <v>19251700</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175</v>
      </c>
      <c r="B69" s="235">
        <f>'Open Int.'!K73</f>
        <v>110966625</v>
      </c>
      <c r="C69" s="237">
        <f>'Open Int.'!R73</f>
        <v>523.76247</v>
      </c>
      <c r="D69" s="161">
        <f t="shared" si="2"/>
        <v>0.8687242568905387</v>
      </c>
      <c r="E69" s="243">
        <f>'Open Int.'!B73/'Open Int.'!K73</f>
        <v>0.7357178340784898</v>
      </c>
      <c r="F69" s="228">
        <f>'Open Int.'!E73/'Open Int.'!K73</f>
        <v>0.17720530835284934</v>
      </c>
      <c r="G69" s="244">
        <f>'Open Int.'!H73/'Open Int.'!K73</f>
        <v>0.08707685756866085</v>
      </c>
      <c r="H69" s="247">
        <v>127735152</v>
      </c>
      <c r="I69" s="231">
        <v>25546500</v>
      </c>
      <c r="J69" s="354">
        <v>25546500</v>
      </c>
      <c r="K69" s="117" t="str">
        <f t="shared" si="3"/>
        <v>Gross exposure has crossed 80%,Margin double</v>
      </c>
      <c r="M69"/>
      <c r="N69"/>
    </row>
    <row r="70" spans="1:14" s="7" customFormat="1" ht="15">
      <c r="A70" s="201" t="s">
        <v>142</v>
      </c>
      <c r="B70" s="235">
        <f>'Open Int.'!K74</f>
        <v>5335750</v>
      </c>
      <c r="C70" s="237">
        <f>'Open Int.'!R74</f>
        <v>72.48616375</v>
      </c>
      <c r="D70" s="161">
        <f t="shared" si="2"/>
        <v>0.06436158255659562</v>
      </c>
      <c r="E70" s="243">
        <f>'Open Int.'!B74/'Open Int.'!K74</f>
        <v>0.9803214168579862</v>
      </c>
      <c r="F70" s="228">
        <f>'Open Int.'!E74/'Open Int.'!K74</f>
        <v>0.019678583142013775</v>
      </c>
      <c r="G70" s="244">
        <f>'Open Int.'!H74/'Open Int.'!K74</f>
        <v>0</v>
      </c>
      <c r="H70" s="247">
        <v>82902716</v>
      </c>
      <c r="I70" s="231">
        <v>16579500</v>
      </c>
      <c r="J70" s="354">
        <v>8289750</v>
      </c>
      <c r="K70" s="117" t="str">
        <f t="shared" si="3"/>
        <v>Gross Exposure is less then 30%</v>
      </c>
      <c r="M70"/>
      <c r="N70"/>
    </row>
    <row r="71" spans="1:14" s="7" customFormat="1" ht="15">
      <c r="A71" s="201" t="s">
        <v>176</v>
      </c>
      <c r="B71" s="235">
        <f>'Open Int.'!K75</f>
        <v>13833000</v>
      </c>
      <c r="C71" s="237">
        <f>'Open Int.'!R75</f>
        <v>255.08052</v>
      </c>
      <c r="D71" s="161">
        <f t="shared" si="2"/>
        <v>0.44854657194561526</v>
      </c>
      <c r="E71" s="243">
        <f>'Open Int.'!B75/'Open Int.'!K75</f>
        <v>0.8986373165618449</v>
      </c>
      <c r="F71" s="228">
        <f>'Open Int.'!E75/'Open Int.'!K75</f>
        <v>0.08563941299790356</v>
      </c>
      <c r="G71" s="244">
        <f>'Open Int.'!H75/'Open Int.'!K75</f>
        <v>0.015723270440251572</v>
      </c>
      <c r="H71" s="247">
        <v>30839607</v>
      </c>
      <c r="I71" s="231">
        <v>6166850</v>
      </c>
      <c r="J71" s="354">
        <v>3082700</v>
      </c>
      <c r="K71" s="117" t="str">
        <f t="shared" si="3"/>
        <v>Gross exposure is building up andcrpsses 40% mark</v>
      </c>
      <c r="M71"/>
      <c r="N71"/>
    </row>
    <row r="72" spans="1:14" s="7" customFormat="1" ht="15">
      <c r="A72" s="201" t="s">
        <v>397</v>
      </c>
      <c r="B72" s="235">
        <f>'Open Int.'!K76</f>
        <v>1645600</v>
      </c>
      <c r="C72" s="237">
        <f>'Open Int.'!R76</f>
        <v>20.166828</v>
      </c>
      <c r="D72" s="161">
        <f t="shared" si="2"/>
        <v>0.09573007562536358</v>
      </c>
      <c r="E72" s="243">
        <f>'Open Int.'!B76/'Open Int.'!K76</f>
        <v>0.9973262032085561</v>
      </c>
      <c r="F72" s="228">
        <f>'Open Int.'!E76/'Open Int.'!K76</f>
        <v>0.00267379679144385</v>
      </c>
      <c r="G72" s="244">
        <f>'Open Int.'!H76/'Open Int.'!K76</f>
        <v>0</v>
      </c>
      <c r="H72" s="247">
        <v>17190000</v>
      </c>
      <c r="I72" s="231">
        <v>3436400</v>
      </c>
      <c r="J72" s="354">
        <v>3436400</v>
      </c>
      <c r="K72" s="117" t="str">
        <f t="shared" si="3"/>
        <v>Gross Exposure is less then 30%</v>
      </c>
      <c r="M72"/>
      <c r="N72"/>
    </row>
    <row r="73" spans="1:14" s="7" customFormat="1" ht="15">
      <c r="A73" s="201" t="s">
        <v>167</v>
      </c>
      <c r="B73" s="235">
        <f>'Open Int.'!K77</f>
        <v>14822500</v>
      </c>
      <c r="C73" s="237">
        <f>'Open Int.'!R77</f>
        <v>67.2200375</v>
      </c>
      <c r="D73" s="161">
        <f t="shared" si="2"/>
        <v>0.37183109473747056</v>
      </c>
      <c r="E73" s="243">
        <f>'Open Int.'!B77/'Open Int.'!K77</f>
        <v>0.9140259740259741</v>
      </c>
      <c r="F73" s="228">
        <f>'Open Int.'!E77/'Open Int.'!K77</f>
        <v>0.08337662337662338</v>
      </c>
      <c r="G73" s="244">
        <f>'Open Int.'!H77/'Open Int.'!K77</f>
        <v>0.0025974025974025974</v>
      </c>
      <c r="H73" s="247">
        <v>39863530</v>
      </c>
      <c r="I73" s="231">
        <v>7969500</v>
      </c>
      <c r="J73" s="354">
        <v>7969500</v>
      </c>
      <c r="K73" s="117" t="str">
        <f t="shared" si="3"/>
        <v>Some sign of build up Gross exposure crosses 30%</v>
      </c>
      <c r="M73"/>
      <c r="N73"/>
    </row>
    <row r="74" spans="1:14" s="7" customFormat="1" ht="15">
      <c r="A74" s="201" t="s">
        <v>201</v>
      </c>
      <c r="B74" s="235">
        <f>'Open Int.'!K78</f>
        <v>5129700</v>
      </c>
      <c r="C74" s="237">
        <f>'Open Int.'!R78</f>
        <v>1012.705374</v>
      </c>
      <c r="D74" s="161">
        <f t="shared" si="2"/>
        <v>0.06916725174617074</v>
      </c>
      <c r="E74" s="243">
        <f>'Open Int.'!B78/'Open Int.'!K78</f>
        <v>0.8609470339396066</v>
      </c>
      <c r="F74" s="228">
        <f>'Open Int.'!E78/'Open Int.'!K78</f>
        <v>0.10335887088913581</v>
      </c>
      <c r="G74" s="244">
        <f>'Open Int.'!H78/'Open Int.'!K78</f>
        <v>0.03569409517125758</v>
      </c>
      <c r="H74" s="247">
        <v>74163710</v>
      </c>
      <c r="I74" s="231">
        <v>1338200</v>
      </c>
      <c r="J74" s="354">
        <v>669000</v>
      </c>
      <c r="K74" s="117" t="str">
        <f t="shared" si="3"/>
        <v>Gross Exposure is less then 30%</v>
      </c>
      <c r="M74"/>
      <c r="N74"/>
    </row>
    <row r="75" spans="1:14" s="7" customFormat="1" ht="15">
      <c r="A75" s="201" t="s">
        <v>143</v>
      </c>
      <c r="B75" s="235">
        <f>'Open Int.'!K79</f>
        <v>1475000</v>
      </c>
      <c r="C75" s="237">
        <f>'Open Int.'!R79</f>
        <v>16.815</v>
      </c>
      <c r="D75" s="161">
        <f t="shared" si="2"/>
        <v>0.034919507575757576</v>
      </c>
      <c r="E75" s="243">
        <f>'Open Int.'!B79/'Open Int.'!K79</f>
        <v>1</v>
      </c>
      <c r="F75" s="228">
        <f>'Open Int.'!E79/'Open Int.'!K79</f>
        <v>0</v>
      </c>
      <c r="G75" s="244">
        <f>'Open Int.'!H79/'Open Int.'!K79</f>
        <v>0</v>
      </c>
      <c r="H75" s="247">
        <v>42240000</v>
      </c>
      <c r="I75" s="231">
        <v>8445850</v>
      </c>
      <c r="J75" s="354">
        <v>4472200</v>
      </c>
      <c r="K75" s="117" t="str">
        <f t="shared" si="3"/>
        <v>Gross Exposure is less then 30%</v>
      </c>
      <c r="M75"/>
      <c r="N75"/>
    </row>
    <row r="76" spans="1:14" s="7" customFormat="1" ht="15">
      <c r="A76" s="201" t="s">
        <v>90</v>
      </c>
      <c r="B76" s="235">
        <f>'Open Int.'!K80</f>
        <v>1054200</v>
      </c>
      <c r="C76" s="237">
        <f>'Open Int.'!R80</f>
        <v>48.461574</v>
      </c>
      <c r="D76" s="161">
        <f t="shared" si="2"/>
        <v>0.025107849789895026</v>
      </c>
      <c r="E76" s="243">
        <f>'Open Int.'!B80/'Open Int.'!K80</f>
        <v>0.9977233921457029</v>
      </c>
      <c r="F76" s="228">
        <f>'Open Int.'!E80/'Open Int.'!K80</f>
        <v>0.0022766078542970974</v>
      </c>
      <c r="G76" s="244">
        <f>'Open Int.'!H80/'Open Int.'!K80</f>
        <v>0</v>
      </c>
      <c r="H76" s="247">
        <v>41986869</v>
      </c>
      <c r="I76" s="231">
        <v>6664800</v>
      </c>
      <c r="J76" s="354">
        <v>3332400</v>
      </c>
      <c r="K76" s="117" t="str">
        <f t="shared" si="3"/>
        <v>Gross Exposure is less then 30%</v>
      </c>
      <c r="M76"/>
      <c r="N76"/>
    </row>
    <row r="77" spans="1:14" s="7" customFormat="1" ht="15">
      <c r="A77" s="201" t="s">
        <v>35</v>
      </c>
      <c r="B77" s="235">
        <f>'Open Int.'!K81</f>
        <v>2433200</v>
      </c>
      <c r="C77" s="237">
        <f>'Open Int.'!R81</f>
        <v>76.061832</v>
      </c>
      <c r="D77" s="161">
        <f t="shared" si="2"/>
        <v>0.09179173913581465</v>
      </c>
      <c r="E77" s="243">
        <f>'Open Int.'!B81/'Open Int.'!K81</f>
        <v>0.9805605786618445</v>
      </c>
      <c r="F77" s="228">
        <f>'Open Int.'!E81/'Open Int.'!K81</f>
        <v>0.018535262206148283</v>
      </c>
      <c r="G77" s="244">
        <f>'Open Int.'!H81/'Open Int.'!K81</f>
        <v>0.0009041591320072332</v>
      </c>
      <c r="H77" s="247">
        <v>26507832</v>
      </c>
      <c r="I77" s="231">
        <v>5300900</v>
      </c>
      <c r="J77" s="354">
        <v>2649900</v>
      </c>
      <c r="K77" s="117" t="str">
        <f t="shared" si="3"/>
        <v>Gross Exposure is less then 30%</v>
      </c>
      <c r="M77"/>
      <c r="N77"/>
    </row>
    <row r="78" spans="1:14" s="7" customFormat="1" ht="15">
      <c r="A78" s="201" t="s">
        <v>6</v>
      </c>
      <c r="B78" s="235">
        <f>'Open Int.'!K82</f>
        <v>12384000</v>
      </c>
      <c r="C78" s="237">
        <f>'Open Int.'!R82</f>
        <v>202.72607999999997</v>
      </c>
      <c r="D78" s="161">
        <f t="shared" si="2"/>
        <v>0.01675097356546094</v>
      </c>
      <c r="E78" s="243">
        <f>'Open Int.'!B82/'Open Int.'!K82</f>
        <v>0.879905523255814</v>
      </c>
      <c r="F78" s="228">
        <f>'Open Int.'!E82/'Open Int.'!K82</f>
        <v>0.10773982558139535</v>
      </c>
      <c r="G78" s="244">
        <f>'Open Int.'!H82/'Open Int.'!K82</f>
        <v>0.012354651162790697</v>
      </c>
      <c r="H78" s="247">
        <v>739300313</v>
      </c>
      <c r="I78" s="231">
        <v>17034750</v>
      </c>
      <c r="J78" s="354">
        <v>8517375</v>
      </c>
      <c r="K78" s="117" t="str">
        <f t="shared" si="3"/>
        <v>Gross Exposure is less then 30%</v>
      </c>
      <c r="M78"/>
      <c r="N78"/>
    </row>
    <row r="79" spans="1:14" s="7" customFormat="1" ht="15">
      <c r="A79" s="201" t="s">
        <v>177</v>
      </c>
      <c r="B79" s="235">
        <f>'Open Int.'!K83</f>
        <v>6235000</v>
      </c>
      <c r="C79" s="237">
        <f>'Open Int.'!R83</f>
        <v>190.261025</v>
      </c>
      <c r="D79" s="161">
        <f t="shared" si="2"/>
        <v>0.32643814983966574</v>
      </c>
      <c r="E79" s="243">
        <f>'Open Int.'!B83/'Open Int.'!K83</f>
        <v>0.9479550922213312</v>
      </c>
      <c r="F79" s="228">
        <f>'Open Int.'!E83/'Open Int.'!K83</f>
        <v>0.048757016840417</v>
      </c>
      <c r="G79" s="244">
        <f>'Open Int.'!H83/'Open Int.'!K83</f>
        <v>0.0032878909382518043</v>
      </c>
      <c r="H79" s="247">
        <v>19100096</v>
      </c>
      <c r="I79" s="231">
        <v>3820000</v>
      </c>
      <c r="J79" s="354">
        <v>1910000</v>
      </c>
      <c r="K79" s="117" t="str">
        <f t="shared" si="3"/>
        <v>Some sign of build up Gross exposure crosses 30%</v>
      </c>
      <c r="M79"/>
      <c r="N79"/>
    </row>
    <row r="80" spans="1:14" s="7" customFormat="1" ht="15">
      <c r="A80" s="201" t="s">
        <v>168</v>
      </c>
      <c r="B80" s="235">
        <f>'Open Int.'!K84</f>
        <v>272400</v>
      </c>
      <c r="C80" s="237">
        <f>'Open Int.'!R84</f>
        <v>18.395172</v>
      </c>
      <c r="D80" s="161">
        <f t="shared" si="2"/>
        <v>0.05999356456697266</v>
      </c>
      <c r="E80" s="243">
        <f>'Open Int.'!B84/'Open Int.'!K84</f>
        <v>1</v>
      </c>
      <c r="F80" s="228">
        <f>'Open Int.'!E84/'Open Int.'!K84</f>
        <v>0</v>
      </c>
      <c r="G80" s="244">
        <f>'Open Int.'!H84/'Open Int.'!K84</f>
        <v>0</v>
      </c>
      <c r="H80" s="247">
        <v>4540487</v>
      </c>
      <c r="I80" s="231">
        <v>907800</v>
      </c>
      <c r="J80" s="354">
        <v>806400</v>
      </c>
      <c r="K80" s="117" t="str">
        <f t="shared" si="3"/>
        <v>Gross Exposure is less then 30%</v>
      </c>
      <c r="M80"/>
      <c r="N80"/>
    </row>
    <row r="81" spans="1:14" s="7" customFormat="1" ht="15">
      <c r="A81" s="201" t="s">
        <v>132</v>
      </c>
      <c r="B81" s="235">
        <f>'Open Int.'!K85</f>
        <v>1652800</v>
      </c>
      <c r="C81" s="237">
        <f>'Open Int.'!R85</f>
        <v>118.266104</v>
      </c>
      <c r="D81" s="161">
        <f t="shared" si="2"/>
        <v>0.4786215883587924</v>
      </c>
      <c r="E81" s="243">
        <f>'Open Int.'!B85/'Open Int.'!K85</f>
        <v>0.9929816069699903</v>
      </c>
      <c r="F81" s="228">
        <f>'Open Int.'!E85/'Open Int.'!K85</f>
        <v>0.006776379477250726</v>
      </c>
      <c r="G81" s="244">
        <f>'Open Int.'!H85/'Open Int.'!K85</f>
        <v>0.0002420135527589545</v>
      </c>
      <c r="H81" s="247">
        <v>3453250</v>
      </c>
      <c r="I81" s="231">
        <v>690400</v>
      </c>
      <c r="J81" s="354">
        <v>690400</v>
      </c>
      <c r="K81" s="117" t="str">
        <f t="shared" si="3"/>
        <v>Gross exposure is building up andcrpsses 40% mark</v>
      </c>
      <c r="M81"/>
      <c r="N81"/>
    </row>
    <row r="82" spans="1:14" s="7" customFormat="1" ht="15">
      <c r="A82" s="201" t="s">
        <v>144</v>
      </c>
      <c r="B82" s="235">
        <f>'Open Int.'!K86</f>
        <v>173125</v>
      </c>
      <c r="C82" s="237">
        <f>'Open Int.'!R86</f>
        <v>50.72043125</v>
      </c>
      <c r="D82" s="161">
        <f t="shared" si="2"/>
        <v>0.06879925480223766</v>
      </c>
      <c r="E82" s="243">
        <f>'Open Int.'!B86/'Open Int.'!K86</f>
        <v>1</v>
      </c>
      <c r="F82" s="228">
        <f>'Open Int.'!E86/'Open Int.'!K86</f>
        <v>0</v>
      </c>
      <c r="G82" s="244">
        <f>'Open Int.'!H86/'Open Int.'!K86</f>
        <v>0</v>
      </c>
      <c r="H82" s="247">
        <v>2516379</v>
      </c>
      <c r="I82" s="231">
        <v>503250</v>
      </c>
      <c r="J82" s="354">
        <v>251500</v>
      </c>
      <c r="K82" s="117" t="str">
        <f t="shared" si="3"/>
        <v>Gross Exposure is less then 30%</v>
      </c>
      <c r="M82"/>
      <c r="N82"/>
    </row>
    <row r="83" spans="1:14" s="7" customFormat="1" ht="15">
      <c r="A83" s="201" t="s">
        <v>291</v>
      </c>
      <c r="B83" s="235">
        <f>'Open Int.'!K87</f>
        <v>1189800</v>
      </c>
      <c r="C83" s="237">
        <f>'Open Int.'!R87</f>
        <v>68.520582</v>
      </c>
      <c r="D83" s="161">
        <f t="shared" si="2"/>
        <v>0.05311068211694411</v>
      </c>
      <c r="E83" s="243">
        <f>'Open Int.'!B87/'Open Int.'!K87</f>
        <v>0.9992435703479576</v>
      </c>
      <c r="F83" s="228">
        <f>'Open Int.'!E87/'Open Int.'!K87</f>
        <v>0.0007564296520423601</v>
      </c>
      <c r="G83" s="244">
        <f>'Open Int.'!H87/'Open Int.'!K87</f>
        <v>0</v>
      </c>
      <c r="H83" s="247">
        <v>22402273</v>
      </c>
      <c r="I83" s="231">
        <v>4129200</v>
      </c>
      <c r="J83" s="354">
        <v>2064600</v>
      </c>
      <c r="K83" s="117" t="str">
        <f t="shared" si="3"/>
        <v>Gross Exposure is less then 30%</v>
      </c>
      <c r="M83"/>
      <c r="N83"/>
    </row>
    <row r="84" spans="1:14" s="7" customFormat="1" ht="15">
      <c r="A84" s="201" t="s">
        <v>133</v>
      </c>
      <c r="B84" s="235">
        <f>'Open Int.'!K88</f>
        <v>29118750</v>
      </c>
      <c r="C84" s="237">
        <f>'Open Int.'!R88</f>
        <v>94.19915625</v>
      </c>
      <c r="D84" s="161">
        <f t="shared" si="2"/>
        <v>0.8088541666666667</v>
      </c>
      <c r="E84" s="243">
        <f>'Open Int.'!B88/'Open Int.'!K88</f>
        <v>0.8761536810474351</v>
      </c>
      <c r="F84" s="228">
        <f>'Open Int.'!E88/'Open Int.'!K88</f>
        <v>0.1167632539171496</v>
      </c>
      <c r="G84" s="244">
        <f>'Open Int.'!H88/'Open Int.'!K88</f>
        <v>0.0070830650354153256</v>
      </c>
      <c r="H84" s="247">
        <v>36000000</v>
      </c>
      <c r="I84" s="231">
        <v>7200000</v>
      </c>
      <c r="J84" s="354">
        <v>7200000</v>
      </c>
      <c r="K84" s="117" t="str">
        <f t="shared" si="3"/>
        <v>Gross exposure has crossed 80%,Margin double</v>
      </c>
      <c r="M84"/>
      <c r="N84"/>
    </row>
    <row r="85" spans="1:14" s="7" customFormat="1" ht="15">
      <c r="A85" s="201" t="s">
        <v>169</v>
      </c>
      <c r="B85" s="235">
        <f>'Open Int.'!K89</f>
        <v>9108000</v>
      </c>
      <c r="C85" s="237">
        <f>'Open Int.'!R89</f>
        <v>135.52704</v>
      </c>
      <c r="D85" s="161">
        <f t="shared" si="2"/>
        <v>0.7484251886655163</v>
      </c>
      <c r="E85" s="243">
        <f>'Open Int.'!B89/'Open Int.'!K89</f>
        <v>0.9962670180061485</v>
      </c>
      <c r="F85" s="228">
        <f>'Open Int.'!E89/'Open Int.'!K89</f>
        <v>0.003513394817742644</v>
      </c>
      <c r="G85" s="244">
        <f>'Open Int.'!H89/'Open Int.'!K89</f>
        <v>0.00021958717610891525</v>
      </c>
      <c r="H85" s="247">
        <v>12169553</v>
      </c>
      <c r="I85" s="231">
        <v>2432000</v>
      </c>
      <c r="J85" s="354">
        <v>2432000</v>
      </c>
      <c r="K85" s="117" t="str">
        <f t="shared" si="3"/>
        <v>Gross exposure is Substantial as Open interest has crossed 60%</v>
      </c>
      <c r="M85"/>
      <c r="N85"/>
    </row>
    <row r="86" spans="1:14" s="7" customFormat="1" ht="15">
      <c r="A86" s="201" t="s">
        <v>292</v>
      </c>
      <c r="B86" s="235">
        <f>'Open Int.'!K90</f>
        <v>3336300</v>
      </c>
      <c r="C86" s="237">
        <f>'Open Int.'!R90</f>
        <v>199.210473</v>
      </c>
      <c r="D86" s="161">
        <f t="shared" si="2"/>
        <v>0.19446304610510565</v>
      </c>
      <c r="E86" s="243">
        <f>'Open Int.'!B90/'Open Int.'!K90</f>
        <v>0.997692054071876</v>
      </c>
      <c r="F86" s="228">
        <f>'Open Int.'!E90/'Open Int.'!K90</f>
        <v>0.0023079459281239697</v>
      </c>
      <c r="G86" s="244">
        <f>'Open Int.'!H90/'Open Int.'!K90</f>
        <v>0</v>
      </c>
      <c r="H86" s="247">
        <v>17156473</v>
      </c>
      <c r="I86" s="231">
        <v>3430900</v>
      </c>
      <c r="J86" s="354">
        <v>1715450</v>
      </c>
      <c r="K86" s="117" t="str">
        <f t="shared" si="3"/>
        <v>Gross Exposure is less then 30%</v>
      </c>
      <c r="M86"/>
      <c r="N86"/>
    </row>
    <row r="87" spans="1:14" s="7" customFormat="1" ht="15">
      <c r="A87" s="201" t="s">
        <v>293</v>
      </c>
      <c r="B87" s="235">
        <f>'Open Int.'!K91</f>
        <v>2820400</v>
      </c>
      <c r="C87" s="237">
        <f>'Open Int.'!R91</f>
        <v>149.523506</v>
      </c>
      <c r="D87" s="161">
        <f t="shared" si="2"/>
        <v>0.10161792790437885</v>
      </c>
      <c r="E87" s="243">
        <f>'Open Int.'!B91/'Open Int.'!K91</f>
        <v>0.9982449297971919</v>
      </c>
      <c r="F87" s="228">
        <f>'Open Int.'!E91/'Open Int.'!K91</f>
        <v>0.0017550702028081124</v>
      </c>
      <c r="G87" s="244">
        <f>'Open Int.'!H91/'Open Int.'!K91</f>
        <v>0</v>
      </c>
      <c r="H87" s="247">
        <v>27754945</v>
      </c>
      <c r="I87" s="231">
        <v>5550600</v>
      </c>
      <c r="J87" s="354">
        <v>2775300</v>
      </c>
      <c r="K87" s="117" t="str">
        <f t="shared" si="3"/>
        <v>Gross Exposure is less then 30%</v>
      </c>
      <c r="M87"/>
      <c r="N87"/>
    </row>
    <row r="88" spans="1:14" s="7" customFormat="1" ht="15">
      <c r="A88" s="201" t="s">
        <v>178</v>
      </c>
      <c r="B88" s="235">
        <f>'Open Int.'!K92</f>
        <v>2767500</v>
      </c>
      <c r="C88" s="237">
        <f>'Open Int.'!R92</f>
        <v>47.33808750000001</v>
      </c>
      <c r="D88" s="161">
        <f t="shared" si="2"/>
        <v>0.1141139751829009</v>
      </c>
      <c r="E88" s="243">
        <f>'Open Int.'!B92/'Open Int.'!K92</f>
        <v>0.971093044263776</v>
      </c>
      <c r="F88" s="228">
        <f>'Open Int.'!E92/'Open Int.'!K92</f>
        <v>0.028906955736224028</v>
      </c>
      <c r="G88" s="244">
        <f>'Open Int.'!H92/'Open Int.'!K92</f>
        <v>0</v>
      </c>
      <c r="H88" s="247">
        <v>24252069</v>
      </c>
      <c r="I88" s="231">
        <v>4850000</v>
      </c>
      <c r="J88" s="354">
        <v>3312500</v>
      </c>
      <c r="K88" s="117" t="str">
        <f t="shared" si="3"/>
        <v>Gross Exposure is less then 30%</v>
      </c>
      <c r="M88"/>
      <c r="N88"/>
    </row>
    <row r="89" spans="1:14" s="7" customFormat="1" ht="15">
      <c r="A89" s="201" t="s">
        <v>145</v>
      </c>
      <c r="B89" s="235">
        <f>'Open Int.'!K93</f>
        <v>2546600</v>
      </c>
      <c r="C89" s="237">
        <f>'Open Int.'!R93</f>
        <v>38.96298</v>
      </c>
      <c r="D89" s="161">
        <f t="shared" si="2"/>
        <v>0.24725299264862657</v>
      </c>
      <c r="E89" s="243">
        <f>'Open Int.'!B93/'Open Int.'!K93</f>
        <v>0.9552736982643525</v>
      </c>
      <c r="F89" s="228">
        <f>'Open Int.'!E93/'Open Int.'!K93</f>
        <v>0.04472630173564753</v>
      </c>
      <c r="G89" s="244">
        <f>'Open Int.'!H93/'Open Int.'!K93</f>
        <v>0</v>
      </c>
      <c r="H89" s="247">
        <v>10299572</v>
      </c>
      <c r="I89" s="231">
        <v>2058700</v>
      </c>
      <c r="J89" s="354">
        <v>2058700</v>
      </c>
      <c r="K89" s="117" t="str">
        <f t="shared" si="3"/>
        <v>Gross Exposure is less then 30%</v>
      </c>
      <c r="M89"/>
      <c r="N89"/>
    </row>
    <row r="90" spans="1:14" s="7" customFormat="1" ht="15">
      <c r="A90" s="201" t="s">
        <v>272</v>
      </c>
      <c r="B90" s="235">
        <f>'Open Int.'!K94</f>
        <v>3728100</v>
      </c>
      <c r="C90" s="237">
        <f>'Open Int.'!R94</f>
        <v>58.8853395</v>
      </c>
      <c r="D90" s="161">
        <f t="shared" si="2"/>
        <v>0.33531823572293634</v>
      </c>
      <c r="E90" s="243">
        <f>'Open Int.'!B94/'Open Int.'!K94</f>
        <v>0.982672138622891</v>
      </c>
      <c r="F90" s="228">
        <f>'Open Int.'!E94/'Open Int.'!K94</f>
        <v>0.01573187414500684</v>
      </c>
      <c r="G90" s="244">
        <f>'Open Int.'!H94/'Open Int.'!K94</f>
        <v>0.0015959872321021432</v>
      </c>
      <c r="H90" s="247">
        <v>11118095</v>
      </c>
      <c r="I90" s="231">
        <v>2223600</v>
      </c>
      <c r="J90" s="354">
        <v>1970300</v>
      </c>
      <c r="K90" s="117" t="str">
        <f t="shared" si="3"/>
        <v>Some sign of build up Gross exposure crosses 30%</v>
      </c>
      <c r="M90"/>
      <c r="N90"/>
    </row>
    <row r="91" spans="1:14" s="7" customFormat="1" ht="15">
      <c r="A91" s="201" t="s">
        <v>210</v>
      </c>
      <c r="B91" s="235">
        <f>'Open Int.'!K95</f>
        <v>1470000</v>
      </c>
      <c r="C91" s="237">
        <f>'Open Int.'!R95</f>
        <v>248.49615</v>
      </c>
      <c r="D91" s="161">
        <f t="shared" si="2"/>
        <v>0.0270697498510197</v>
      </c>
      <c r="E91" s="243">
        <f>'Open Int.'!B95/'Open Int.'!K95</f>
        <v>0.9848979591836735</v>
      </c>
      <c r="F91" s="228">
        <f>'Open Int.'!E95/'Open Int.'!K95</f>
        <v>0.0145578231292517</v>
      </c>
      <c r="G91" s="244">
        <f>'Open Int.'!H95/'Open Int.'!K95</f>
        <v>0.0005442176870748299</v>
      </c>
      <c r="H91" s="247">
        <v>54304159</v>
      </c>
      <c r="I91" s="231">
        <v>2074800</v>
      </c>
      <c r="J91" s="354">
        <v>1037400</v>
      </c>
      <c r="K91" s="117" t="str">
        <f t="shared" si="3"/>
        <v>Gross Exposure is less then 30%</v>
      </c>
      <c r="M91"/>
      <c r="N91"/>
    </row>
    <row r="92" spans="1:14" s="7" customFormat="1" ht="15">
      <c r="A92" s="201" t="s">
        <v>294</v>
      </c>
      <c r="B92" s="235">
        <f>'Open Int.'!K96</f>
        <v>2684150</v>
      </c>
      <c r="C92" s="237">
        <f>'Open Int.'!R96</f>
        <v>191.5141025</v>
      </c>
      <c r="D92" s="161">
        <f t="shared" si="2"/>
        <v>0.35079499504680056</v>
      </c>
      <c r="E92" s="243">
        <f>'Open Int.'!B96/'Open Int.'!K96</f>
        <v>1</v>
      </c>
      <c r="F92" s="228">
        <f>'Open Int.'!E96/'Open Int.'!K96</f>
        <v>0</v>
      </c>
      <c r="G92" s="244">
        <f>'Open Int.'!H96/'Open Int.'!K96</f>
        <v>0</v>
      </c>
      <c r="H92" s="247">
        <v>7651620</v>
      </c>
      <c r="I92" s="231">
        <v>1530200</v>
      </c>
      <c r="J92" s="354">
        <v>814450</v>
      </c>
      <c r="K92" s="117" t="str">
        <f t="shared" si="3"/>
        <v>Some sign of build up Gross exposure crosses 30%</v>
      </c>
      <c r="M92"/>
      <c r="N92"/>
    </row>
    <row r="93" spans="1:14" s="7" customFormat="1" ht="15">
      <c r="A93" s="201" t="s">
        <v>7</v>
      </c>
      <c r="B93" s="235">
        <f>'Open Int.'!K97</f>
        <v>1968720</v>
      </c>
      <c r="C93" s="237">
        <f>'Open Int.'!R97</f>
        <v>146.325114</v>
      </c>
      <c r="D93" s="161">
        <f t="shared" si="2"/>
        <v>0.05727608506123551</v>
      </c>
      <c r="E93" s="243">
        <f>'Open Int.'!B97/'Open Int.'!K97</f>
        <v>0.9819334389857369</v>
      </c>
      <c r="F93" s="228">
        <f>'Open Int.'!E97/'Open Int.'!K97</f>
        <v>0.016164817749603804</v>
      </c>
      <c r="G93" s="244">
        <f>'Open Int.'!H97/'Open Int.'!K97</f>
        <v>0.001901743264659271</v>
      </c>
      <c r="H93" s="247">
        <v>34372461</v>
      </c>
      <c r="I93" s="231">
        <v>3301875</v>
      </c>
      <c r="J93" s="354">
        <v>1650625</v>
      </c>
      <c r="K93" s="117" t="str">
        <f t="shared" si="3"/>
        <v>Gross Exposure is less then 30%</v>
      </c>
      <c r="M93"/>
      <c r="N93"/>
    </row>
    <row r="94" spans="1:14" s="7" customFormat="1" ht="15">
      <c r="A94" s="201" t="s">
        <v>170</v>
      </c>
      <c r="B94" s="235">
        <f>'Open Int.'!K98</f>
        <v>1710000</v>
      </c>
      <c r="C94" s="237">
        <f>'Open Int.'!R98</f>
        <v>97.05104999999999</v>
      </c>
      <c r="D94" s="161">
        <f t="shared" si="2"/>
        <v>0.25759118200609604</v>
      </c>
      <c r="E94" s="243">
        <f>'Open Int.'!B98/'Open Int.'!K98</f>
        <v>0.9989473684210526</v>
      </c>
      <c r="F94" s="228">
        <f>'Open Int.'!E98/'Open Int.'!K98</f>
        <v>0.0010526315789473684</v>
      </c>
      <c r="G94" s="244">
        <f>'Open Int.'!H98/'Open Int.'!K98</f>
        <v>0</v>
      </c>
      <c r="H94" s="247">
        <v>6638426</v>
      </c>
      <c r="I94" s="231">
        <v>1327200</v>
      </c>
      <c r="J94" s="354">
        <v>1070400</v>
      </c>
      <c r="K94" s="117" t="str">
        <f t="shared" si="3"/>
        <v>Gross Exposure is less then 30%</v>
      </c>
      <c r="M94"/>
      <c r="N94"/>
    </row>
    <row r="95" spans="1:14" s="7" customFormat="1" ht="15">
      <c r="A95" s="201" t="s">
        <v>223</v>
      </c>
      <c r="B95" s="235">
        <f>'Open Int.'!K99</f>
        <v>2564400</v>
      </c>
      <c r="C95" s="237">
        <f>'Open Int.'!R99</f>
        <v>203.844156</v>
      </c>
      <c r="D95" s="161">
        <f t="shared" si="2"/>
        <v>0.12495623072287988</v>
      </c>
      <c r="E95" s="243">
        <f>'Open Int.'!B99/'Open Int.'!K99</f>
        <v>0.9678677273436281</v>
      </c>
      <c r="F95" s="228">
        <f>'Open Int.'!E99/'Open Int.'!K99</f>
        <v>0.0271408516612073</v>
      </c>
      <c r="G95" s="244">
        <f>'Open Int.'!H99/'Open Int.'!K99</f>
        <v>0.004991420995164561</v>
      </c>
      <c r="H95" s="247">
        <v>20522386</v>
      </c>
      <c r="I95" s="231">
        <v>3228400</v>
      </c>
      <c r="J95" s="354">
        <v>1614000</v>
      </c>
      <c r="K95" s="117" t="str">
        <f t="shared" si="3"/>
        <v>Gross Exposure is less then 30%</v>
      </c>
      <c r="M95"/>
      <c r="N95"/>
    </row>
    <row r="96" spans="1:14" s="7" customFormat="1" ht="15">
      <c r="A96" s="201" t="s">
        <v>207</v>
      </c>
      <c r="B96" s="235">
        <f>'Open Int.'!K100</f>
        <v>3412500</v>
      </c>
      <c r="C96" s="237">
        <f>'Open Int.'!R100</f>
        <v>66.95325</v>
      </c>
      <c r="D96" s="161">
        <f t="shared" si="2"/>
        <v>0.24692324590791198</v>
      </c>
      <c r="E96" s="243">
        <f>'Open Int.'!B100/'Open Int.'!K100</f>
        <v>0.9593406593406594</v>
      </c>
      <c r="F96" s="228">
        <f>'Open Int.'!E100/'Open Int.'!K100</f>
        <v>0.040293040293040296</v>
      </c>
      <c r="G96" s="244">
        <f>'Open Int.'!H100/'Open Int.'!K100</f>
        <v>0.0003663003663003663</v>
      </c>
      <c r="H96" s="247">
        <v>13820084</v>
      </c>
      <c r="I96" s="231">
        <v>2763750</v>
      </c>
      <c r="J96" s="354">
        <v>2393750</v>
      </c>
      <c r="K96" s="117" t="str">
        <f t="shared" si="3"/>
        <v>Gross Exposure is less then 30%</v>
      </c>
      <c r="M96"/>
      <c r="N96"/>
    </row>
    <row r="97" spans="1:14" s="7" customFormat="1" ht="15">
      <c r="A97" s="201" t="s">
        <v>295</v>
      </c>
      <c r="B97" s="235">
        <f>'Open Int.'!K101</f>
        <v>474500</v>
      </c>
      <c r="C97" s="237">
        <f>'Open Int.'!R101</f>
        <v>41.4713</v>
      </c>
      <c r="D97" s="161">
        <f t="shared" si="2"/>
        <v>0.06372264894984538</v>
      </c>
      <c r="E97" s="243">
        <f>'Open Int.'!B101/'Open Int.'!K101</f>
        <v>0.9968387776606955</v>
      </c>
      <c r="F97" s="228">
        <f>'Open Int.'!E101/'Open Int.'!K101</f>
        <v>0.003161222339304531</v>
      </c>
      <c r="G97" s="244">
        <f>'Open Int.'!H101/'Open Int.'!K101</f>
        <v>0</v>
      </c>
      <c r="H97" s="247">
        <v>7446332</v>
      </c>
      <c r="I97" s="231">
        <v>1489250</v>
      </c>
      <c r="J97" s="354">
        <v>744500</v>
      </c>
      <c r="K97" s="117" t="str">
        <f t="shared" si="3"/>
        <v>Gross Exposure is less then 30%</v>
      </c>
      <c r="M97"/>
      <c r="N97"/>
    </row>
    <row r="98" spans="1:14" s="7" customFormat="1" ht="15">
      <c r="A98" s="201" t="s">
        <v>277</v>
      </c>
      <c r="B98" s="235">
        <f>'Open Int.'!K102</f>
        <v>4391200</v>
      </c>
      <c r="C98" s="237">
        <f>'Open Int.'!R102</f>
        <v>137.246956</v>
      </c>
      <c r="D98" s="161">
        <f t="shared" si="2"/>
        <v>0.27781728439551584</v>
      </c>
      <c r="E98" s="243">
        <f>'Open Int.'!B102/'Open Int.'!K102</f>
        <v>0.9914374202951357</v>
      </c>
      <c r="F98" s="228">
        <f>'Open Int.'!E102/'Open Int.'!K102</f>
        <v>0.008016032064128256</v>
      </c>
      <c r="G98" s="244">
        <f>'Open Int.'!H102/'Open Int.'!K102</f>
        <v>0.0005465476407360175</v>
      </c>
      <c r="H98" s="247">
        <v>15806072</v>
      </c>
      <c r="I98" s="231">
        <v>3160000</v>
      </c>
      <c r="J98" s="354">
        <v>1644800</v>
      </c>
      <c r="K98" s="117" t="str">
        <f t="shared" si="3"/>
        <v>Gross Exposure is less then 30%</v>
      </c>
      <c r="M98"/>
      <c r="N98"/>
    </row>
    <row r="99" spans="1:14" s="8" customFormat="1" ht="15">
      <c r="A99" s="201" t="s">
        <v>146</v>
      </c>
      <c r="B99" s="235">
        <f>'Open Int.'!K103</f>
        <v>10973700</v>
      </c>
      <c r="C99" s="237">
        <f>'Open Int.'!R103</f>
        <v>45.1567755</v>
      </c>
      <c r="D99" s="161">
        <f t="shared" si="2"/>
        <v>0.27380213779096263</v>
      </c>
      <c r="E99" s="243">
        <f>'Open Int.'!B103/'Open Int.'!K103</f>
        <v>0.8767234387672344</v>
      </c>
      <c r="F99" s="228">
        <f>'Open Int.'!E103/'Open Int.'!K103</f>
        <v>0.11597729115977291</v>
      </c>
      <c r="G99" s="244">
        <f>'Open Int.'!H103/'Open Int.'!K103</f>
        <v>0.0072992700729927005</v>
      </c>
      <c r="H99" s="247">
        <v>40078942</v>
      </c>
      <c r="I99" s="231">
        <v>8010000</v>
      </c>
      <c r="J99" s="354">
        <v>8010000</v>
      </c>
      <c r="K99" s="117" t="str">
        <f t="shared" si="3"/>
        <v>Gross Exposure is less then 30%</v>
      </c>
      <c r="M99"/>
      <c r="N99"/>
    </row>
    <row r="100" spans="1:14" s="7" customFormat="1" ht="15">
      <c r="A100" s="201" t="s">
        <v>8</v>
      </c>
      <c r="B100" s="235">
        <f>'Open Int.'!K104</f>
        <v>23580800</v>
      </c>
      <c r="C100" s="237">
        <f>'Open Int.'!R104</f>
        <v>353.476192</v>
      </c>
      <c r="D100" s="161">
        <f t="shared" si="2"/>
        <v>0.514111634878182</v>
      </c>
      <c r="E100" s="243">
        <f>'Open Int.'!B104/'Open Int.'!K104</f>
        <v>0.8783417017234361</v>
      </c>
      <c r="F100" s="228">
        <f>'Open Int.'!E104/'Open Int.'!K104</f>
        <v>0.10530601167051161</v>
      </c>
      <c r="G100" s="244">
        <f>'Open Int.'!H104/'Open Int.'!K104</f>
        <v>0.016352286606052382</v>
      </c>
      <c r="H100" s="247">
        <v>45867081</v>
      </c>
      <c r="I100" s="231">
        <v>9172800</v>
      </c>
      <c r="J100" s="354">
        <v>4585600</v>
      </c>
      <c r="K100" s="117" t="str">
        <f t="shared" si="3"/>
        <v>Gross exposure is building up andcrpsses 40% mark</v>
      </c>
      <c r="M100"/>
      <c r="N100"/>
    </row>
    <row r="101" spans="1:14" s="7" customFormat="1" ht="15">
      <c r="A101" s="201" t="s">
        <v>296</v>
      </c>
      <c r="B101" s="235">
        <f>'Open Int.'!K105</f>
        <v>2014000</v>
      </c>
      <c r="C101" s="237">
        <f>'Open Int.'!R105</f>
        <v>32.85841</v>
      </c>
      <c r="D101" s="161">
        <f t="shared" si="2"/>
        <v>0.07058266091725217</v>
      </c>
      <c r="E101" s="243">
        <f>'Open Int.'!B105/'Open Int.'!K105</f>
        <v>0.9841112214498511</v>
      </c>
      <c r="F101" s="228">
        <f>'Open Int.'!E105/'Open Int.'!K105</f>
        <v>0.015888778550148957</v>
      </c>
      <c r="G101" s="244">
        <f>'Open Int.'!H105/'Open Int.'!K105</f>
        <v>0</v>
      </c>
      <c r="H101" s="247">
        <v>28533920</v>
      </c>
      <c r="I101" s="231">
        <v>5706000</v>
      </c>
      <c r="J101" s="354">
        <v>2853000</v>
      </c>
      <c r="K101" s="117" t="str">
        <f t="shared" si="3"/>
        <v>Gross Exposure is less then 30%</v>
      </c>
      <c r="M101"/>
      <c r="N101"/>
    </row>
    <row r="102" spans="1:14" s="7" customFormat="1" ht="15">
      <c r="A102" s="201" t="s">
        <v>179</v>
      </c>
      <c r="B102" s="235">
        <f>'Open Int.'!K106</f>
        <v>44520000</v>
      </c>
      <c r="C102" s="237">
        <f>'Open Int.'!R106</f>
        <v>89.9304</v>
      </c>
      <c r="D102" s="161">
        <f t="shared" si="2"/>
        <v>0.8029440126185573</v>
      </c>
      <c r="E102" s="243">
        <f>'Open Int.'!B106/'Open Int.'!K106</f>
        <v>0.7135220125786164</v>
      </c>
      <c r="F102" s="228">
        <f>'Open Int.'!E106/'Open Int.'!K106</f>
        <v>0.21572327044025158</v>
      </c>
      <c r="G102" s="244">
        <f>'Open Int.'!H106/'Open Int.'!K106</f>
        <v>0.07075471698113207</v>
      </c>
      <c r="H102" s="247">
        <v>55445958</v>
      </c>
      <c r="I102" s="231">
        <v>11088000</v>
      </c>
      <c r="J102" s="354">
        <v>11088000</v>
      </c>
      <c r="K102" s="117" t="str">
        <f t="shared" si="3"/>
        <v>Gross exposure has crossed 80%,Margin double</v>
      </c>
      <c r="M102"/>
      <c r="N102"/>
    </row>
    <row r="103" spans="1:14" s="7" customFormat="1" ht="15">
      <c r="A103" s="201" t="s">
        <v>202</v>
      </c>
      <c r="B103" s="235">
        <f>'Open Int.'!K107</f>
        <v>2896850</v>
      </c>
      <c r="C103" s="237">
        <f>'Open Int.'!R107</f>
        <v>74.391108</v>
      </c>
      <c r="D103" s="161">
        <f t="shared" si="2"/>
        <v>0.1749094523498916</v>
      </c>
      <c r="E103" s="243">
        <f>'Open Int.'!B107/'Open Int.'!K107</f>
        <v>0.981738785232235</v>
      </c>
      <c r="F103" s="228">
        <f>'Open Int.'!E107/'Open Int.'!K107</f>
        <v>0.018261214767764985</v>
      </c>
      <c r="G103" s="244">
        <f>'Open Int.'!H107/'Open Int.'!K107</f>
        <v>0</v>
      </c>
      <c r="H103" s="247">
        <v>16561998</v>
      </c>
      <c r="I103" s="231">
        <v>3312000</v>
      </c>
      <c r="J103" s="354">
        <v>2339100</v>
      </c>
      <c r="K103" s="117" t="str">
        <f t="shared" si="3"/>
        <v>Gross Exposure is less then 30%</v>
      </c>
      <c r="M103"/>
      <c r="N103"/>
    </row>
    <row r="104" spans="1:14" s="7" customFormat="1" ht="15">
      <c r="A104" s="201" t="s">
        <v>171</v>
      </c>
      <c r="B104" s="235">
        <f>'Open Int.'!K108</f>
        <v>3335200</v>
      </c>
      <c r="C104" s="237">
        <f>'Open Int.'!R108</f>
        <v>118.783148</v>
      </c>
      <c r="D104" s="161">
        <f t="shared" si="2"/>
        <v>0.5977054504959314</v>
      </c>
      <c r="E104" s="243">
        <f>'Open Int.'!B108/'Open Int.'!K108</f>
        <v>0.9930738786279684</v>
      </c>
      <c r="F104" s="228">
        <f>'Open Int.'!E108/'Open Int.'!K108</f>
        <v>0.005606860158311346</v>
      </c>
      <c r="G104" s="244">
        <f>'Open Int.'!H108/'Open Int.'!K108</f>
        <v>0.0013192612137203166</v>
      </c>
      <c r="H104" s="247">
        <v>5580006</v>
      </c>
      <c r="I104" s="231">
        <v>1115400</v>
      </c>
      <c r="J104" s="354">
        <v>1115400</v>
      </c>
      <c r="K104" s="117" t="str">
        <f t="shared" si="3"/>
        <v>Gross exposure is building up andcrpsses 40% mark</v>
      </c>
      <c r="M104"/>
      <c r="N104"/>
    </row>
    <row r="105" spans="1:14" s="7" customFormat="1" ht="15">
      <c r="A105" s="201" t="s">
        <v>147</v>
      </c>
      <c r="B105" s="235">
        <f>'Open Int.'!K109</f>
        <v>5032700</v>
      </c>
      <c r="C105" s="237">
        <f>'Open Int.'!R109</f>
        <v>31.8318275</v>
      </c>
      <c r="D105" s="161">
        <f t="shared" si="2"/>
        <v>0.23284509904256234</v>
      </c>
      <c r="E105" s="243">
        <f>'Open Int.'!B109/'Open Int.'!K109</f>
        <v>0.9613130128956624</v>
      </c>
      <c r="F105" s="228">
        <f>'Open Int.'!E109/'Open Int.'!K109</f>
        <v>0.03751465416178194</v>
      </c>
      <c r="G105" s="244">
        <f>'Open Int.'!H109/'Open Int.'!K109</f>
        <v>0.0011723329425556857</v>
      </c>
      <c r="H105" s="247">
        <v>21613940</v>
      </c>
      <c r="I105" s="231">
        <v>4318800</v>
      </c>
      <c r="J105" s="354">
        <v>4318800</v>
      </c>
      <c r="K105" s="117" t="str">
        <f t="shared" si="3"/>
        <v>Gross Exposure is less then 30%</v>
      </c>
      <c r="M105"/>
      <c r="N105"/>
    </row>
    <row r="106" spans="1:14" s="7" customFormat="1" ht="15">
      <c r="A106" s="201" t="s">
        <v>148</v>
      </c>
      <c r="B106" s="235">
        <f>'Open Int.'!K110</f>
        <v>851675</v>
      </c>
      <c r="C106" s="237">
        <f>'Open Int.'!R110</f>
        <v>24.166278125</v>
      </c>
      <c r="D106" s="161">
        <f t="shared" si="2"/>
        <v>0.041008506637920224</v>
      </c>
      <c r="E106" s="243">
        <f>'Open Int.'!B110/'Open Int.'!K110</f>
        <v>0.9754601226993865</v>
      </c>
      <c r="F106" s="228">
        <f>'Open Int.'!E110/'Open Int.'!K110</f>
        <v>0.024539877300613498</v>
      </c>
      <c r="G106" s="244">
        <f>'Open Int.'!H110/'Open Int.'!K110</f>
        <v>0</v>
      </c>
      <c r="H106" s="247">
        <v>20768252</v>
      </c>
      <c r="I106" s="231">
        <v>4152830</v>
      </c>
      <c r="J106" s="354">
        <v>2075370</v>
      </c>
      <c r="K106" s="117" t="str">
        <f t="shared" si="3"/>
        <v>Gross Exposure is less then 30%</v>
      </c>
      <c r="M106"/>
      <c r="N106"/>
    </row>
    <row r="107" spans="1:14" s="7" customFormat="1" ht="15">
      <c r="A107" s="201" t="s">
        <v>122</v>
      </c>
      <c r="B107" s="235">
        <f>'Open Int.'!K111</f>
        <v>9693125</v>
      </c>
      <c r="C107" s="237">
        <f>'Open Int.'!R111</f>
        <v>146.46311875</v>
      </c>
      <c r="D107" s="161">
        <f t="shared" si="2"/>
        <v>0.055975913285517945</v>
      </c>
      <c r="E107" s="243">
        <f>'Open Int.'!B111/'Open Int.'!K111</f>
        <v>0.8318524727577535</v>
      </c>
      <c r="F107" s="228">
        <f>'Open Int.'!E111/'Open Int.'!K111</f>
        <v>0.1533948030176027</v>
      </c>
      <c r="G107" s="244">
        <f>'Open Int.'!H111/'Open Int.'!K111</f>
        <v>0.014752724224643755</v>
      </c>
      <c r="H107" s="247">
        <v>173166000</v>
      </c>
      <c r="I107" s="231">
        <v>21976500</v>
      </c>
      <c r="J107" s="354">
        <v>10988250</v>
      </c>
      <c r="K107" s="117" t="str">
        <f t="shared" si="3"/>
        <v>Gross Exposure is less then 30%</v>
      </c>
      <c r="M107"/>
      <c r="N107"/>
    </row>
    <row r="108" spans="1:14" s="7" customFormat="1" ht="15">
      <c r="A108" s="201" t="s">
        <v>36</v>
      </c>
      <c r="B108" s="235">
        <f>'Open Int.'!K112</f>
        <v>7034850</v>
      </c>
      <c r="C108" s="237">
        <f>'Open Int.'!R112</f>
        <v>625.0464225</v>
      </c>
      <c r="D108" s="161">
        <f t="shared" si="2"/>
        <v>0.06359107688338685</v>
      </c>
      <c r="E108" s="243">
        <f>'Open Int.'!B112/'Open Int.'!K112</f>
        <v>0.9873025011194269</v>
      </c>
      <c r="F108" s="228">
        <f>'Open Int.'!E112/'Open Int.'!K112</f>
        <v>0.011610055651506428</v>
      </c>
      <c r="G108" s="244">
        <f>'Open Int.'!H112/'Open Int.'!K112</f>
        <v>0.0010874432290667179</v>
      </c>
      <c r="H108" s="247">
        <v>110626370</v>
      </c>
      <c r="I108" s="231">
        <v>3442950</v>
      </c>
      <c r="J108" s="354">
        <v>1721250</v>
      </c>
      <c r="K108" s="117" t="str">
        <f t="shared" si="3"/>
        <v>Gross Exposure is less then 30%</v>
      </c>
      <c r="M108"/>
      <c r="N108"/>
    </row>
    <row r="109" spans="1:14" s="7" customFormat="1" ht="15">
      <c r="A109" s="201" t="s">
        <v>172</v>
      </c>
      <c r="B109" s="235">
        <f>'Open Int.'!K113</f>
        <v>7867650</v>
      </c>
      <c r="C109" s="237">
        <f>'Open Int.'!R113</f>
        <v>202.94603175</v>
      </c>
      <c r="D109" s="161">
        <f t="shared" si="2"/>
        <v>0.7282087849321828</v>
      </c>
      <c r="E109" s="243">
        <f>'Open Int.'!B113/'Open Int.'!K113</f>
        <v>0.9849192579741092</v>
      </c>
      <c r="F109" s="228">
        <f>'Open Int.'!E113/'Open Int.'!K113</f>
        <v>0.014546910449753103</v>
      </c>
      <c r="G109" s="244">
        <f>'Open Int.'!H113/'Open Int.'!K113</f>
        <v>0.0005338315761377286</v>
      </c>
      <c r="H109" s="247">
        <v>10804113</v>
      </c>
      <c r="I109" s="231">
        <v>2159850</v>
      </c>
      <c r="J109" s="354">
        <v>2159850</v>
      </c>
      <c r="K109" s="117" t="str">
        <f t="shared" si="3"/>
        <v>Gross exposure is Substantial as Open interest has crossed 60%</v>
      </c>
      <c r="M109"/>
      <c r="N109"/>
    </row>
    <row r="110" spans="1:14" s="7" customFormat="1" ht="15">
      <c r="A110" s="201" t="s">
        <v>80</v>
      </c>
      <c r="B110" s="235">
        <f>'Open Int.'!K114</f>
        <v>1806000</v>
      </c>
      <c r="C110" s="237">
        <f>'Open Int.'!R114</f>
        <v>35.26215</v>
      </c>
      <c r="D110" s="161">
        <f t="shared" si="2"/>
        <v>0.07369040400784399</v>
      </c>
      <c r="E110" s="243">
        <f>'Open Int.'!B114/'Open Int.'!K114</f>
        <v>0.9940199335548173</v>
      </c>
      <c r="F110" s="228">
        <f>'Open Int.'!E114/'Open Int.'!K114</f>
        <v>0.005980066445182724</v>
      </c>
      <c r="G110" s="244">
        <f>'Open Int.'!H114/'Open Int.'!K114</f>
        <v>0</v>
      </c>
      <c r="H110" s="247">
        <v>24507940</v>
      </c>
      <c r="I110" s="231">
        <v>4900800</v>
      </c>
      <c r="J110" s="354">
        <v>2450400</v>
      </c>
      <c r="K110" s="117" t="str">
        <f t="shared" si="3"/>
        <v>Gross Exposure is less then 30%</v>
      </c>
      <c r="M110"/>
      <c r="N110"/>
    </row>
    <row r="111" spans="1:14" s="7" customFormat="1" ht="15">
      <c r="A111" s="201" t="s">
        <v>274</v>
      </c>
      <c r="B111" s="235">
        <f>'Open Int.'!K115</f>
        <v>6253800</v>
      </c>
      <c r="C111" s="237">
        <f>'Open Int.'!R115</f>
        <v>194.89967699999997</v>
      </c>
      <c r="D111" s="161">
        <f t="shared" si="2"/>
        <v>0.8607931552780669</v>
      </c>
      <c r="E111" s="243">
        <f>'Open Int.'!B115/'Open Int.'!K115</f>
        <v>0.9719050817103201</v>
      </c>
      <c r="F111" s="228">
        <f>'Open Int.'!E115/'Open Int.'!K115</f>
        <v>0.026527871054398924</v>
      </c>
      <c r="G111" s="244">
        <f>'Open Int.'!H115/'Open Int.'!K115</f>
        <v>0.0015670472352809493</v>
      </c>
      <c r="H111" s="247">
        <v>7265160</v>
      </c>
      <c r="I111" s="231">
        <v>1452500</v>
      </c>
      <c r="J111" s="354">
        <v>1088500</v>
      </c>
      <c r="K111" s="117" t="str">
        <f t="shared" si="3"/>
        <v>Gross exposure has crossed 80%,Margin double</v>
      </c>
      <c r="M111"/>
      <c r="N111"/>
    </row>
    <row r="112" spans="1:14" s="7" customFormat="1" ht="15">
      <c r="A112" s="201" t="s">
        <v>224</v>
      </c>
      <c r="B112" s="235">
        <f>'Open Int.'!K116</f>
        <v>836550</v>
      </c>
      <c r="C112" s="237">
        <f>'Open Int.'!R116</f>
        <v>38.77827525</v>
      </c>
      <c r="D112" s="161">
        <f t="shared" si="2"/>
        <v>0.10089468273986323</v>
      </c>
      <c r="E112" s="243">
        <f>'Open Int.'!B116/'Open Int.'!K116</f>
        <v>0.9992229992229992</v>
      </c>
      <c r="F112" s="228">
        <f>'Open Int.'!E116/'Open Int.'!K116</f>
        <v>0.000777000777000777</v>
      </c>
      <c r="G112" s="244">
        <f>'Open Int.'!H116/'Open Int.'!K116</f>
        <v>0</v>
      </c>
      <c r="H112" s="247">
        <v>8291319</v>
      </c>
      <c r="I112" s="231">
        <v>1658150</v>
      </c>
      <c r="J112" s="354">
        <v>1197300</v>
      </c>
      <c r="K112" s="117" t="str">
        <f t="shared" si="3"/>
        <v>Gross Exposure is less then 30%</v>
      </c>
      <c r="M112"/>
      <c r="N112"/>
    </row>
    <row r="113" spans="1:14" s="7" customFormat="1" ht="15">
      <c r="A113" s="201" t="s">
        <v>393</v>
      </c>
      <c r="B113" s="235">
        <f>'Open Int.'!K117</f>
        <v>7886400</v>
      </c>
      <c r="C113" s="237">
        <f>'Open Int.'!R117</f>
        <v>104.573664</v>
      </c>
      <c r="D113" s="161">
        <f t="shared" si="2"/>
        <v>0.3361158300565904</v>
      </c>
      <c r="E113" s="243">
        <f>'Open Int.'!B117/'Open Int.'!K117</f>
        <v>0.908399269628728</v>
      </c>
      <c r="F113" s="228">
        <f>'Open Int.'!E117/'Open Int.'!K117</f>
        <v>0.07486305538648813</v>
      </c>
      <c r="G113" s="244">
        <f>'Open Int.'!H117/'Open Int.'!K117</f>
        <v>0.016737674984783932</v>
      </c>
      <c r="H113" s="247">
        <v>23463340</v>
      </c>
      <c r="I113" s="231">
        <v>4692000</v>
      </c>
      <c r="J113" s="354">
        <v>4692000</v>
      </c>
      <c r="K113" s="117" t="str">
        <f t="shared" si="3"/>
        <v>Some sign of build up Gross exposure crosses 30%</v>
      </c>
      <c r="M113"/>
      <c r="N113"/>
    </row>
    <row r="114" spans="1:14" s="7" customFormat="1" ht="15">
      <c r="A114" s="201" t="s">
        <v>81</v>
      </c>
      <c r="B114" s="235">
        <f>'Open Int.'!K118</f>
        <v>5034000</v>
      </c>
      <c r="C114" s="237">
        <f>'Open Int.'!R118</f>
        <v>255.12312</v>
      </c>
      <c r="D114" s="161">
        <f t="shared" si="2"/>
        <v>0.18916107775970756</v>
      </c>
      <c r="E114" s="243">
        <f>'Open Int.'!B118/'Open Int.'!K118</f>
        <v>0.99880810488677</v>
      </c>
      <c r="F114" s="228">
        <f>'Open Int.'!E118/'Open Int.'!K118</f>
        <v>0.0011918951132300357</v>
      </c>
      <c r="G114" s="244">
        <f>'Open Int.'!H118/'Open Int.'!K118</f>
        <v>0</v>
      </c>
      <c r="H114" s="247">
        <v>26612240</v>
      </c>
      <c r="I114" s="231">
        <v>5322000</v>
      </c>
      <c r="J114" s="354">
        <v>2660400</v>
      </c>
      <c r="K114" s="117" t="str">
        <f t="shared" si="3"/>
        <v>Gross Exposure is less then 30%</v>
      </c>
      <c r="M114"/>
      <c r="N114"/>
    </row>
    <row r="115" spans="1:14" s="7" customFormat="1" ht="15">
      <c r="A115" s="201" t="s">
        <v>225</v>
      </c>
      <c r="B115" s="235">
        <f>'Open Int.'!K119</f>
        <v>5733000</v>
      </c>
      <c r="C115" s="237">
        <f>'Open Int.'!R119</f>
        <v>94.07853</v>
      </c>
      <c r="D115" s="161">
        <f t="shared" si="2"/>
        <v>0.4045732228840672</v>
      </c>
      <c r="E115" s="243">
        <f>'Open Int.'!B119/'Open Int.'!K119</f>
        <v>0.9328449328449329</v>
      </c>
      <c r="F115" s="228">
        <f>'Open Int.'!E119/'Open Int.'!K119</f>
        <v>0.06275946275946276</v>
      </c>
      <c r="G115" s="244">
        <f>'Open Int.'!H119/'Open Int.'!K119</f>
        <v>0.004395604395604396</v>
      </c>
      <c r="H115" s="247">
        <v>14170488</v>
      </c>
      <c r="I115" s="231">
        <v>2833600</v>
      </c>
      <c r="J115" s="354">
        <v>2833600</v>
      </c>
      <c r="K115" s="117" t="str">
        <f t="shared" si="3"/>
        <v>Gross exposure is building up andcrpsses 40% mark</v>
      </c>
      <c r="M115"/>
      <c r="N115"/>
    </row>
    <row r="116" spans="1:14" s="7" customFormat="1" ht="15">
      <c r="A116" s="201" t="s">
        <v>297</v>
      </c>
      <c r="B116" s="235">
        <f>'Open Int.'!K120</f>
        <v>5379000</v>
      </c>
      <c r="C116" s="237">
        <f>'Open Int.'!R120</f>
        <v>249.827655</v>
      </c>
      <c r="D116" s="161">
        <f t="shared" si="2"/>
        <v>0.46195263143385407</v>
      </c>
      <c r="E116" s="243">
        <f>'Open Int.'!B120/'Open Int.'!K120</f>
        <v>0.9877300613496932</v>
      </c>
      <c r="F116" s="228">
        <f>'Open Int.'!E120/'Open Int.'!K120</f>
        <v>0.011451942740286299</v>
      </c>
      <c r="G116" s="244">
        <f>'Open Int.'!H120/'Open Int.'!K120</f>
        <v>0.0008179959100204499</v>
      </c>
      <c r="H116" s="247">
        <v>11644051</v>
      </c>
      <c r="I116" s="231">
        <v>2328700</v>
      </c>
      <c r="J116" s="354">
        <v>2328700</v>
      </c>
      <c r="K116" s="117" t="str">
        <f t="shared" si="3"/>
        <v>Gross exposure is building up andcrpsses 40% mark</v>
      </c>
      <c r="M116"/>
      <c r="N116"/>
    </row>
    <row r="117" spans="1:11" s="7" customFormat="1" ht="15">
      <c r="A117" s="201" t="s">
        <v>226</v>
      </c>
      <c r="B117" s="235">
        <f>'Open Int.'!K121</f>
        <v>8571000</v>
      </c>
      <c r="C117" s="237">
        <f>'Open Int.'!R121</f>
        <v>153.549465</v>
      </c>
      <c r="D117" s="161">
        <f t="shared" si="2"/>
        <v>0.36316357805315763</v>
      </c>
      <c r="E117" s="243">
        <f>'Open Int.'!B121/'Open Int.'!K121</f>
        <v>0.9987749387469373</v>
      </c>
      <c r="F117" s="228">
        <f>'Open Int.'!E121/'Open Int.'!K121</f>
        <v>0.001225061253062653</v>
      </c>
      <c r="G117" s="244">
        <f>'Open Int.'!H121/'Open Int.'!K121</f>
        <v>0</v>
      </c>
      <c r="H117" s="247">
        <v>23600935</v>
      </c>
      <c r="I117" s="231">
        <v>4719000</v>
      </c>
      <c r="J117" s="354">
        <v>2422500</v>
      </c>
      <c r="K117" s="117" t="str">
        <f t="shared" si="3"/>
        <v>Some sign of build up Gross exposure crosses 30%</v>
      </c>
    </row>
    <row r="118" spans="1:14" s="7" customFormat="1" ht="15">
      <c r="A118" s="201" t="s">
        <v>227</v>
      </c>
      <c r="B118" s="235">
        <f>'Open Int.'!K122</f>
        <v>4093600</v>
      </c>
      <c r="C118" s="237">
        <f>'Open Int.'!R122</f>
        <v>158.197172</v>
      </c>
      <c r="D118" s="161">
        <f t="shared" si="2"/>
        <v>0.09219932161786025</v>
      </c>
      <c r="E118" s="243">
        <f>'Open Int.'!B122/'Open Int.'!K122</f>
        <v>0.9087355872581591</v>
      </c>
      <c r="F118" s="228">
        <f>'Open Int.'!E122/'Open Int.'!K122</f>
        <v>0.08501074848544068</v>
      </c>
      <c r="G118" s="244">
        <f>'Open Int.'!H122/'Open Int.'!K122</f>
        <v>0.006253664256400234</v>
      </c>
      <c r="H118" s="247">
        <v>44399459</v>
      </c>
      <c r="I118" s="231">
        <v>7656800</v>
      </c>
      <c r="J118" s="354">
        <v>3828000</v>
      </c>
      <c r="K118" s="117" t="str">
        <f t="shared" si="3"/>
        <v>Gross Exposure is less then 30%</v>
      </c>
      <c r="M118"/>
      <c r="N118"/>
    </row>
    <row r="119" spans="1:14" s="7" customFormat="1" ht="15">
      <c r="A119" s="201" t="s">
        <v>234</v>
      </c>
      <c r="B119" s="235">
        <f>'Open Int.'!K123</f>
        <v>15241100</v>
      </c>
      <c r="C119" s="237">
        <f>'Open Int.'!R123</f>
        <v>707.491862</v>
      </c>
      <c r="D119" s="161">
        <f t="shared" si="2"/>
        <v>0.1204305790458789</v>
      </c>
      <c r="E119" s="243">
        <f>'Open Int.'!B123/'Open Int.'!K123</f>
        <v>0.878565195425527</v>
      </c>
      <c r="F119" s="228">
        <f>'Open Int.'!E123/'Open Int.'!K123</f>
        <v>0.10682955954622698</v>
      </c>
      <c r="G119" s="244">
        <f>'Open Int.'!H123/'Open Int.'!K123</f>
        <v>0.014605245028245993</v>
      </c>
      <c r="H119" s="247">
        <v>126555067</v>
      </c>
      <c r="I119" s="231">
        <v>6360200</v>
      </c>
      <c r="J119" s="354">
        <v>3180100</v>
      </c>
      <c r="K119" s="117" t="str">
        <f t="shared" si="3"/>
        <v>Gross Exposure is less then 30%</v>
      </c>
      <c r="M119"/>
      <c r="N119"/>
    </row>
    <row r="120" spans="1:14" s="7" customFormat="1" ht="15">
      <c r="A120" s="201" t="s">
        <v>98</v>
      </c>
      <c r="B120" s="235">
        <f>'Open Int.'!K124</f>
        <v>4307600</v>
      </c>
      <c r="C120" s="237">
        <f>'Open Int.'!R124</f>
        <v>221.906014</v>
      </c>
      <c r="D120" s="161">
        <f t="shared" si="2"/>
        <v>0.1516309194439092</v>
      </c>
      <c r="E120" s="243">
        <f>'Open Int.'!B124/'Open Int.'!K124</f>
        <v>0.9730592441266599</v>
      </c>
      <c r="F120" s="228">
        <f>'Open Int.'!E124/'Open Int.'!K124</f>
        <v>0.02502553626149132</v>
      </c>
      <c r="G120" s="244">
        <f>'Open Int.'!H124/'Open Int.'!K124</f>
        <v>0.0019152196118488254</v>
      </c>
      <c r="H120" s="247">
        <v>28408454</v>
      </c>
      <c r="I120" s="231">
        <v>5681500</v>
      </c>
      <c r="J120" s="354">
        <v>2840750</v>
      </c>
      <c r="K120" s="117" t="str">
        <f t="shared" si="3"/>
        <v>Gross Exposure is less then 30%</v>
      </c>
      <c r="M120"/>
      <c r="N120"/>
    </row>
    <row r="121" spans="1:14" s="7" customFormat="1" ht="15">
      <c r="A121" s="201" t="s">
        <v>149</v>
      </c>
      <c r="B121" s="235">
        <f>'Open Int.'!K125</f>
        <v>5582500</v>
      </c>
      <c r="C121" s="237">
        <f>'Open Int.'!R125</f>
        <v>435.435</v>
      </c>
      <c r="D121" s="161">
        <f t="shared" si="2"/>
        <v>0.24240859437362813</v>
      </c>
      <c r="E121" s="243">
        <f>'Open Int.'!B125/'Open Int.'!K125</f>
        <v>0.9438423645320198</v>
      </c>
      <c r="F121" s="228">
        <f>'Open Int.'!E125/'Open Int.'!K125</f>
        <v>0.036551724137931035</v>
      </c>
      <c r="G121" s="244">
        <f>'Open Int.'!H125/'Open Int.'!K125</f>
        <v>0.019605911330049262</v>
      </c>
      <c r="H121" s="247">
        <v>23029299</v>
      </c>
      <c r="I121" s="231">
        <v>4605700</v>
      </c>
      <c r="J121" s="354">
        <v>2302850</v>
      </c>
      <c r="K121" s="117" t="str">
        <f t="shared" si="3"/>
        <v>Gross Exposure is less then 30%</v>
      </c>
      <c r="M121"/>
      <c r="N121"/>
    </row>
    <row r="122" spans="1:14" s="7" customFormat="1" ht="15">
      <c r="A122" s="201" t="s">
        <v>203</v>
      </c>
      <c r="B122" s="235">
        <f>'Open Int.'!K126</f>
        <v>10063650</v>
      </c>
      <c r="C122" s="237">
        <f>'Open Int.'!R126</f>
        <v>1591.465611</v>
      </c>
      <c r="D122" s="161">
        <f t="shared" si="2"/>
        <v>0.07782549068342963</v>
      </c>
      <c r="E122" s="243">
        <f>'Open Int.'!B126/'Open Int.'!K126</f>
        <v>0.6694489573862366</v>
      </c>
      <c r="F122" s="228">
        <f>'Open Int.'!E126/'Open Int.'!K126</f>
        <v>0.2597516805532784</v>
      </c>
      <c r="G122" s="244">
        <f>'Open Int.'!H126/'Open Int.'!K126</f>
        <v>0.07079936206048501</v>
      </c>
      <c r="H122" s="247">
        <v>129310460</v>
      </c>
      <c r="I122" s="231">
        <v>2361900</v>
      </c>
      <c r="J122" s="354">
        <v>1180800</v>
      </c>
      <c r="K122" s="117" t="str">
        <f t="shared" si="3"/>
        <v>Gross Exposure is less then 30%</v>
      </c>
      <c r="M122"/>
      <c r="N122"/>
    </row>
    <row r="123" spans="1:14" s="7" customFormat="1" ht="15">
      <c r="A123" s="201" t="s">
        <v>298</v>
      </c>
      <c r="B123" s="235">
        <f>'Open Int.'!K127</f>
        <v>682000</v>
      </c>
      <c r="C123" s="237">
        <f>'Open Int.'!R127</f>
        <v>32.41546</v>
      </c>
      <c r="D123" s="161">
        <f t="shared" si="2"/>
        <v>0.27135217334390627</v>
      </c>
      <c r="E123" s="243">
        <f>'Open Int.'!B127/'Open Int.'!K127</f>
        <v>0.9970674486803519</v>
      </c>
      <c r="F123" s="228">
        <f>'Open Int.'!E127/'Open Int.'!K127</f>
        <v>0.001466275659824047</v>
      </c>
      <c r="G123" s="244">
        <f>'Open Int.'!H127/'Open Int.'!K127</f>
        <v>0.001466275659824047</v>
      </c>
      <c r="H123" s="247">
        <v>2513339</v>
      </c>
      <c r="I123" s="231">
        <v>502500</v>
      </c>
      <c r="J123" s="354">
        <v>502500</v>
      </c>
      <c r="K123" s="117" t="str">
        <f t="shared" si="3"/>
        <v>Gross Exposure is less then 30%</v>
      </c>
      <c r="M123"/>
      <c r="N123"/>
    </row>
    <row r="124" spans="1:14" s="7" customFormat="1" ht="15">
      <c r="A124" s="201" t="s">
        <v>216</v>
      </c>
      <c r="B124" s="235">
        <f>'Open Int.'!K128</f>
        <v>69445500</v>
      </c>
      <c r="C124" s="237">
        <f>'Open Int.'!R128</f>
        <v>556.6056825</v>
      </c>
      <c r="D124" s="161">
        <f t="shared" si="2"/>
        <v>0.3858083333333333</v>
      </c>
      <c r="E124" s="243">
        <f>'Open Int.'!B128/'Open Int.'!K128</f>
        <v>0.849493487698987</v>
      </c>
      <c r="F124" s="228">
        <f>'Open Int.'!E128/'Open Int.'!K128</f>
        <v>0.12479498311625663</v>
      </c>
      <c r="G124" s="244">
        <f>'Open Int.'!H128/'Open Int.'!K128</f>
        <v>0.02571152918475639</v>
      </c>
      <c r="H124" s="247">
        <v>180000000</v>
      </c>
      <c r="I124" s="231">
        <v>35999100</v>
      </c>
      <c r="J124" s="354">
        <v>17999550</v>
      </c>
      <c r="K124" s="117" t="str">
        <f t="shared" si="3"/>
        <v>Some sign of build up Gross exposure crosses 30%</v>
      </c>
      <c r="M124"/>
      <c r="N124"/>
    </row>
    <row r="125" spans="1:14" s="7" customFormat="1" ht="15">
      <c r="A125" s="201" t="s">
        <v>235</v>
      </c>
      <c r="B125" s="235">
        <f>'Open Int.'!K129</f>
        <v>30596400</v>
      </c>
      <c r="C125" s="237">
        <f>'Open Int.'!R129</f>
        <v>411.36859799999996</v>
      </c>
      <c r="D125" s="161">
        <f t="shared" si="2"/>
        <v>0.26192510466145</v>
      </c>
      <c r="E125" s="243">
        <f>'Open Int.'!B129/'Open Int.'!K129</f>
        <v>0.7299682315566537</v>
      </c>
      <c r="F125" s="228">
        <f>'Open Int.'!E129/'Open Int.'!K129</f>
        <v>0.18028591599011648</v>
      </c>
      <c r="G125" s="244">
        <f>'Open Int.'!H129/'Open Int.'!K129</f>
        <v>0.08974585245322979</v>
      </c>
      <c r="H125" s="247">
        <v>116813545</v>
      </c>
      <c r="I125" s="231">
        <v>23360400</v>
      </c>
      <c r="J125" s="354">
        <v>11680200</v>
      </c>
      <c r="K125" s="117" t="str">
        <f t="shared" si="3"/>
        <v>Gross Exposure is less then 30%</v>
      </c>
      <c r="M125"/>
      <c r="N125"/>
    </row>
    <row r="126" spans="1:14" s="7" customFormat="1" ht="15">
      <c r="A126" s="201" t="s">
        <v>204</v>
      </c>
      <c r="B126" s="235">
        <f>'Open Int.'!K130</f>
        <v>12486000</v>
      </c>
      <c r="C126" s="237">
        <f>'Open Int.'!R130</f>
        <v>569.79861</v>
      </c>
      <c r="D126" s="161">
        <f t="shared" si="2"/>
        <v>0.13422093871583304</v>
      </c>
      <c r="E126" s="243">
        <f>'Open Int.'!B130/'Open Int.'!K130</f>
        <v>0.9311869293608842</v>
      </c>
      <c r="F126" s="228">
        <f>'Open Int.'!E130/'Open Int.'!K130</f>
        <v>0.05756847669389716</v>
      </c>
      <c r="G126" s="244">
        <f>'Open Int.'!H130/'Open Int.'!K130</f>
        <v>0.011244593945218645</v>
      </c>
      <c r="H126" s="247">
        <v>93025724</v>
      </c>
      <c r="I126" s="231">
        <v>6205800</v>
      </c>
      <c r="J126" s="354">
        <v>3102600</v>
      </c>
      <c r="K126" s="117" t="str">
        <f t="shared" si="3"/>
        <v>Gross Exposure is less then 30%</v>
      </c>
      <c r="M126"/>
      <c r="N126"/>
    </row>
    <row r="127" spans="1:14" s="7" customFormat="1" ht="15">
      <c r="A127" s="201" t="s">
        <v>205</v>
      </c>
      <c r="B127" s="235">
        <f>'Open Int.'!K131</f>
        <v>7090000</v>
      </c>
      <c r="C127" s="237">
        <f>'Open Int.'!R131</f>
        <v>796.4197</v>
      </c>
      <c r="D127" s="161">
        <f aca="true" t="shared" si="4" ref="D127:D157">B127/H127</f>
        <v>0.2079111085878959</v>
      </c>
      <c r="E127" s="243">
        <f>'Open Int.'!B131/'Open Int.'!K131</f>
        <v>0.9183709449929478</v>
      </c>
      <c r="F127" s="228">
        <f>'Open Int.'!E131/'Open Int.'!K131</f>
        <v>0.06685472496473907</v>
      </c>
      <c r="G127" s="244">
        <f>'Open Int.'!H131/'Open Int.'!K131</f>
        <v>0.014774330042313117</v>
      </c>
      <c r="H127" s="247">
        <v>34101112</v>
      </c>
      <c r="I127" s="231">
        <v>2408000</v>
      </c>
      <c r="J127" s="354">
        <v>1204000</v>
      </c>
      <c r="K127" s="117" t="str">
        <f t="shared" si="3"/>
        <v>Gross Exposure is less then 30%</v>
      </c>
      <c r="M127"/>
      <c r="N127"/>
    </row>
    <row r="128" spans="1:14" s="7" customFormat="1" ht="15">
      <c r="A128" s="201" t="s">
        <v>37</v>
      </c>
      <c r="B128" s="235">
        <f>'Open Int.'!K132</f>
        <v>2096000</v>
      </c>
      <c r="C128" s="237">
        <f>'Open Int.'!R132</f>
        <v>47.30672</v>
      </c>
      <c r="D128" s="161">
        <f t="shared" si="4"/>
        <v>0.1867753100149349</v>
      </c>
      <c r="E128" s="243">
        <f>'Open Int.'!B132/'Open Int.'!K132</f>
        <v>0.9183206106870229</v>
      </c>
      <c r="F128" s="228">
        <f>'Open Int.'!E132/'Open Int.'!K132</f>
        <v>0.07404580152671755</v>
      </c>
      <c r="G128" s="244">
        <f>'Open Int.'!H132/'Open Int.'!K132</f>
        <v>0.007633587786259542</v>
      </c>
      <c r="H128" s="247">
        <v>11222040</v>
      </c>
      <c r="I128" s="231">
        <v>2243200</v>
      </c>
      <c r="J128" s="354">
        <v>2243200</v>
      </c>
      <c r="K128" s="117" t="str">
        <f t="shared" si="3"/>
        <v>Gross Exposure is less then 30%</v>
      </c>
      <c r="M128"/>
      <c r="N128"/>
    </row>
    <row r="129" spans="1:16" s="7" customFormat="1" ht="15">
      <c r="A129" s="201" t="s">
        <v>299</v>
      </c>
      <c r="B129" s="235">
        <f>'Open Int.'!K133</f>
        <v>1728300</v>
      </c>
      <c r="C129" s="237">
        <f>'Open Int.'!R133</f>
        <v>293.11968</v>
      </c>
      <c r="D129" s="161">
        <f t="shared" si="4"/>
        <v>0.44804337800286664</v>
      </c>
      <c r="E129" s="243">
        <f>'Open Int.'!B133/'Open Int.'!K133</f>
        <v>0.9438465544176359</v>
      </c>
      <c r="F129" s="228">
        <f>'Open Int.'!E133/'Open Int.'!K133</f>
        <v>0.05433084533935081</v>
      </c>
      <c r="G129" s="244">
        <f>'Open Int.'!H133/'Open Int.'!K133</f>
        <v>0.0018226002430133657</v>
      </c>
      <c r="H129" s="247">
        <v>3857439</v>
      </c>
      <c r="I129" s="231">
        <v>771450</v>
      </c>
      <c r="J129" s="354">
        <v>385650</v>
      </c>
      <c r="K129" s="117" t="str">
        <f t="shared" si="3"/>
        <v>Gross exposure is building up andcrpsses 40% mark</v>
      </c>
      <c r="M129"/>
      <c r="N129"/>
      <c r="P129" s="96"/>
    </row>
    <row r="130" spans="1:16" s="7" customFormat="1" ht="15">
      <c r="A130" s="201" t="s">
        <v>228</v>
      </c>
      <c r="B130" s="235">
        <f>'Open Int.'!K134</f>
        <v>1392140</v>
      </c>
      <c r="C130" s="237">
        <f>'Open Int.'!R134</f>
        <v>168.4141365</v>
      </c>
      <c r="D130" s="161">
        <f t="shared" si="4"/>
        <v>0.0921266380943986</v>
      </c>
      <c r="E130" s="243">
        <f>'Open Int.'!B134/'Open Int.'!K134</f>
        <v>0.9820391627278866</v>
      </c>
      <c r="F130" s="228">
        <f>'Open Int.'!E134/'Open Int.'!K134</f>
        <v>0.015530047265361242</v>
      </c>
      <c r="G130" s="244">
        <f>'Open Int.'!H134/'Open Int.'!K134</f>
        <v>0.0024307900067521947</v>
      </c>
      <c r="H130" s="247">
        <v>15111156</v>
      </c>
      <c r="I130" s="231">
        <v>2640000</v>
      </c>
      <c r="J130" s="354">
        <v>1320000</v>
      </c>
      <c r="K130" s="117" t="str">
        <f t="shared" si="3"/>
        <v>Gross Exposure is less then 30%</v>
      </c>
      <c r="M130"/>
      <c r="N130"/>
      <c r="P130" s="96"/>
    </row>
    <row r="131" spans="1:16" s="7" customFormat="1" ht="15">
      <c r="A131" s="201" t="s">
        <v>276</v>
      </c>
      <c r="B131" s="235">
        <f>'Open Int.'!K135</f>
        <v>666400</v>
      </c>
      <c r="C131" s="237">
        <f>'Open Int.'!R135</f>
        <v>57.513652</v>
      </c>
      <c r="D131" s="161">
        <f t="shared" si="4"/>
        <v>0.35146381726413056</v>
      </c>
      <c r="E131" s="243">
        <f>'Open Int.'!B135/'Open Int.'!K135</f>
        <v>0.9942226890756303</v>
      </c>
      <c r="F131" s="228">
        <f>'Open Int.'!E135/'Open Int.'!K135</f>
        <v>0.004726890756302521</v>
      </c>
      <c r="G131" s="244">
        <f>'Open Int.'!H135/'Open Int.'!K135</f>
        <v>0.0010504201680672268</v>
      </c>
      <c r="H131" s="247">
        <v>1896070</v>
      </c>
      <c r="I131" s="231">
        <v>379050</v>
      </c>
      <c r="J131" s="354">
        <v>379050</v>
      </c>
      <c r="K131" s="117" t="str">
        <f t="shared" si="3"/>
        <v>Some sign of build up Gross exposure crosses 30%</v>
      </c>
      <c r="M131"/>
      <c r="N131"/>
      <c r="P131" s="96"/>
    </row>
    <row r="132" spans="1:16" s="7" customFormat="1" ht="15">
      <c r="A132" s="201" t="s">
        <v>180</v>
      </c>
      <c r="B132" s="235">
        <f>'Open Int.'!K136</f>
        <v>6522000</v>
      </c>
      <c r="C132" s="237">
        <f>'Open Int.'!R136</f>
        <v>101.80842</v>
      </c>
      <c r="D132" s="161">
        <f t="shared" si="4"/>
        <v>0.8342635973645867</v>
      </c>
      <c r="E132" s="243">
        <f>'Open Int.'!B136/'Open Int.'!K136</f>
        <v>0.9321527138914444</v>
      </c>
      <c r="F132" s="228">
        <f>'Open Int.'!E136/'Open Int.'!K136</f>
        <v>0.05818767249310028</v>
      </c>
      <c r="G132" s="244">
        <f>'Open Int.'!H136/'Open Int.'!K136</f>
        <v>0.009659613615455382</v>
      </c>
      <c r="H132" s="247">
        <v>7817673</v>
      </c>
      <c r="I132" s="231">
        <v>1563000</v>
      </c>
      <c r="J132" s="354">
        <v>1563000</v>
      </c>
      <c r="K132" s="117" t="str">
        <f aca="true" t="shared" si="5" ref="K132:K157">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has crossed 80%,Margin double</v>
      </c>
      <c r="M132"/>
      <c r="N132"/>
      <c r="P132" s="96"/>
    </row>
    <row r="133" spans="1:16" s="7" customFormat="1" ht="15">
      <c r="A133" s="201" t="s">
        <v>181</v>
      </c>
      <c r="B133" s="235">
        <f>'Open Int.'!K137</f>
        <v>380800</v>
      </c>
      <c r="C133" s="237">
        <f>'Open Int.'!R137</f>
        <v>12.040896</v>
      </c>
      <c r="D133" s="161">
        <f t="shared" si="4"/>
        <v>0.0671036273493098</v>
      </c>
      <c r="E133" s="243">
        <f>'Open Int.'!B137/'Open Int.'!K137</f>
        <v>1</v>
      </c>
      <c r="F133" s="228">
        <f>'Open Int.'!E137/'Open Int.'!K137</f>
        <v>0</v>
      </c>
      <c r="G133" s="244">
        <f>'Open Int.'!H137/'Open Int.'!K137</f>
        <v>0</v>
      </c>
      <c r="H133" s="247">
        <v>5674805</v>
      </c>
      <c r="I133" s="231">
        <v>1134750</v>
      </c>
      <c r="J133" s="354">
        <v>1134750</v>
      </c>
      <c r="K133" s="117" t="str">
        <f t="shared" si="5"/>
        <v>Gross Exposure is less then 30%</v>
      </c>
      <c r="M133"/>
      <c r="N133"/>
      <c r="P133" s="96"/>
    </row>
    <row r="134" spans="1:16" s="7" customFormat="1" ht="15">
      <c r="A134" s="201" t="s">
        <v>150</v>
      </c>
      <c r="B134" s="235">
        <f>'Open Int.'!K138</f>
        <v>3563568</v>
      </c>
      <c r="C134" s="237">
        <f>'Open Int.'!R138</f>
        <v>197.4216672</v>
      </c>
      <c r="D134" s="161">
        <f t="shared" si="4"/>
        <v>0.15235118040519469</v>
      </c>
      <c r="E134" s="243">
        <f>'Open Int.'!B138/'Open Int.'!K138</f>
        <v>0.9772615535889873</v>
      </c>
      <c r="F134" s="228">
        <f>'Open Int.'!E138/'Open Int.'!K138</f>
        <v>0.021263520157325466</v>
      </c>
      <c r="G134" s="244">
        <f>'Open Int.'!H138/'Open Int.'!K138</f>
        <v>0.0014749262536873156</v>
      </c>
      <c r="H134" s="247">
        <v>23390485</v>
      </c>
      <c r="I134" s="231">
        <v>4677750</v>
      </c>
      <c r="J134" s="354">
        <v>2338875</v>
      </c>
      <c r="K134" s="117" t="str">
        <f t="shared" si="5"/>
        <v>Gross Exposure is less then 30%</v>
      </c>
      <c r="M134"/>
      <c r="N134"/>
      <c r="P134" s="96"/>
    </row>
    <row r="135" spans="1:16" s="7" customFormat="1" ht="15">
      <c r="A135" s="201" t="s">
        <v>151</v>
      </c>
      <c r="B135" s="235">
        <f>'Open Int.'!K139</f>
        <v>1060425</v>
      </c>
      <c r="C135" s="237">
        <f>'Open Int.'!R139</f>
        <v>105.453964125</v>
      </c>
      <c r="D135" s="161">
        <f t="shared" si="4"/>
        <v>0.09766201505952554</v>
      </c>
      <c r="E135" s="243">
        <f>'Open Int.'!B139/'Open Int.'!K139</f>
        <v>1</v>
      </c>
      <c r="F135" s="228">
        <f>'Open Int.'!E139/'Open Int.'!K139</f>
        <v>0</v>
      </c>
      <c r="G135" s="244">
        <f>'Open Int.'!H139/'Open Int.'!K139</f>
        <v>0</v>
      </c>
      <c r="H135" s="247">
        <v>10858111</v>
      </c>
      <c r="I135" s="231">
        <v>2171250</v>
      </c>
      <c r="J135" s="354">
        <v>1085400</v>
      </c>
      <c r="K135" s="117" t="str">
        <f t="shared" si="5"/>
        <v>Gross Exposure is less then 30%</v>
      </c>
      <c r="M135"/>
      <c r="N135"/>
      <c r="P135" s="96"/>
    </row>
    <row r="136" spans="1:16" s="7" customFormat="1" ht="15">
      <c r="A136" s="201" t="s">
        <v>214</v>
      </c>
      <c r="B136" s="235">
        <f>'Open Int.'!K140</f>
        <v>342750</v>
      </c>
      <c r="C136" s="237">
        <f>'Open Int.'!R140</f>
        <v>55.42781625</v>
      </c>
      <c r="D136" s="161">
        <f t="shared" si="4"/>
        <v>0.24876614893308172</v>
      </c>
      <c r="E136" s="243">
        <f>'Open Int.'!B140/'Open Int.'!K140</f>
        <v>1</v>
      </c>
      <c r="F136" s="228">
        <f>'Open Int.'!E140/'Open Int.'!K140</f>
        <v>0</v>
      </c>
      <c r="G136" s="244">
        <f>'Open Int.'!H140/'Open Int.'!K140</f>
        <v>0</v>
      </c>
      <c r="H136" s="247">
        <v>1377800</v>
      </c>
      <c r="I136" s="231">
        <v>275500</v>
      </c>
      <c r="J136" s="354">
        <v>275500</v>
      </c>
      <c r="K136" s="117" t="str">
        <f t="shared" si="5"/>
        <v>Gross Exposure is less then 30%</v>
      </c>
      <c r="M136"/>
      <c r="N136"/>
      <c r="P136" s="96"/>
    </row>
    <row r="137" spans="1:16" s="7" customFormat="1" ht="15">
      <c r="A137" s="201" t="s">
        <v>229</v>
      </c>
      <c r="B137" s="235">
        <f>'Open Int.'!K141</f>
        <v>1503200</v>
      </c>
      <c r="C137" s="237">
        <f>'Open Int.'!R141</f>
        <v>188.78688800000003</v>
      </c>
      <c r="D137" s="161">
        <f t="shared" si="4"/>
        <v>0.08637364900396795</v>
      </c>
      <c r="E137" s="243">
        <f>'Open Int.'!B141/'Open Int.'!K141</f>
        <v>0.9984034060670569</v>
      </c>
      <c r="F137" s="228">
        <f>'Open Int.'!E141/'Open Int.'!K141</f>
        <v>0.0014635444385311335</v>
      </c>
      <c r="G137" s="244">
        <f>'Open Int.'!H141/'Open Int.'!K141</f>
        <v>0.00013304949441192123</v>
      </c>
      <c r="H137" s="247">
        <v>17403456</v>
      </c>
      <c r="I137" s="231">
        <v>2299200</v>
      </c>
      <c r="J137" s="354">
        <v>1149600</v>
      </c>
      <c r="K137" s="117" t="str">
        <f t="shared" si="5"/>
        <v>Gross Exposure is less then 30%</v>
      </c>
      <c r="M137"/>
      <c r="N137"/>
      <c r="P137" s="96"/>
    </row>
    <row r="138" spans="1:16" s="7" customFormat="1" ht="15">
      <c r="A138" s="201" t="s">
        <v>91</v>
      </c>
      <c r="B138" s="235">
        <f>'Open Int.'!K142</f>
        <v>7052800</v>
      </c>
      <c r="C138" s="237">
        <f>'Open Int.'!R142</f>
        <v>55.36448</v>
      </c>
      <c r="D138" s="161">
        <f t="shared" si="4"/>
        <v>0.20150857142857143</v>
      </c>
      <c r="E138" s="243">
        <f>'Open Int.'!B142/'Open Int.'!K142</f>
        <v>0.7764008620689655</v>
      </c>
      <c r="F138" s="228">
        <f>'Open Int.'!E142/'Open Int.'!K142</f>
        <v>0.1896551724137931</v>
      </c>
      <c r="G138" s="244">
        <f>'Open Int.'!H142/'Open Int.'!K142</f>
        <v>0.03394396551724138</v>
      </c>
      <c r="H138" s="247">
        <v>35000000</v>
      </c>
      <c r="I138" s="231">
        <v>6999600</v>
      </c>
      <c r="J138" s="354">
        <v>6688000</v>
      </c>
      <c r="K138" s="117" t="str">
        <f t="shared" si="5"/>
        <v>Gross Exposure is less then 30%</v>
      </c>
      <c r="M138"/>
      <c r="N138"/>
      <c r="P138" s="96"/>
    </row>
    <row r="139" spans="1:16" s="7" customFormat="1" ht="15">
      <c r="A139" s="201" t="s">
        <v>152</v>
      </c>
      <c r="B139" s="235">
        <f>'Open Int.'!K143</f>
        <v>1571400</v>
      </c>
      <c r="C139" s="237">
        <f>'Open Int.'!R143</f>
        <v>36.920043</v>
      </c>
      <c r="D139" s="161">
        <f t="shared" si="4"/>
        <v>0.053399715629693055</v>
      </c>
      <c r="E139" s="243">
        <f>'Open Int.'!B143/'Open Int.'!K143</f>
        <v>0.8754295532646048</v>
      </c>
      <c r="F139" s="228">
        <f>'Open Int.'!E143/'Open Int.'!K143</f>
        <v>0.10051546391752578</v>
      </c>
      <c r="G139" s="244">
        <f>'Open Int.'!H143/'Open Int.'!K143</f>
        <v>0.024054982817869417</v>
      </c>
      <c r="H139" s="247">
        <v>29427123</v>
      </c>
      <c r="I139" s="231">
        <v>5884650</v>
      </c>
      <c r="J139" s="354">
        <v>2941650</v>
      </c>
      <c r="K139" s="117" t="str">
        <f t="shared" si="5"/>
        <v>Gross Exposure is less then 30%</v>
      </c>
      <c r="M139"/>
      <c r="N139"/>
      <c r="P139" s="96"/>
    </row>
    <row r="140" spans="1:16" s="7" customFormat="1" ht="15">
      <c r="A140" s="201" t="s">
        <v>208</v>
      </c>
      <c r="B140" s="235">
        <f>'Open Int.'!K144</f>
        <v>5290492</v>
      </c>
      <c r="C140" s="237">
        <f>'Open Int.'!R144</f>
        <v>378.19082062</v>
      </c>
      <c r="D140" s="161">
        <f t="shared" si="4"/>
        <v>0.11930848288317024</v>
      </c>
      <c r="E140" s="243">
        <f>'Open Int.'!B144/'Open Int.'!K144</f>
        <v>0.9651117514212288</v>
      </c>
      <c r="F140" s="228">
        <f>'Open Int.'!E144/'Open Int.'!K144</f>
        <v>0.029436959738338136</v>
      </c>
      <c r="G140" s="244">
        <f>'Open Int.'!H144/'Open Int.'!K144</f>
        <v>0.005451288840432988</v>
      </c>
      <c r="H140" s="247">
        <v>44342966</v>
      </c>
      <c r="I140" s="231">
        <v>3331020</v>
      </c>
      <c r="J140" s="354">
        <v>1665304</v>
      </c>
      <c r="K140" s="117" t="str">
        <f t="shared" si="5"/>
        <v>Gross Exposure is less then 30%</v>
      </c>
      <c r="M140"/>
      <c r="N140"/>
      <c r="P140" s="96"/>
    </row>
    <row r="141" spans="1:16" s="7" customFormat="1" ht="15">
      <c r="A141" s="201" t="s">
        <v>230</v>
      </c>
      <c r="B141" s="235">
        <f>'Open Int.'!K145</f>
        <v>1177200</v>
      </c>
      <c r="C141" s="237">
        <f>'Open Int.'!R145</f>
        <v>67.624254</v>
      </c>
      <c r="D141" s="161">
        <f t="shared" si="4"/>
        <v>0.04404457945994581</v>
      </c>
      <c r="E141" s="243">
        <f>'Open Int.'!B145/'Open Int.'!K145</f>
        <v>0.9925246347264696</v>
      </c>
      <c r="F141" s="228">
        <f>'Open Int.'!E145/'Open Int.'!K145</f>
        <v>0.007475365273530411</v>
      </c>
      <c r="G141" s="244">
        <f>'Open Int.'!H145/'Open Int.'!K145</f>
        <v>0</v>
      </c>
      <c r="H141" s="247">
        <v>26727466</v>
      </c>
      <c r="I141" s="231">
        <v>5344800</v>
      </c>
      <c r="J141" s="354">
        <v>2672000</v>
      </c>
      <c r="K141" s="117" t="str">
        <f t="shared" si="5"/>
        <v>Gross Exposure is less then 30%</v>
      </c>
      <c r="M141"/>
      <c r="N141"/>
      <c r="P141" s="96"/>
    </row>
    <row r="142" spans="1:16" s="7" customFormat="1" ht="15">
      <c r="A142" s="201" t="s">
        <v>185</v>
      </c>
      <c r="B142" s="235">
        <f>'Open Int.'!K146</f>
        <v>12652875</v>
      </c>
      <c r="C142" s="237">
        <f>'Open Int.'!R146</f>
        <v>729.311715</v>
      </c>
      <c r="D142" s="161">
        <f t="shared" si="4"/>
        <v>0.1562790370566911</v>
      </c>
      <c r="E142" s="243">
        <f>'Open Int.'!B146/'Open Int.'!K146</f>
        <v>0.7552413977060549</v>
      </c>
      <c r="F142" s="228">
        <f>'Open Int.'!E146/'Open Int.'!K146</f>
        <v>0.17908775673512936</v>
      </c>
      <c r="G142" s="244">
        <f>'Open Int.'!H146/'Open Int.'!K146</f>
        <v>0.06567084555881568</v>
      </c>
      <c r="H142" s="247">
        <v>80963354</v>
      </c>
      <c r="I142" s="231">
        <v>6220800</v>
      </c>
      <c r="J142" s="354">
        <v>3110400</v>
      </c>
      <c r="K142" s="117" t="str">
        <f t="shared" si="5"/>
        <v>Gross Exposure is less then 30%</v>
      </c>
      <c r="M142"/>
      <c r="N142"/>
      <c r="P142" s="96"/>
    </row>
    <row r="143" spans="1:16" s="7" customFormat="1" ht="15">
      <c r="A143" s="201" t="s">
        <v>206</v>
      </c>
      <c r="B143" s="235">
        <f>'Open Int.'!K147</f>
        <v>1494900</v>
      </c>
      <c r="C143" s="237">
        <f>'Open Int.'!R147</f>
        <v>116.108883</v>
      </c>
      <c r="D143" s="161">
        <f t="shared" si="4"/>
        <v>0.18752119162573436</v>
      </c>
      <c r="E143" s="243">
        <f>'Open Int.'!B147/'Open Int.'!K147</f>
        <v>0.9959529065489331</v>
      </c>
      <c r="F143" s="228">
        <f>'Open Int.'!E147/'Open Int.'!K147</f>
        <v>0.004047093451066961</v>
      </c>
      <c r="G143" s="244">
        <f>'Open Int.'!H147/'Open Int.'!K147</f>
        <v>0</v>
      </c>
      <c r="H143" s="247">
        <v>7971899</v>
      </c>
      <c r="I143" s="231">
        <v>1594175</v>
      </c>
      <c r="J143" s="354">
        <v>796950</v>
      </c>
      <c r="K143" s="117" t="str">
        <f t="shared" si="5"/>
        <v>Gross Exposure is less then 30%</v>
      </c>
      <c r="M143"/>
      <c r="N143"/>
      <c r="P143" s="96"/>
    </row>
    <row r="144" spans="1:16" s="7" customFormat="1" ht="15">
      <c r="A144" s="201" t="s">
        <v>118</v>
      </c>
      <c r="B144" s="235">
        <f>'Open Int.'!K148</f>
        <v>3673500</v>
      </c>
      <c r="C144" s="237">
        <f>'Open Int.'!R148</f>
        <v>451.730295</v>
      </c>
      <c r="D144" s="161">
        <f t="shared" si="4"/>
        <v>0.11472565546419387</v>
      </c>
      <c r="E144" s="243">
        <f>'Open Int.'!B148/'Open Int.'!K148</f>
        <v>0.9373213556553696</v>
      </c>
      <c r="F144" s="228">
        <f>'Open Int.'!E148/'Open Int.'!K148</f>
        <v>0.04913570164693072</v>
      </c>
      <c r="G144" s="244">
        <f>'Open Int.'!H148/'Open Int.'!K148</f>
        <v>0.013542942697699742</v>
      </c>
      <c r="H144" s="247">
        <v>32019865</v>
      </c>
      <c r="I144" s="231">
        <v>2454750</v>
      </c>
      <c r="J144" s="354">
        <v>1227250</v>
      </c>
      <c r="K144" s="117" t="str">
        <f t="shared" si="5"/>
        <v>Gross Exposure is less then 30%</v>
      </c>
      <c r="M144"/>
      <c r="N144"/>
      <c r="P144" s="96"/>
    </row>
    <row r="145" spans="1:16" s="7" customFormat="1" ht="15">
      <c r="A145" s="201" t="s">
        <v>231</v>
      </c>
      <c r="B145" s="235">
        <f>'Open Int.'!K149</f>
        <v>1023202</v>
      </c>
      <c r="C145" s="237">
        <f>'Open Int.'!R149</f>
        <v>102.1155596</v>
      </c>
      <c r="D145" s="161">
        <f t="shared" si="4"/>
        <v>0.24550364739679545</v>
      </c>
      <c r="E145" s="243">
        <f>'Open Int.'!B149/'Open Int.'!K149</f>
        <v>0.9975840547614254</v>
      </c>
      <c r="F145" s="228">
        <f>'Open Int.'!E149/'Open Int.'!K149</f>
        <v>0.0024159452385745924</v>
      </c>
      <c r="G145" s="244">
        <f>'Open Int.'!H149/'Open Int.'!K149</f>
        <v>0</v>
      </c>
      <c r="H145" s="247">
        <v>4167767</v>
      </c>
      <c r="I145" s="231">
        <v>833508</v>
      </c>
      <c r="J145" s="354">
        <v>581154</v>
      </c>
      <c r="K145" s="117" t="str">
        <f t="shared" si="5"/>
        <v>Gross Exposure is less then 30%</v>
      </c>
      <c r="M145"/>
      <c r="N145"/>
      <c r="P145" s="96"/>
    </row>
    <row r="146" spans="1:16" s="7" customFormat="1" ht="15">
      <c r="A146" s="201" t="s">
        <v>300</v>
      </c>
      <c r="B146" s="235">
        <f>'Open Int.'!K150</f>
        <v>2979900</v>
      </c>
      <c r="C146" s="237">
        <f>'Open Int.'!R150</f>
        <v>14.5568115</v>
      </c>
      <c r="D146" s="161">
        <f t="shared" si="4"/>
        <v>0.1891473269729458</v>
      </c>
      <c r="E146" s="243">
        <f>'Open Int.'!B150/'Open Int.'!K150</f>
        <v>0.9689922480620154</v>
      </c>
      <c r="F146" s="228">
        <f>'Open Int.'!E150/'Open Int.'!K150</f>
        <v>0.031007751937984496</v>
      </c>
      <c r="G146" s="244">
        <f>'Open Int.'!H150/'Open Int.'!K150</f>
        <v>0</v>
      </c>
      <c r="H146" s="231">
        <v>15754386</v>
      </c>
      <c r="I146" s="231">
        <v>3149300</v>
      </c>
      <c r="J146" s="231">
        <v>3149300</v>
      </c>
      <c r="K146" s="117" t="str">
        <f t="shared" si="5"/>
        <v>Gross Exposure is less then 30%</v>
      </c>
      <c r="M146"/>
      <c r="N146"/>
      <c r="P146" s="96"/>
    </row>
    <row r="147" spans="1:16" s="7" customFormat="1" ht="15">
      <c r="A147" s="201" t="s">
        <v>301</v>
      </c>
      <c r="B147" s="235">
        <f>'Open Int.'!K151</f>
        <v>103444550</v>
      </c>
      <c r="C147" s="237">
        <f>'Open Int.'!R151</f>
        <v>293.26529925</v>
      </c>
      <c r="D147" s="161">
        <f t="shared" si="4"/>
        <v>0.9857734110029659</v>
      </c>
      <c r="E147" s="243">
        <f>'Open Int.'!B151/'Open Int.'!K151</f>
        <v>0.7135064147893727</v>
      </c>
      <c r="F147" s="228">
        <f>'Open Int.'!E151/'Open Int.'!K151</f>
        <v>0.23507424992423478</v>
      </c>
      <c r="G147" s="244">
        <f>'Open Int.'!H151/'Open Int.'!K151</f>
        <v>0.051419335286392566</v>
      </c>
      <c r="H147" s="231">
        <v>104937452</v>
      </c>
      <c r="I147" s="231">
        <v>20983600</v>
      </c>
      <c r="J147" s="231">
        <v>20983600</v>
      </c>
      <c r="K147" s="117" t="str">
        <f t="shared" si="5"/>
        <v>Gross exposure has crossed 80%,Margin double</v>
      </c>
      <c r="M147"/>
      <c r="N147"/>
      <c r="P147" s="96"/>
    </row>
    <row r="148" spans="1:16" s="7" customFormat="1" ht="15">
      <c r="A148" s="201" t="s">
        <v>173</v>
      </c>
      <c r="B148" s="235">
        <f>'Open Int.'!K152</f>
        <v>8372100</v>
      </c>
      <c r="C148" s="237">
        <f>'Open Int.'!R152</f>
        <v>51.5302755</v>
      </c>
      <c r="D148" s="161">
        <f t="shared" si="4"/>
        <v>0.40822165761660983</v>
      </c>
      <c r="E148" s="243">
        <f>'Open Int.'!B152/'Open Int.'!K152</f>
        <v>0.9140239605355884</v>
      </c>
      <c r="F148" s="228">
        <f>'Open Int.'!E152/'Open Int.'!K152</f>
        <v>0.0806906272022551</v>
      </c>
      <c r="G148" s="244">
        <f>'Open Int.'!H152/'Open Int.'!K152</f>
        <v>0.005285412262156448</v>
      </c>
      <c r="H148" s="231">
        <v>20508711</v>
      </c>
      <c r="I148" s="231">
        <v>4100500</v>
      </c>
      <c r="J148" s="231">
        <v>4100500</v>
      </c>
      <c r="K148" s="117" t="str">
        <f t="shared" si="5"/>
        <v>Gross exposure is building up andcrpsses 40% mark</v>
      </c>
      <c r="M148"/>
      <c r="N148"/>
      <c r="P148" s="96"/>
    </row>
    <row r="149" spans="1:16" s="7" customFormat="1" ht="15">
      <c r="A149" s="201" t="s">
        <v>302</v>
      </c>
      <c r="B149" s="235">
        <f>'Open Int.'!K153</f>
        <v>747800</v>
      </c>
      <c r="C149" s="237">
        <f>'Open Int.'!R153</f>
        <v>59.988516</v>
      </c>
      <c r="D149" s="161">
        <f t="shared" si="4"/>
        <v>0.06342445403699025</v>
      </c>
      <c r="E149" s="243">
        <f>'Open Int.'!B153/'Open Int.'!K153</f>
        <v>1</v>
      </c>
      <c r="F149" s="228">
        <f>'Open Int.'!E153/'Open Int.'!K153</f>
        <v>0</v>
      </c>
      <c r="G149" s="244">
        <f>'Open Int.'!H153/'Open Int.'!K153</f>
        <v>0</v>
      </c>
      <c r="H149" s="231">
        <v>11790405</v>
      </c>
      <c r="I149" s="231">
        <v>2358000</v>
      </c>
      <c r="J149" s="231">
        <v>1179000</v>
      </c>
      <c r="K149" s="117" t="str">
        <f t="shared" si="5"/>
        <v>Gross Exposure is less then 30%</v>
      </c>
      <c r="M149"/>
      <c r="N149"/>
      <c r="P149" s="96"/>
    </row>
    <row r="150" spans="1:16" s="7" customFormat="1" ht="15">
      <c r="A150" s="201" t="s">
        <v>82</v>
      </c>
      <c r="B150" s="235">
        <f>'Open Int.'!K154</f>
        <v>8488200</v>
      </c>
      <c r="C150" s="237">
        <f>'Open Int.'!R154</f>
        <v>96.298629</v>
      </c>
      <c r="D150" s="161">
        <f t="shared" si="4"/>
        <v>0.18852787805856397</v>
      </c>
      <c r="E150" s="243">
        <f>'Open Int.'!B154/'Open Int.'!K154</f>
        <v>0.9861454725383474</v>
      </c>
      <c r="F150" s="228">
        <f>'Open Int.'!E154/'Open Int.'!K154</f>
        <v>0.013359722909450767</v>
      </c>
      <c r="G150" s="244">
        <f>'Open Int.'!H154/'Open Int.'!K154</f>
        <v>0.0004948045522018803</v>
      </c>
      <c r="H150" s="247">
        <v>45023580</v>
      </c>
      <c r="I150" s="231">
        <v>9000600</v>
      </c>
      <c r="J150" s="354">
        <v>4498200</v>
      </c>
      <c r="K150" s="117" t="str">
        <f t="shared" si="5"/>
        <v>Gross Exposure is less then 30%</v>
      </c>
      <c r="M150"/>
      <c r="N150"/>
      <c r="P150" s="96"/>
    </row>
    <row r="151" spans="1:16" s="7" customFormat="1" ht="15">
      <c r="A151" s="201" t="s">
        <v>153</v>
      </c>
      <c r="B151" s="235">
        <f>'Open Int.'!K155</f>
        <v>1771650</v>
      </c>
      <c r="C151" s="237">
        <f>'Open Int.'!R155</f>
        <v>92.75473575</v>
      </c>
      <c r="D151" s="161">
        <f t="shared" si="4"/>
        <v>0.06079745506207919</v>
      </c>
      <c r="E151" s="243">
        <f>'Open Int.'!B155/'Open Int.'!K155</f>
        <v>0.9936499872999746</v>
      </c>
      <c r="F151" s="228">
        <f>'Open Int.'!E155/'Open Int.'!K155</f>
        <v>0.006096012192024384</v>
      </c>
      <c r="G151" s="244">
        <f>'Open Int.'!H155/'Open Int.'!K155</f>
        <v>0.000254000508001016</v>
      </c>
      <c r="H151" s="247">
        <v>29140200</v>
      </c>
      <c r="I151" s="231">
        <v>5827500</v>
      </c>
      <c r="J151" s="354">
        <v>2913300</v>
      </c>
      <c r="K151" s="117" t="str">
        <f t="shared" si="5"/>
        <v>Gross Exposure is less then 30%</v>
      </c>
      <c r="M151"/>
      <c r="N151"/>
      <c r="P151" s="96"/>
    </row>
    <row r="152" spans="1:16" s="7" customFormat="1" ht="15">
      <c r="A152" s="201" t="s">
        <v>154</v>
      </c>
      <c r="B152" s="235">
        <f>'Open Int.'!K156</f>
        <v>6886200</v>
      </c>
      <c r="C152" s="237">
        <f>'Open Int.'!R156</f>
        <v>33.191484</v>
      </c>
      <c r="D152" s="161">
        <f t="shared" si="4"/>
        <v>0.172155</v>
      </c>
      <c r="E152" s="243">
        <f>'Open Int.'!B156/'Open Int.'!K156</f>
        <v>0.9529058116232465</v>
      </c>
      <c r="F152" s="228">
        <f>'Open Int.'!E156/'Open Int.'!K156</f>
        <v>0.04609218436873747</v>
      </c>
      <c r="G152" s="244">
        <f>'Open Int.'!H156/'Open Int.'!K156</f>
        <v>0.001002004008016032</v>
      </c>
      <c r="H152" s="247">
        <v>40000000</v>
      </c>
      <c r="I152" s="231">
        <v>7997100</v>
      </c>
      <c r="J152" s="354">
        <v>7997100</v>
      </c>
      <c r="K152" s="117" t="str">
        <f t="shared" si="5"/>
        <v>Gross Exposure is less then 30%</v>
      </c>
      <c r="M152"/>
      <c r="N152"/>
      <c r="P152" s="96"/>
    </row>
    <row r="153" spans="1:16" s="7" customFormat="1" ht="15">
      <c r="A153" s="201" t="s">
        <v>303</v>
      </c>
      <c r="B153" s="235">
        <f>'Open Int.'!K157</f>
        <v>6224400</v>
      </c>
      <c r="C153" s="237">
        <f>'Open Int.'!R157</f>
        <v>57.793554</v>
      </c>
      <c r="D153" s="161">
        <f t="shared" si="4"/>
        <v>0.12954477511481582</v>
      </c>
      <c r="E153" s="243">
        <f>'Open Int.'!B157/'Open Int.'!K157</f>
        <v>0.9699248120300752</v>
      </c>
      <c r="F153" s="228">
        <f>'Open Int.'!E157/'Open Int.'!K157</f>
        <v>0.03007518796992481</v>
      </c>
      <c r="G153" s="244">
        <f>'Open Int.'!H157/'Open Int.'!K157</f>
        <v>0</v>
      </c>
      <c r="H153" s="247">
        <v>48048252</v>
      </c>
      <c r="I153" s="231">
        <v>9608400</v>
      </c>
      <c r="J153" s="231">
        <v>4804200</v>
      </c>
      <c r="K153" s="117" t="str">
        <f t="shared" si="5"/>
        <v>Gross Exposure is less then 30%</v>
      </c>
      <c r="M153"/>
      <c r="N153"/>
      <c r="P153" s="96"/>
    </row>
    <row r="154" spans="1:16" s="7" customFormat="1" ht="15">
      <c r="A154" s="201" t="s">
        <v>155</v>
      </c>
      <c r="B154" s="235">
        <f>'Open Int.'!K158</f>
        <v>1417500</v>
      </c>
      <c r="C154" s="237">
        <f>'Open Int.'!R158</f>
        <v>64.3899375</v>
      </c>
      <c r="D154" s="161">
        <f t="shared" si="4"/>
        <v>0.14021445541299019</v>
      </c>
      <c r="E154" s="243">
        <f>'Open Int.'!B158/'Open Int.'!K158</f>
        <v>0.9911111111111112</v>
      </c>
      <c r="F154" s="228">
        <f>'Open Int.'!E158/'Open Int.'!K158</f>
        <v>0.008888888888888889</v>
      </c>
      <c r="G154" s="244">
        <f>'Open Int.'!H158/'Open Int.'!K158</f>
        <v>0</v>
      </c>
      <c r="H154" s="247">
        <v>10109514</v>
      </c>
      <c r="I154" s="231">
        <v>2021775</v>
      </c>
      <c r="J154" s="354">
        <v>1176000</v>
      </c>
      <c r="K154" s="117" t="str">
        <f t="shared" si="5"/>
        <v>Gross Exposure is less then 30%</v>
      </c>
      <c r="M154"/>
      <c r="N154"/>
      <c r="P154" s="96"/>
    </row>
    <row r="155" spans="1:16" s="7" customFormat="1" ht="15">
      <c r="A155" s="201" t="s">
        <v>38</v>
      </c>
      <c r="B155" s="235">
        <f>'Open Int.'!K159</f>
        <v>4889400</v>
      </c>
      <c r="C155" s="237">
        <f>'Open Int.'!R159</f>
        <v>270.261585</v>
      </c>
      <c r="D155" s="161">
        <f t="shared" si="4"/>
        <v>0.09719817039860673</v>
      </c>
      <c r="E155" s="243">
        <f>'Open Int.'!B159/'Open Int.'!K159</f>
        <v>0.9858878389986502</v>
      </c>
      <c r="F155" s="228">
        <f>'Open Int.'!E159/'Open Int.'!K159</f>
        <v>0.011167014357589888</v>
      </c>
      <c r="G155" s="244">
        <f>'Open Int.'!H159/'Open Int.'!K159</f>
        <v>0.0029451466437599707</v>
      </c>
      <c r="H155" s="247">
        <v>50303416</v>
      </c>
      <c r="I155" s="231">
        <v>4951200</v>
      </c>
      <c r="J155" s="354">
        <v>2475600</v>
      </c>
      <c r="K155" s="117" t="str">
        <f t="shared" si="5"/>
        <v>Gross Exposure is less then 30%</v>
      </c>
      <c r="M155"/>
      <c r="N155"/>
      <c r="P155" s="96"/>
    </row>
    <row r="156" spans="1:16" s="7" customFormat="1" ht="15">
      <c r="A156" s="201" t="s">
        <v>156</v>
      </c>
      <c r="B156" s="235">
        <f>'Open Int.'!K160</f>
        <v>527400</v>
      </c>
      <c r="C156" s="237">
        <f>'Open Int.'!R160</f>
        <v>21.59703</v>
      </c>
      <c r="D156" s="161">
        <f t="shared" si="4"/>
        <v>0.09406233725467815</v>
      </c>
      <c r="E156" s="243">
        <f>'Open Int.'!B160/'Open Int.'!K160</f>
        <v>0.9954493742889647</v>
      </c>
      <c r="F156" s="228">
        <f>'Open Int.'!E160/'Open Int.'!K160</f>
        <v>0.004550625711035267</v>
      </c>
      <c r="G156" s="244">
        <f>'Open Int.'!H160/'Open Int.'!K160</f>
        <v>0</v>
      </c>
      <c r="H156" s="247">
        <v>5606920</v>
      </c>
      <c r="I156" s="231">
        <v>1120800</v>
      </c>
      <c r="J156" s="354">
        <v>1120800</v>
      </c>
      <c r="K156" s="117" t="str">
        <f t="shared" si="5"/>
        <v>Gross Exposure is less then 30%</v>
      </c>
      <c r="M156"/>
      <c r="N156"/>
      <c r="P156" s="96"/>
    </row>
    <row r="157" spans="1:16" s="7" customFormat="1" ht="15">
      <c r="A157" s="201" t="s">
        <v>395</v>
      </c>
      <c r="B157" s="235">
        <f>'Open Int.'!K161</f>
        <v>2212700</v>
      </c>
      <c r="C157" s="237">
        <f>'Open Int.'!R161</f>
        <v>61.5462505</v>
      </c>
      <c r="D157" s="161">
        <f t="shared" si="4"/>
        <v>0.04708935658173195</v>
      </c>
      <c r="E157" s="243">
        <f>'Open Int.'!B161/'Open Int.'!K161</f>
        <v>0.9993672888326479</v>
      </c>
      <c r="F157" s="228">
        <f>'Open Int.'!E161/'Open Int.'!K161</f>
        <v>0.00031635558367605187</v>
      </c>
      <c r="G157" s="244">
        <f>'Open Int.'!H161/'Open Int.'!K161</f>
        <v>0.00031635558367605187</v>
      </c>
      <c r="H157" s="247">
        <v>46989387</v>
      </c>
      <c r="I157" s="231">
        <v>9397500</v>
      </c>
      <c r="J157" s="354">
        <v>4698400</v>
      </c>
      <c r="K157" s="117" t="str">
        <f t="shared" si="5"/>
        <v>Gross Exposure is less then 30%</v>
      </c>
      <c r="M157"/>
      <c r="N157"/>
      <c r="P157"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1"/>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D218" sqref="D218"/>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2" t="s">
        <v>236</v>
      </c>
      <c r="B1" s="393"/>
      <c r="C1" s="393"/>
      <c r="D1" s="393"/>
      <c r="E1" s="393"/>
      <c r="F1" s="393"/>
      <c r="G1" s="393"/>
      <c r="H1" s="393"/>
      <c r="I1" s="393"/>
      <c r="J1" s="423"/>
      <c r="K1" s="34"/>
      <c r="L1" s="35"/>
      <c r="M1" s="36"/>
    </row>
    <row r="2" spans="1:13" s="38" customFormat="1" ht="31.5" customHeight="1" thickBot="1">
      <c r="A2" s="427" t="s">
        <v>27</v>
      </c>
      <c r="B2" s="429" t="s">
        <v>15</v>
      </c>
      <c r="C2" s="431" t="s">
        <v>31</v>
      </c>
      <c r="D2" s="433" t="s">
        <v>72</v>
      </c>
      <c r="E2" s="434"/>
      <c r="F2" s="435"/>
      <c r="G2" s="436" t="s">
        <v>94</v>
      </c>
      <c r="H2" s="436"/>
      <c r="I2" s="436"/>
      <c r="J2" s="426"/>
      <c r="K2" s="424" t="s">
        <v>32</v>
      </c>
      <c r="L2" s="425"/>
      <c r="M2" s="426"/>
    </row>
    <row r="3" spans="1:13" s="38" customFormat="1" ht="27.75" thickBot="1">
      <c r="A3" s="428"/>
      <c r="B3" s="430"/>
      <c r="C3" s="432"/>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5644.95</v>
      </c>
      <c r="D4" s="319">
        <v>509.62</v>
      </c>
      <c r="E4" s="209">
        <f>D4*B4</f>
        <v>25481</v>
      </c>
      <c r="F4" s="210">
        <f>D4/C4*100</f>
        <v>9.02789218682185</v>
      </c>
      <c r="G4" s="276">
        <f>(B4*C4)*H4%+E4</f>
        <v>33948.425</v>
      </c>
      <c r="H4" s="274">
        <v>3</v>
      </c>
      <c r="I4" s="212">
        <f>G4/B4</f>
        <v>678.9685000000001</v>
      </c>
      <c r="J4" s="213">
        <f>I4/C4</f>
        <v>0.12027892186821851</v>
      </c>
      <c r="K4" s="215">
        <f>M4/16</f>
        <v>2.1006168125</v>
      </c>
      <c r="L4" s="216">
        <f>K4*SQRT(30)</f>
        <v>11.505552128808501</v>
      </c>
      <c r="M4" s="217">
        <v>33.609869</v>
      </c>
      <c r="N4" s="89"/>
    </row>
    <row r="5" spans="1:14" s="8" customFormat="1" ht="15">
      <c r="A5" s="193" t="s">
        <v>74</v>
      </c>
      <c r="B5" s="179">
        <v>50</v>
      </c>
      <c r="C5" s="284">
        <f>Volume!J5</f>
        <v>5246.1</v>
      </c>
      <c r="D5" s="318">
        <v>388.3</v>
      </c>
      <c r="E5" s="206">
        <f aca="true" t="shared" si="0" ref="E5:E66">D5*B5</f>
        <v>19415</v>
      </c>
      <c r="F5" s="211">
        <f aca="true" t="shared" si="1" ref="F5:F66">D5/C5*100</f>
        <v>7.401688873639466</v>
      </c>
      <c r="G5" s="277">
        <f aca="true" t="shared" si="2" ref="G5:G66">(B5*C5)*H5%+E5</f>
        <v>27284.15</v>
      </c>
      <c r="H5" s="275">
        <v>3</v>
      </c>
      <c r="I5" s="207">
        <f aca="true" t="shared" si="3" ref="I5:I66">G5/B5</f>
        <v>545.683</v>
      </c>
      <c r="J5" s="214">
        <f aca="true" t="shared" si="4" ref="J5:J66">I5/C5</f>
        <v>0.10401688873639464</v>
      </c>
      <c r="K5" s="218">
        <f aca="true" t="shared" si="5" ref="K5:K66">M5/16</f>
        <v>1.7012060625</v>
      </c>
      <c r="L5" s="208">
        <f aca="true" t="shared" si="6" ref="L5:L68">K5*SQRT(30)</f>
        <v>9.317889353957936</v>
      </c>
      <c r="M5" s="219">
        <v>27.219297</v>
      </c>
      <c r="N5" s="89"/>
    </row>
    <row r="6" spans="1:14" s="8" customFormat="1" ht="15">
      <c r="A6" s="193" t="s">
        <v>9</v>
      </c>
      <c r="B6" s="179">
        <v>50</v>
      </c>
      <c r="C6" s="284">
        <f>Volume!J6</f>
        <v>4066.8</v>
      </c>
      <c r="D6" s="318">
        <v>290.64</v>
      </c>
      <c r="E6" s="206">
        <f t="shared" si="0"/>
        <v>14532</v>
      </c>
      <c r="F6" s="211">
        <f t="shared" si="1"/>
        <v>7.146650929477722</v>
      </c>
      <c r="G6" s="277">
        <f t="shared" si="2"/>
        <v>20632.2</v>
      </c>
      <c r="H6" s="275">
        <v>3</v>
      </c>
      <c r="I6" s="207">
        <f t="shared" si="3"/>
        <v>412.644</v>
      </c>
      <c r="J6" s="214">
        <f t="shared" si="4"/>
        <v>0.10146650929477721</v>
      </c>
      <c r="K6" s="218">
        <f t="shared" si="5"/>
        <v>1.4623196875</v>
      </c>
      <c r="L6" s="208">
        <f t="shared" si="6"/>
        <v>8.009454791276553</v>
      </c>
      <c r="M6" s="219">
        <v>23.397115</v>
      </c>
      <c r="N6" s="89"/>
    </row>
    <row r="7" spans="1:13" s="7" customFormat="1" ht="15">
      <c r="A7" s="193" t="s">
        <v>279</v>
      </c>
      <c r="B7" s="179">
        <v>200</v>
      </c>
      <c r="C7" s="284">
        <f>Volume!J7</f>
        <v>2355.4</v>
      </c>
      <c r="D7" s="318">
        <v>291.58</v>
      </c>
      <c r="E7" s="206">
        <f t="shared" si="0"/>
        <v>58316</v>
      </c>
      <c r="F7" s="211">
        <f t="shared" si="1"/>
        <v>12.379213721660863</v>
      </c>
      <c r="G7" s="277">
        <f t="shared" si="2"/>
        <v>81870</v>
      </c>
      <c r="H7" s="275">
        <v>5</v>
      </c>
      <c r="I7" s="207">
        <f t="shared" si="3"/>
        <v>409.35</v>
      </c>
      <c r="J7" s="214">
        <f t="shared" si="4"/>
        <v>0.17379213721660863</v>
      </c>
      <c r="K7" s="218">
        <f t="shared" si="5"/>
        <v>5.406509625</v>
      </c>
      <c r="L7" s="208">
        <f t="shared" si="6"/>
        <v>29.612672789812965</v>
      </c>
      <c r="M7" s="219">
        <v>86.504154</v>
      </c>
    </row>
    <row r="8" spans="1:13" s="8" customFormat="1" ht="15">
      <c r="A8" s="193" t="s">
        <v>134</v>
      </c>
      <c r="B8" s="179">
        <v>100</v>
      </c>
      <c r="C8" s="284">
        <f>Volume!J8</f>
        <v>4190.6</v>
      </c>
      <c r="D8" s="318">
        <v>450.42</v>
      </c>
      <c r="E8" s="206">
        <f t="shared" si="0"/>
        <v>45042</v>
      </c>
      <c r="F8" s="211">
        <f t="shared" si="1"/>
        <v>10.748341526273087</v>
      </c>
      <c r="G8" s="277">
        <f t="shared" si="2"/>
        <v>65995</v>
      </c>
      <c r="H8" s="275">
        <v>5</v>
      </c>
      <c r="I8" s="207">
        <f t="shared" si="3"/>
        <v>659.95</v>
      </c>
      <c r="J8" s="214">
        <f t="shared" si="4"/>
        <v>0.15748341526273088</v>
      </c>
      <c r="K8" s="218">
        <f t="shared" si="5"/>
        <v>2.754658625</v>
      </c>
      <c r="L8" s="208">
        <f t="shared" si="6"/>
        <v>15.087886671386642</v>
      </c>
      <c r="M8" s="219">
        <v>44.074538</v>
      </c>
    </row>
    <row r="9" spans="1:13" s="7" customFormat="1" ht="15">
      <c r="A9" s="193" t="s">
        <v>0</v>
      </c>
      <c r="B9" s="179">
        <v>375</v>
      </c>
      <c r="C9" s="284">
        <f>Volume!J9</f>
        <v>874.9</v>
      </c>
      <c r="D9" s="318">
        <v>94.25</v>
      </c>
      <c r="E9" s="206">
        <f t="shared" si="0"/>
        <v>35343.75</v>
      </c>
      <c r="F9" s="211">
        <f t="shared" si="1"/>
        <v>10.772659732540863</v>
      </c>
      <c r="G9" s="277">
        <f t="shared" si="2"/>
        <v>51748.125</v>
      </c>
      <c r="H9" s="275">
        <v>5</v>
      </c>
      <c r="I9" s="207">
        <f t="shared" si="3"/>
        <v>137.995</v>
      </c>
      <c r="J9" s="214">
        <f t="shared" si="4"/>
        <v>0.15772659732540864</v>
      </c>
      <c r="K9" s="218">
        <f t="shared" si="5"/>
        <v>2.6665694375</v>
      </c>
      <c r="L9" s="208">
        <f t="shared" si="6"/>
        <v>14.605402320726123</v>
      </c>
      <c r="M9" s="219">
        <v>42.665111</v>
      </c>
    </row>
    <row r="10" spans="1:13" s="7" customFormat="1" ht="15">
      <c r="A10" s="193" t="s">
        <v>135</v>
      </c>
      <c r="B10" s="179">
        <v>2450</v>
      </c>
      <c r="C10" s="284">
        <f>Volume!J10</f>
        <v>80.2</v>
      </c>
      <c r="D10" s="188">
        <v>8.29</v>
      </c>
      <c r="E10" s="206">
        <f t="shared" si="0"/>
        <v>20310.499999999996</v>
      </c>
      <c r="F10" s="211">
        <f t="shared" si="1"/>
        <v>10.33665835411471</v>
      </c>
      <c r="G10" s="277">
        <f t="shared" si="2"/>
        <v>30134.999999999996</v>
      </c>
      <c r="H10" s="275">
        <v>5</v>
      </c>
      <c r="I10" s="207">
        <f t="shared" si="3"/>
        <v>12.299999999999999</v>
      </c>
      <c r="J10" s="214">
        <f t="shared" si="4"/>
        <v>0.1533665835411471</v>
      </c>
      <c r="K10" s="218">
        <f t="shared" si="5"/>
        <v>1.6139039375</v>
      </c>
      <c r="L10" s="208">
        <f t="shared" si="6"/>
        <v>8.839715922151578</v>
      </c>
      <c r="M10" s="203">
        <v>25.822463</v>
      </c>
    </row>
    <row r="11" spans="1:13" s="8" customFormat="1" ht="15">
      <c r="A11" s="193" t="s">
        <v>174</v>
      </c>
      <c r="B11" s="179">
        <v>3350</v>
      </c>
      <c r="C11" s="284">
        <f>Volume!J11</f>
        <v>64.65</v>
      </c>
      <c r="D11" s="318">
        <v>8.69</v>
      </c>
      <c r="E11" s="206">
        <f t="shared" si="0"/>
        <v>29111.5</v>
      </c>
      <c r="F11" s="211">
        <f t="shared" si="1"/>
        <v>13.441608662026294</v>
      </c>
      <c r="G11" s="277">
        <f t="shared" si="2"/>
        <v>39940.375</v>
      </c>
      <c r="H11" s="275">
        <v>5</v>
      </c>
      <c r="I11" s="207">
        <f t="shared" si="3"/>
        <v>11.9225</v>
      </c>
      <c r="J11" s="214">
        <f t="shared" si="4"/>
        <v>0.18441608662026293</v>
      </c>
      <c r="K11" s="218">
        <f t="shared" si="5"/>
        <v>2.2741505</v>
      </c>
      <c r="L11" s="208">
        <f t="shared" si="6"/>
        <v>12.456035280116524</v>
      </c>
      <c r="M11" s="219">
        <v>36.386408</v>
      </c>
    </row>
    <row r="12" spans="1:13" s="8" customFormat="1" ht="15">
      <c r="A12" s="193" t="s">
        <v>280</v>
      </c>
      <c r="B12" s="179">
        <v>600</v>
      </c>
      <c r="C12" s="284">
        <f>Volume!J12</f>
        <v>385.55</v>
      </c>
      <c r="D12" s="318">
        <v>41.46</v>
      </c>
      <c r="E12" s="206">
        <f t="shared" si="0"/>
        <v>24876</v>
      </c>
      <c r="F12" s="211">
        <f t="shared" si="1"/>
        <v>10.753469070159511</v>
      </c>
      <c r="G12" s="277">
        <f t="shared" si="2"/>
        <v>36442.5</v>
      </c>
      <c r="H12" s="275">
        <v>5</v>
      </c>
      <c r="I12" s="207">
        <f t="shared" si="3"/>
        <v>60.7375</v>
      </c>
      <c r="J12" s="214">
        <f t="shared" si="4"/>
        <v>0.15753469070159512</v>
      </c>
      <c r="K12" s="218">
        <f t="shared" si="5"/>
        <v>2.3385470625</v>
      </c>
      <c r="L12" s="208">
        <f t="shared" si="6"/>
        <v>12.808749779186936</v>
      </c>
      <c r="M12" s="219">
        <v>37.416753</v>
      </c>
    </row>
    <row r="13" spans="1:13" s="7" customFormat="1" ht="15">
      <c r="A13" s="193" t="s">
        <v>75</v>
      </c>
      <c r="B13" s="179">
        <v>2300</v>
      </c>
      <c r="C13" s="284">
        <f>Volume!J13</f>
        <v>86.1</v>
      </c>
      <c r="D13" s="318">
        <v>8.9</v>
      </c>
      <c r="E13" s="206">
        <f t="shared" si="0"/>
        <v>20470</v>
      </c>
      <c r="F13" s="211">
        <f t="shared" si="1"/>
        <v>10.336817653890826</v>
      </c>
      <c r="G13" s="277">
        <f t="shared" si="2"/>
        <v>30371.5</v>
      </c>
      <c r="H13" s="275">
        <v>5</v>
      </c>
      <c r="I13" s="207">
        <f t="shared" si="3"/>
        <v>13.205</v>
      </c>
      <c r="J13" s="214">
        <f t="shared" si="4"/>
        <v>0.15336817653890825</v>
      </c>
      <c r="K13" s="218">
        <f t="shared" si="5"/>
        <v>2.9656429375</v>
      </c>
      <c r="L13" s="208">
        <f t="shared" si="6"/>
        <v>16.243495343746336</v>
      </c>
      <c r="M13" s="219">
        <v>47.450287</v>
      </c>
    </row>
    <row r="14" spans="1:13" s="7" customFormat="1" ht="15">
      <c r="A14" s="193" t="s">
        <v>88</v>
      </c>
      <c r="B14" s="179">
        <v>4300</v>
      </c>
      <c r="C14" s="284">
        <f>Volume!J14</f>
        <v>44.7</v>
      </c>
      <c r="D14" s="318">
        <v>5.16</v>
      </c>
      <c r="E14" s="206">
        <f t="shared" si="0"/>
        <v>22188</v>
      </c>
      <c r="F14" s="211">
        <f t="shared" si="1"/>
        <v>11.543624161073824</v>
      </c>
      <c r="G14" s="277">
        <f t="shared" si="2"/>
        <v>31798.5</v>
      </c>
      <c r="H14" s="275">
        <v>5</v>
      </c>
      <c r="I14" s="207">
        <f t="shared" si="3"/>
        <v>7.395</v>
      </c>
      <c r="J14" s="214">
        <f t="shared" si="4"/>
        <v>0.16543624161073822</v>
      </c>
      <c r="K14" s="218">
        <f t="shared" si="5"/>
        <v>2.6470684375</v>
      </c>
      <c r="L14" s="208">
        <f t="shared" si="6"/>
        <v>14.498590944787042</v>
      </c>
      <c r="M14" s="203">
        <v>42.353095</v>
      </c>
    </row>
    <row r="15" spans="1:13" s="8" customFormat="1" ht="15">
      <c r="A15" s="193" t="s">
        <v>136</v>
      </c>
      <c r="B15" s="179">
        <v>4775</v>
      </c>
      <c r="C15" s="284">
        <f>Volume!J15</f>
        <v>37.25</v>
      </c>
      <c r="D15" s="318">
        <v>4.15</v>
      </c>
      <c r="E15" s="206">
        <f t="shared" si="0"/>
        <v>19816.25</v>
      </c>
      <c r="F15" s="211">
        <f t="shared" si="1"/>
        <v>11.140939597315437</v>
      </c>
      <c r="G15" s="277">
        <f t="shared" si="2"/>
        <v>28709.6875</v>
      </c>
      <c r="H15" s="275">
        <v>5</v>
      </c>
      <c r="I15" s="207">
        <f t="shared" si="3"/>
        <v>6.0125</v>
      </c>
      <c r="J15" s="214">
        <f t="shared" si="4"/>
        <v>0.16140939597315437</v>
      </c>
      <c r="K15" s="218">
        <f t="shared" si="5"/>
        <v>2.7903561875</v>
      </c>
      <c r="L15" s="208">
        <f t="shared" si="6"/>
        <v>15.28341027367865</v>
      </c>
      <c r="M15" s="219">
        <v>44.645699</v>
      </c>
    </row>
    <row r="16" spans="1:13" s="8" customFormat="1" ht="15">
      <c r="A16" s="193" t="s">
        <v>157</v>
      </c>
      <c r="B16" s="179">
        <v>350</v>
      </c>
      <c r="C16" s="284">
        <f>Volume!J16</f>
        <v>688.1</v>
      </c>
      <c r="D16" s="318">
        <v>73.32</v>
      </c>
      <c r="E16" s="206">
        <f t="shared" si="0"/>
        <v>25661.999999999996</v>
      </c>
      <c r="F16" s="211">
        <f t="shared" si="1"/>
        <v>10.655427990117714</v>
      </c>
      <c r="G16" s="277">
        <f t="shared" si="2"/>
        <v>37703.75</v>
      </c>
      <c r="H16" s="275">
        <v>5</v>
      </c>
      <c r="I16" s="207">
        <f t="shared" si="3"/>
        <v>107.725</v>
      </c>
      <c r="J16" s="214">
        <f t="shared" si="4"/>
        <v>0.15655427990117715</v>
      </c>
      <c r="K16" s="218">
        <f t="shared" si="5"/>
        <v>2.38428275</v>
      </c>
      <c r="L16" s="208">
        <f t="shared" si="6"/>
        <v>13.059254456454507</v>
      </c>
      <c r="M16" s="219">
        <v>38.148524</v>
      </c>
    </row>
    <row r="17" spans="1:13" s="8" customFormat="1" ht="15">
      <c r="A17" s="193" t="s">
        <v>193</v>
      </c>
      <c r="B17" s="179">
        <v>100</v>
      </c>
      <c r="C17" s="284">
        <f>Volume!J17</f>
        <v>2609.45</v>
      </c>
      <c r="D17" s="318">
        <v>276.78</v>
      </c>
      <c r="E17" s="206">
        <f t="shared" si="0"/>
        <v>27677.999999999996</v>
      </c>
      <c r="F17" s="211">
        <f t="shared" si="1"/>
        <v>10.606832857498706</v>
      </c>
      <c r="G17" s="277">
        <f t="shared" si="2"/>
        <v>41038.384</v>
      </c>
      <c r="H17" s="275">
        <v>5.12</v>
      </c>
      <c r="I17" s="207">
        <f t="shared" si="3"/>
        <v>410.38383999999996</v>
      </c>
      <c r="J17" s="214">
        <f t="shared" si="4"/>
        <v>0.15726832857498707</v>
      </c>
      <c r="K17" s="218">
        <f t="shared" si="5"/>
        <v>2.262520625</v>
      </c>
      <c r="L17" s="208">
        <f t="shared" si="6"/>
        <v>12.39233583133187</v>
      </c>
      <c r="M17" s="219">
        <v>36.20033</v>
      </c>
    </row>
    <row r="18" spans="1:13" s="8" customFormat="1" ht="15">
      <c r="A18" s="193" t="s">
        <v>281</v>
      </c>
      <c r="B18" s="179">
        <v>1900</v>
      </c>
      <c r="C18" s="284">
        <f>Volume!J18</f>
        <v>157.15</v>
      </c>
      <c r="D18" s="318">
        <v>24.64</v>
      </c>
      <c r="E18" s="206">
        <f t="shared" si="0"/>
        <v>46816</v>
      </c>
      <c r="F18" s="211">
        <f t="shared" si="1"/>
        <v>15.679287305122495</v>
      </c>
      <c r="G18" s="277">
        <f t="shared" si="2"/>
        <v>61745.25</v>
      </c>
      <c r="H18" s="275">
        <v>5</v>
      </c>
      <c r="I18" s="207">
        <f t="shared" si="3"/>
        <v>32.4975</v>
      </c>
      <c r="J18" s="214">
        <f t="shared" si="4"/>
        <v>0.20679287305122496</v>
      </c>
      <c r="K18" s="218">
        <f t="shared" si="5"/>
        <v>3.857308375</v>
      </c>
      <c r="L18" s="208">
        <f t="shared" si="6"/>
        <v>21.127348082410965</v>
      </c>
      <c r="M18" s="219">
        <v>61.716934</v>
      </c>
    </row>
    <row r="19" spans="1:13" s="8" customFormat="1" ht="15">
      <c r="A19" s="193" t="s">
        <v>282</v>
      </c>
      <c r="B19" s="179">
        <v>4800</v>
      </c>
      <c r="C19" s="284">
        <f>Volume!J19</f>
        <v>62.45</v>
      </c>
      <c r="D19" s="318">
        <v>8.49</v>
      </c>
      <c r="E19" s="206">
        <f t="shared" si="0"/>
        <v>40752</v>
      </c>
      <c r="F19" s="211">
        <f t="shared" si="1"/>
        <v>13.594875900720577</v>
      </c>
      <c r="G19" s="277">
        <f t="shared" si="2"/>
        <v>55740</v>
      </c>
      <c r="H19" s="275">
        <v>5</v>
      </c>
      <c r="I19" s="207">
        <f t="shared" si="3"/>
        <v>11.6125</v>
      </c>
      <c r="J19" s="214">
        <f t="shared" si="4"/>
        <v>0.18594875900720576</v>
      </c>
      <c r="K19" s="218">
        <f t="shared" si="5"/>
        <v>2.7959531875</v>
      </c>
      <c r="L19" s="208">
        <f t="shared" si="6"/>
        <v>15.314066305222212</v>
      </c>
      <c r="M19" s="219">
        <v>44.735251</v>
      </c>
    </row>
    <row r="20" spans="1:13" s="8" customFormat="1" ht="15">
      <c r="A20" s="193" t="s">
        <v>76</v>
      </c>
      <c r="B20" s="179">
        <v>1400</v>
      </c>
      <c r="C20" s="284">
        <f>Volume!J20</f>
        <v>251</v>
      </c>
      <c r="D20" s="318">
        <v>33.94</v>
      </c>
      <c r="E20" s="206">
        <f t="shared" si="0"/>
        <v>47516</v>
      </c>
      <c r="F20" s="211">
        <f t="shared" si="1"/>
        <v>13.52191235059761</v>
      </c>
      <c r="G20" s="277">
        <f t="shared" si="2"/>
        <v>65086</v>
      </c>
      <c r="H20" s="275">
        <v>5</v>
      </c>
      <c r="I20" s="207">
        <f t="shared" si="3"/>
        <v>46.49</v>
      </c>
      <c r="J20" s="214">
        <f t="shared" si="4"/>
        <v>0.1852191235059761</v>
      </c>
      <c r="K20" s="218">
        <f t="shared" si="5"/>
        <v>3.4516355</v>
      </c>
      <c r="L20" s="208">
        <f t="shared" si="6"/>
        <v>18.90538623635623</v>
      </c>
      <c r="M20" s="219">
        <v>55.226168</v>
      </c>
    </row>
    <row r="21" spans="1:13" s="8" customFormat="1" ht="15">
      <c r="A21" s="193" t="s">
        <v>77</v>
      </c>
      <c r="B21" s="179">
        <v>1900</v>
      </c>
      <c r="C21" s="284">
        <f>Volume!J21</f>
        <v>195.4</v>
      </c>
      <c r="D21" s="318">
        <v>31.49</v>
      </c>
      <c r="E21" s="206">
        <f t="shared" si="0"/>
        <v>59831</v>
      </c>
      <c r="F21" s="211">
        <f t="shared" si="1"/>
        <v>16.11566018423746</v>
      </c>
      <c r="G21" s="277">
        <f t="shared" si="2"/>
        <v>78394</v>
      </c>
      <c r="H21" s="275">
        <v>5</v>
      </c>
      <c r="I21" s="207">
        <f t="shared" si="3"/>
        <v>41.26</v>
      </c>
      <c r="J21" s="214">
        <f t="shared" si="4"/>
        <v>0.21115660184237459</v>
      </c>
      <c r="K21" s="218">
        <f t="shared" si="5"/>
        <v>4.030830625</v>
      </c>
      <c r="L21" s="208">
        <f t="shared" si="6"/>
        <v>22.07776858795147</v>
      </c>
      <c r="M21" s="219">
        <v>64.49329</v>
      </c>
    </row>
    <row r="22" spans="1:13" s="7" customFormat="1" ht="15">
      <c r="A22" s="193" t="s">
        <v>283</v>
      </c>
      <c r="B22" s="179">
        <v>1050</v>
      </c>
      <c r="C22" s="284">
        <f>Volume!J22</f>
        <v>158.45</v>
      </c>
      <c r="D22" s="318">
        <v>22.22</v>
      </c>
      <c r="E22" s="206">
        <f t="shared" si="0"/>
        <v>23331</v>
      </c>
      <c r="F22" s="211">
        <f t="shared" si="1"/>
        <v>14.023351214894289</v>
      </c>
      <c r="G22" s="277">
        <f t="shared" si="2"/>
        <v>31649.625</v>
      </c>
      <c r="H22" s="275">
        <v>5</v>
      </c>
      <c r="I22" s="207">
        <f t="shared" si="3"/>
        <v>30.1425</v>
      </c>
      <c r="J22" s="214">
        <f t="shared" si="4"/>
        <v>0.19023351214894288</v>
      </c>
      <c r="K22" s="218">
        <f t="shared" si="5"/>
        <v>2.9283209375</v>
      </c>
      <c r="L22" s="208">
        <f t="shared" si="6"/>
        <v>16.039074330834257</v>
      </c>
      <c r="M22" s="203">
        <v>46.853135</v>
      </c>
    </row>
    <row r="23" spans="1:13" s="7" customFormat="1" ht="15">
      <c r="A23" s="193" t="s">
        <v>34</v>
      </c>
      <c r="B23" s="179">
        <v>275</v>
      </c>
      <c r="C23" s="284">
        <f>Volume!J23</f>
        <v>1634.15</v>
      </c>
      <c r="D23" s="318">
        <v>201.62</v>
      </c>
      <c r="E23" s="206">
        <f t="shared" si="0"/>
        <v>55445.5</v>
      </c>
      <c r="F23" s="211">
        <f t="shared" si="1"/>
        <v>12.337912676314904</v>
      </c>
      <c r="G23" s="277">
        <f t="shared" si="2"/>
        <v>77915.0625</v>
      </c>
      <c r="H23" s="275">
        <v>5</v>
      </c>
      <c r="I23" s="207">
        <f t="shared" si="3"/>
        <v>283.3275</v>
      </c>
      <c r="J23" s="214">
        <f t="shared" si="4"/>
        <v>0.173379126763149</v>
      </c>
      <c r="K23" s="218">
        <f t="shared" si="5"/>
        <v>2.98494325</v>
      </c>
      <c r="L23" s="208">
        <f t="shared" si="6"/>
        <v>16.349207508977827</v>
      </c>
      <c r="M23" s="203">
        <v>47.759092</v>
      </c>
    </row>
    <row r="24" spans="1:13" s="8" customFormat="1" ht="15">
      <c r="A24" s="193" t="s">
        <v>284</v>
      </c>
      <c r="B24" s="179">
        <v>250</v>
      </c>
      <c r="C24" s="284">
        <f>Volume!J24</f>
        <v>960.65</v>
      </c>
      <c r="D24" s="318">
        <v>104.06</v>
      </c>
      <c r="E24" s="206">
        <f t="shared" si="0"/>
        <v>26015</v>
      </c>
      <c r="F24" s="211">
        <f t="shared" si="1"/>
        <v>10.832248998074222</v>
      </c>
      <c r="G24" s="277">
        <f t="shared" si="2"/>
        <v>38023.125</v>
      </c>
      <c r="H24" s="275">
        <v>5</v>
      </c>
      <c r="I24" s="207">
        <f t="shared" si="3"/>
        <v>152.0925</v>
      </c>
      <c r="J24" s="214">
        <f t="shared" si="4"/>
        <v>0.15832248998074222</v>
      </c>
      <c r="K24" s="218">
        <f t="shared" si="5"/>
        <v>3.0054939375</v>
      </c>
      <c r="L24" s="208">
        <f t="shared" si="6"/>
        <v>16.461768260137717</v>
      </c>
      <c r="M24" s="219">
        <v>48.087903</v>
      </c>
    </row>
    <row r="25" spans="1:13" s="8" customFormat="1" ht="15">
      <c r="A25" s="193" t="s">
        <v>137</v>
      </c>
      <c r="B25" s="179">
        <v>1000</v>
      </c>
      <c r="C25" s="284">
        <f>Volume!J25</f>
        <v>344.1</v>
      </c>
      <c r="D25" s="318">
        <v>37.11</v>
      </c>
      <c r="E25" s="206">
        <f t="shared" si="0"/>
        <v>37110</v>
      </c>
      <c r="F25" s="211">
        <f t="shared" si="1"/>
        <v>10.7846556233653</v>
      </c>
      <c r="G25" s="277">
        <f t="shared" si="2"/>
        <v>54315</v>
      </c>
      <c r="H25" s="275">
        <v>5</v>
      </c>
      <c r="I25" s="207">
        <f t="shared" si="3"/>
        <v>54.315</v>
      </c>
      <c r="J25" s="214">
        <f t="shared" si="4"/>
        <v>0.15784655623365298</v>
      </c>
      <c r="K25" s="218">
        <f t="shared" si="5"/>
        <v>2.5117254375</v>
      </c>
      <c r="L25" s="208">
        <f t="shared" si="6"/>
        <v>13.757286803782822</v>
      </c>
      <c r="M25" s="219">
        <v>40.187607</v>
      </c>
    </row>
    <row r="26" spans="1:13" s="8" customFormat="1" ht="15">
      <c r="A26" s="193" t="s">
        <v>232</v>
      </c>
      <c r="B26" s="179">
        <v>500</v>
      </c>
      <c r="C26" s="284">
        <f>Volume!J26</f>
        <v>818.95</v>
      </c>
      <c r="D26" s="318">
        <v>93.42</v>
      </c>
      <c r="E26" s="206">
        <f t="shared" si="0"/>
        <v>46710</v>
      </c>
      <c r="F26" s="211">
        <f t="shared" si="1"/>
        <v>11.407289822333476</v>
      </c>
      <c r="G26" s="277">
        <f t="shared" si="2"/>
        <v>67183.75</v>
      </c>
      <c r="H26" s="275">
        <v>5</v>
      </c>
      <c r="I26" s="207">
        <f t="shared" si="3"/>
        <v>134.3675</v>
      </c>
      <c r="J26" s="214">
        <f t="shared" si="4"/>
        <v>0.16407289822333476</v>
      </c>
      <c r="K26" s="218">
        <f t="shared" si="5"/>
        <v>1.9979265625</v>
      </c>
      <c r="L26" s="208">
        <f t="shared" si="6"/>
        <v>10.943094465200051</v>
      </c>
      <c r="M26" s="219">
        <v>31.966825</v>
      </c>
    </row>
    <row r="27" spans="1:13" s="8" customFormat="1" ht="15">
      <c r="A27" s="193" t="s">
        <v>1</v>
      </c>
      <c r="B27" s="179">
        <v>150</v>
      </c>
      <c r="C27" s="284">
        <f>Volume!J27</f>
        <v>2429.3</v>
      </c>
      <c r="D27" s="318">
        <v>263.74</v>
      </c>
      <c r="E27" s="206">
        <f t="shared" si="0"/>
        <v>39561</v>
      </c>
      <c r="F27" s="211">
        <f t="shared" si="1"/>
        <v>10.856625365331576</v>
      </c>
      <c r="G27" s="277">
        <f t="shared" si="2"/>
        <v>57780.75</v>
      </c>
      <c r="H27" s="275">
        <v>5</v>
      </c>
      <c r="I27" s="207">
        <f t="shared" si="3"/>
        <v>385.205</v>
      </c>
      <c r="J27" s="214">
        <f t="shared" si="4"/>
        <v>0.15856625365331575</v>
      </c>
      <c r="K27" s="218">
        <f t="shared" si="5"/>
        <v>1.931505625</v>
      </c>
      <c r="L27" s="208">
        <f t="shared" si="6"/>
        <v>10.579292007606144</v>
      </c>
      <c r="M27" s="219">
        <v>30.90409</v>
      </c>
    </row>
    <row r="28" spans="1:13" s="8" customFormat="1" ht="15">
      <c r="A28" s="193" t="s">
        <v>158</v>
      </c>
      <c r="B28" s="179">
        <v>1900</v>
      </c>
      <c r="C28" s="284">
        <f>Volume!J28</f>
        <v>114.65</v>
      </c>
      <c r="D28" s="318">
        <v>12.44</v>
      </c>
      <c r="E28" s="206">
        <f t="shared" si="0"/>
        <v>23636</v>
      </c>
      <c r="F28" s="211">
        <f t="shared" si="1"/>
        <v>10.85041430440471</v>
      </c>
      <c r="G28" s="277">
        <f t="shared" si="2"/>
        <v>34636.667499999996</v>
      </c>
      <c r="H28" s="275">
        <v>5.05</v>
      </c>
      <c r="I28" s="207">
        <f t="shared" si="3"/>
        <v>18.229824999999998</v>
      </c>
      <c r="J28" s="214">
        <f t="shared" si="4"/>
        <v>0.15900414304404709</v>
      </c>
      <c r="K28" s="218">
        <f t="shared" si="5"/>
        <v>2.1079460625</v>
      </c>
      <c r="L28" s="208">
        <f t="shared" si="6"/>
        <v>11.545696084354446</v>
      </c>
      <c r="M28" s="219">
        <v>33.727137</v>
      </c>
    </row>
    <row r="29" spans="1:13" s="8" customFormat="1" ht="15">
      <c r="A29" s="193" t="s">
        <v>285</v>
      </c>
      <c r="B29" s="179">
        <v>300</v>
      </c>
      <c r="C29" s="284">
        <f>Volume!J29</f>
        <v>559.9</v>
      </c>
      <c r="D29" s="318">
        <v>80.69</v>
      </c>
      <c r="E29" s="206">
        <f t="shared" si="0"/>
        <v>24207</v>
      </c>
      <c r="F29" s="211">
        <f t="shared" si="1"/>
        <v>14.411502053938202</v>
      </c>
      <c r="G29" s="277">
        <f t="shared" si="2"/>
        <v>32605.5</v>
      </c>
      <c r="H29" s="275">
        <v>5</v>
      </c>
      <c r="I29" s="207">
        <f t="shared" si="3"/>
        <v>108.685</v>
      </c>
      <c r="J29" s="214">
        <f t="shared" si="4"/>
        <v>0.19411502053938204</v>
      </c>
      <c r="K29" s="218">
        <f t="shared" si="5"/>
        <v>3.85269975</v>
      </c>
      <c r="L29" s="208">
        <f t="shared" si="6"/>
        <v>21.102105603695144</v>
      </c>
      <c r="M29" s="219">
        <v>61.643196</v>
      </c>
    </row>
    <row r="30" spans="1:13" s="8" customFormat="1" ht="15">
      <c r="A30" s="193" t="s">
        <v>159</v>
      </c>
      <c r="B30" s="179">
        <v>4500</v>
      </c>
      <c r="C30" s="284">
        <f>Volume!J30</f>
        <v>49.15</v>
      </c>
      <c r="D30" s="318">
        <v>5.46</v>
      </c>
      <c r="E30" s="206">
        <f t="shared" si="0"/>
        <v>24570</v>
      </c>
      <c r="F30" s="211">
        <f t="shared" si="1"/>
        <v>11.1088504577823</v>
      </c>
      <c r="G30" s="277">
        <f t="shared" si="2"/>
        <v>35628.75</v>
      </c>
      <c r="H30" s="275">
        <v>5</v>
      </c>
      <c r="I30" s="207">
        <f t="shared" si="3"/>
        <v>7.9175</v>
      </c>
      <c r="J30" s="214">
        <f t="shared" si="4"/>
        <v>0.161088504577823</v>
      </c>
      <c r="K30" s="218">
        <f t="shared" si="5"/>
        <v>2.803160125</v>
      </c>
      <c r="L30" s="208">
        <f t="shared" si="6"/>
        <v>15.35354032761501</v>
      </c>
      <c r="M30" s="219">
        <v>44.850562</v>
      </c>
    </row>
    <row r="31" spans="1:13" s="8" customFormat="1" ht="15">
      <c r="A31" s="193" t="s">
        <v>2</v>
      </c>
      <c r="B31" s="179">
        <v>1100</v>
      </c>
      <c r="C31" s="284">
        <f>Volume!J31</f>
        <v>355.05</v>
      </c>
      <c r="D31" s="318">
        <v>45.06</v>
      </c>
      <c r="E31" s="206">
        <f t="shared" si="0"/>
        <v>49566</v>
      </c>
      <c r="F31" s="211">
        <f t="shared" si="1"/>
        <v>12.691170257710183</v>
      </c>
      <c r="G31" s="277">
        <f t="shared" si="2"/>
        <v>69093.75</v>
      </c>
      <c r="H31" s="275">
        <v>5</v>
      </c>
      <c r="I31" s="207">
        <f t="shared" si="3"/>
        <v>62.8125</v>
      </c>
      <c r="J31" s="214">
        <f t="shared" si="4"/>
        <v>0.17691170257710181</v>
      </c>
      <c r="K31" s="218">
        <f t="shared" si="5"/>
        <v>2.023759375</v>
      </c>
      <c r="L31" s="208">
        <f t="shared" si="6"/>
        <v>11.084586606500565</v>
      </c>
      <c r="M31" s="219">
        <v>32.38015</v>
      </c>
    </row>
    <row r="32" spans="1:13" s="8" customFormat="1" ht="15">
      <c r="A32" s="193" t="s">
        <v>391</v>
      </c>
      <c r="B32" s="179">
        <v>2500</v>
      </c>
      <c r="C32" s="284">
        <f>Volume!J32</f>
        <v>130.6</v>
      </c>
      <c r="D32" s="318">
        <v>14.16</v>
      </c>
      <c r="E32" s="206">
        <f t="shared" si="0"/>
        <v>35400</v>
      </c>
      <c r="F32" s="211">
        <f t="shared" si="1"/>
        <v>10.842266462480858</v>
      </c>
      <c r="G32" s="277">
        <f t="shared" si="2"/>
        <v>51725</v>
      </c>
      <c r="H32" s="275">
        <v>5</v>
      </c>
      <c r="I32" s="207">
        <f t="shared" si="3"/>
        <v>20.69</v>
      </c>
      <c r="J32" s="214">
        <f t="shared" si="4"/>
        <v>0.15842266462480858</v>
      </c>
      <c r="K32" s="218">
        <f t="shared" si="5"/>
        <v>1.8096494375</v>
      </c>
      <c r="L32" s="208">
        <f t="shared" si="6"/>
        <v>9.911858180952853</v>
      </c>
      <c r="M32" s="219">
        <v>28.954391</v>
      </c>
    </row>
    <row r="33" spans="1:13" s="8" customFormat="1" ht="15">
      <c r="A33" s="193" t="s">
        <v>78</v>
      </c>
      <c r="B33" s="179">
        <v>1600</v>
      </c>
      <c r="C33" s="284">
        <f>Volume!J33</f>
        <v>220.2</v>
      </c>
      <c r="D33" s="318">
        <v>33.02</v>
      </c>
      <c r="E33" s="206">
        <f t="shared" si="0"/>
        <v>52832.00000000001</v>
      </c>
      <c r="F33" s="211">
        <f t="shared" si="1"/>
        <v>14.99545867393279</v>
      </c>
      <c r="G33" s="277">
        <f t="shared" si="2"/>
        <v>70448</v>
      </c>
      <c r="H33" s="275">
        <v>5</v>
      </c>
      <c r="I33" s="207">
        <f t="shared" si="3"/>
        <v>44.03</v>
      </c>
      <c r="J33" s="214">
        <f t="shared" si="4"/>
        <v>0.1999545867393279</v>
      </c>
      <c r="K33" s="218">
        <f t="shared" si="5"/>
        <v>3.51753775</v>
      </c>
      <c r="L33" s="208">
        <f t="shared" si="6"/>
        <v>19.266347725509675</v>
      </c>
      <c r="M33" s="219">
        <v>56.280604</v>
      </c>
    </row>
    <row r="34" spans="1:13" s="8" customFormat="1" ht="15">
      <c r="A34" s="193" t="s">
        <v>138</v>
      </c>
      <c r="B34" s="179">
        <v>425</v>
      </c>
      <c r="C34" s="284">
        <f>Volume!J34</f>
        <v>569.4</v>
      </c>
      <c r="D34" s="318">
        <v>96.29</v>
      </c>
      <c r="E34" s="206">
        <f t="shared" si="0"/>
        <v>40923.25</v>
      </c>
      <c r="F34" s="211">
        <f t="shared" si="1"/>
        <v>16.910783280646296</v>
      </c>
      <c r="G34" s="277">
        <f t="shared" si="2"/>
        <v>53023</v>
      </c>
      <c r="H34" s="275">
        <v>5</v>
      </c>
      <c r="I34" s="207">
        <f t="shared" si="3"/>
        <v>124.76</v>
      </c>
      <c r="J34" s="214">
        <f t="shared" si="4"/>
        <v>0.21910783280646295</v>
      </c>
      <c r="K34" s="218">
        <f t="shared" si="5"/>
        <v>3.678509</v>
      </c>
      <c r="L34" s="208">
        <f t="shared" si="6"/>
        <v>20.14802357285771</v>
      </c>
      <c r="M34" s="219">
        <v>58.856144</v>
      </c>
    </row>
    <row r="35" spans="1:13" s="8" customFormat="1" ht="15">
      <c r="A35" s="193" t="s">
        <v>160</v>
      </c>
      <c r="B35" s="179">
        <v>550</v>
      </c>
      <c r="C35" s="284">
        <f>Volume!J35</f>
        <v>369.05</v>
      </c>
      <c r="D35" s="318">
        <v>49.7</v>
      </c>
      <c r="E35" s="206">
        <f t="shared" si="0"/>
        <v>27335</v>
      </c>
      <c r="F35" s="211">
        <f t="shared" si="1"/>
        <v>13.467009890258774</v>
      </c>
      <c r="G35" s="277">
        <f t="shared" si="2"/>
        <v>37483.875</v>
      </c>
      <c r="H35" s="275">
        <v>5</v>
      </c>
      <c r="I35" s="207">
        <f t="shared" si="3"/>
        <v>68.1525</v>
      </c>
      <c r="J35" s="214">
        <f t="shared" si="4"/>
        <v>0.18467009890258773</v>
      </c>
      <c r="K35" s="218">
        <f t="shared" si="5"/>
        <v>2.7257803125</v>
      </c>
      <c r="L35" s="208">
        <f t="shared" si="6"/>
        <v>14.92971363959731</v>
      </c>
      <c r="M35" s="219">
        <v>43.612485</v>
      </c>
    </row>
    <row r="36" spans="1:13" s="8" customFormat="1" ht="15">
      <c r="A36" s="193" t="s">
        <v>161</v>
      </c>
      <c r="B36" s="179">
        <v>6900</v>
      </c>
      <c r="C36" s="284">
        <f>Volume!J36</f>
        <v>34.05</v>
      </c>
      <c r="D36" s="318">
        <v>3.94</v>
      </c>
      <c r="E36" s="206">
        <f t="shared" si="0"/>
        <v>27186</v>
      </c>
      <c r="F36" s="211">
        <f t="shared" si="1"/>
        <v>11.5712187958884</v>
      </c>
      <c r="G36" s="277">
        <f t="shared" si="2"/>
        <v>38933.25</v>
      </c>
      <c r="H36" s="275">
        <v>5</v>
      </c>
      <c r="I36" s="207">
        <f t="shared" si="3"/>
        <v>5.6425</v>
      </c>
      <c r="J36" s="214">
        <f t="shared" si="4"/>
        <v>0.165712187958884</v>
      </c>
      <c r="K36" s="218">
        <f t="shared" si="5"/>
        <v>2.302460875</v>
      </c>
      <c r="L36" s="208">
        <f t="shared" si="6"/>
        <v>12.611097590105826</v>
      </c>
      <c r="M36" s="219">
        <v>36.839374</v>
      </c>
    </row>
    <row r="37" spans="1:13" s="8" customFormat="1" ht="15">
      <c r="A37" s="193" t="s">
        <v>392</v>
      </c>
      <c r="B37" s="179">
        <v>1800</v>
      </c>
      <c r="C37" s="284">
        <f>Volume!J37</f>
        <v>216.4</v>
      </c>
      <c r="D37" s="318">
        <v>23.56</v>
      </c>
      <c r="E37" s="206">
        <f t="shared" si="0"/>
        <v>42408</v>
      </c>
      <c r="F37" s="211">
        <f t="shared" si="1"/>
        <v>10.887245841035119</v>
      </c>
      <c r="G37" s="277">
        <f t="shared" si="2"/>
        <v>61884</v>
      </c>
      <c r="H37" s="275">
        <v>5</v>
      </c>
      <c r="I37" s="207">
        <f t="shared" si="3"/>
        <v>34.38</v>
      </c>
      <c r="J37" s="214">
        <f t="shared" si="4"/>
        <v>0.15887245841035122</v>
      </c>
      <c r="K37" s="218">
        <f t="shared" si="5"/>
        <v>2.734375</v>
      </c>
      <c r="L37" s="208">
        <f t="shared" si="6"/>
        <v>14.976788681781887</v>
      </c>
      <c r="M37" s="219">
        <v>43.75</v>
      </c>
    </row>
    <row r="38" spans="1:13" s="8" customFormat="1" ht="15">
      <c r="A38" s="193" t="s">
        <v>3</v>
      </c>
      <c r="B38" s="179">
        <v>1250</v>
      </c>
      <c r="C38" s="284">
        <f>Volume!J38</f>
        <v>208.1</v>
      </c>
      <c r="D38" s="318">
        <v>38.84</v>
      </c>
      <c r="E38" s="206">
        <f t="shared" si="0"/>
        <v>48550.00000000001</v>
      </c>
      <c r="F38" s="211">
        <f t="shared" si="1"/>
        <v>18.664103796251805</v>
      </c>
      <c r="G38" s="277">
        <f t="shared" si="2"/>
        <v>61556.25000000001</v>
      </c>
      <c r="H38" s="275">
        <v>5</v>
      </c>
      <c r="I38" s="207">
        <f t="shared" si="3"/>
        <v>49.245000000000005</v>
      </c>
      <c r="J38" s="214">
        <f t="shared" si="4"/>
        <v>0.23664103796251804</v>
      </c>
      <c r="K38" s="218">
        <f t="shared" si="5"/>
        <v>1.9413674375</v>
      </c>
      <c r="L38" s="208">
        <f t="shared" si="6"/>
        <v>10.633307379247508</v>
      </c>
      <c r="M38" s="219">
        <v>31.061879</v>
      </c>
    </row>
    <row r="39" spans="1:13" s="8" customFormat="1" ht="15">
      <c r="A39" s="193" t="s">
        <v>218</v>
      </c>
      <c r="B39" s="179">
        <v>1050</v>
      </c>
      <c r="C39" s="284">
        <f>Volume!J39</f>
        <v>376.55</v>
      </c>
      <c r="D39" s="318">
        <v>61.17</v>
      </c>
      <c r="E39" s="206">
        <f t="shared" si="0"/>
        <v>64228.5</v>
      </c>
      <c r="F39" s="211">
        <f t="shared" si="1"/>
        <v>16.244854600982606</v>
      </c>
      <c r="G39" s="277">
        <f t="shared" si="2"/>
        <v>83997.375</v>
      </c>
      <c r="H39" s="275">
        <v>5</v>
      </c>
      <c r="I39" s="207">
        <f t="shared" si="3"/>
        <v>79.9975</v>
      </c>
      <c r="J39" s="214">
        <f t="shared" si="4"/>
        <v>0.21244854600982604</v>
      </c>
      <c r="K39" s="218">
        <f t="shared" si="5"/>
        <v>2.2033485625</v>
      </c>
      <c r="L39" s="208">
        <f t="shared" si="6"/>
        <v>12.068237097278313</v>
      </c>
      <c r="M39" s="219">
        <v>35.253577</v>
      </c>
    </row>
    <row r="40" spans="1:13" s="8" customFormat="1" ht="15">
      <c r="A40" s="193" t="s">
        <v>162</v>
      </c>
      <c r="B40" s="179">
        <v>1200</v>
      </c>
      <c r="C40" s="284">
        <f>Volume!J40</f>
        <v>313.05</v>
      </c>
      <c r="D40" s="318">
        <v>50.17</v>
      </c>
      <c r="E40" s="206">
        <f t="shared" si="0"/>
        <v>60204</v>
      </c>
      <c r="F40" s="211">
        <f t="shared" si="1"/>
        <v>16.02619389873822</v>
      </c>
      <c r="G40" s="277">
        <f t="shared" si="2"/>
        <v>78987</v>
      </c>
      <c r="H40" s="275">
        <v>5</v>
      </c>
      <c r="I40" s="207">
        <f t="shared" si="3"/>
        <v>65.8225</v>
      </c>
      <c r="J40" s="214">
        <f t="shared" si="4"/>
        <v>0.2102619389873822</v>
      </c>
      <c r="K40" s="218">
        <f t="shared" si="5"/>
        <v>3.3854694375</v>
      </c>
      <c r="L40" s="208">
        <f t="shared" si="6"/>
        <v>18.54297978663076</v>
      </c>
      <c r="M40" s="219">
        <v>54.167511</v>
      </c>
    </row>
    <row r="41" spans="1:13" s="8" customFormat="1" ht="15">
      <c r="A41" s="193" t="s">
        <v>286</v>
      </c>
      <c r="B41" s="179">
        <v>1000</v>
      </c>
      <c r="C41" s="284">
        <f>Volume!J41</f>
        <v>214.8</v>
      </c>
      <c r="D41" s="318">
        <v>25.58</v>
      </c>
      <c r="E41" s="206">
        <f t="shared" si="0"/>
        <v>25580</v>
      </c>
      <c r="F41" s="211">
        <f t="shared" si="1"/>
        <v>11.90875232774674</v>
      </c>
      <c r="G41" s="277">
        <f t="shared" si="2"/>
        <v>36320</v>
      </c>
      <c r="H41" s="275">
        <v>5</v>
      </c>
      <c r="I41" s="207">
        <f t="shared" si="3"/>
        <v>36.32</v>
      </c>
      <c r="J41" s="214">
        <f t="shared" si="4"/>
        <v>0.1690875232774674</v>
      </c>
      <c r="K41" s="218">
        <f t="shared" si="5"/>
        <v>3.8871326875</v>
      </c>
      <c r="L41" s="208">
        <f t="shared" si="6"/>
        <v>21.290702569594295</v>
      </c>
      <c r="M41" s="219">
        <v>62.194123</v>
      </c>
    </row>
    <row r="42" spans="1:13" s="8" customFormat="1" ht="15">
      <c r="A42" s="193" t="s">
        <v>183</v>
      </c>
      <c r="B42" s="179">
        <v>950</v>
      </c>
      <c r="C42" s="284">
        <f>Volume!J42</f>
        <v>304.95</v>
      </c>
      <c r="D42" s="318">
        <v>42.32</v>
      </c>
      <c r="E42" s="206">
        <f t="shared" si="0"/>
        <v>40204</v>
      </c>
      <c r="F42" s="211">
        <f t="shared" si="1"/>
        <v>13.877684866371537</v>
      </c>
      <c r="G42" s="277">
        <f t="shared" si="2"/>
        <v>54689.125</v>
      </c>
      <c r="H42" s="275">
        <v>5</v>
      </c>
      <c r="I42" s="207">
        <f t="shared" si="3"/>
        <v>57.5675</v>
      </c>
      <c r="J42" s="214">
        <f t="shared" si="4"/>
        <v>0.18877684866371539</v>
      </c>
      <c r="K42" s="218">
        <f t="shared" si="5"/>
        <v>2.784402875</v>
      </c>
      <c r="L42" s="208">
        <f t="shared" si="6"/>
        <v>15.250802638197374</v>
      </c>
      <c r="M42" s="219">
        <v>44.550446</v>
      </c>
    </row>
    <row r="43" spans="1:13" s="8" customFormat="1" ht="15">
      <c r="A43" s="193" t="s">
        <v>219</v>
      </c>
      <c r="B43" s="179">
        <v>2700</v>
      </c>
      <c r="C43" s="284">
        <f>Volume!J43</f>
        <v>93.7</v>
      </c>
      <c r="D43" s="318">
        <v>10.21</v>
      </c>
      <c r="E43" s="206">
        <f t="shared" si="0"/>
        <v>27567.000000000004</v>
      </c>
      <c r="F43" s="211">
        <f t="shared" si="1"/>
        <v>10.89647812166489</v>
      </c>
      <c r="G43" s="277">
        <f t="shared" si="2"/>
        <v>40216.5</v>
      </c>
      <c r="H43" s="275">
        <v>5</v>
      </c>
      <c r="I43" s="207">
        <f t="shared" si="3"/>
        <v>14.895</v>
      </c>
      <c r="J43" s="214">
        <f t="shared" si="4"/>
        <v>0.15896478121664886</v>
      </c>
      <c r="K43" s="218">
        <f t="shared" si="5"/>
        <v>1.75628475</v>
      </c>
      <c r="L43" s="208">
        <f t="shared" si="6"/>
        <v>9.619567749773214</v>
      </c>
      <c r="M43" s="219">
        <v>28.100556</v>
      </c>
    </row>
    <row r="44" spans="1:13" s="8" customFormat="1" ht="15">
      <c r="A44" s="193" t="s">
        <v>163</v>
      </c>
      <c r="B44" s="179">
        <v>62</v>
      </c>
      <c r="C44" s="284">
        <f>Volume!J44</f>
        <v>3751.65</v>
      </c>
      <c r="D44" s="318">
        <v>465.87</v>
      </c>
      <c r="E44" s="206">
        <f t="shared" si="0"/>
        <v>28883.94</v>
      </c>
      <c r="F44" s="211">
        <f t="shared" si="1"/>
        <v>12.417736196073728</v>
      </c>
      <c r="G44" s="277">
        <f t="shared" si="2"/>
        <v>40514.055</v>
      </c>
      <c r="H44" s="275">
        <v>5</v>
      </c>
      <c r="I44" s="207">
        <f t="shared" si="3"/>
        <v>653.4525</v>
      </c>
      <c r="J44" s="214">
        <f t="shared" si="4"/>
        <v>0.17417736196073727</v>
      </c>
      <c r="K44" s="218">
        <f t="shared" si="5"/>
        <v>3.5696378125</v>
      </c>
      <c r="L44" s="208">
        <f t="shared" si="6"/>
        <v>19.551711520296465</v>
      </c>
      <c r="M44" s="219">
        <v>57.114205</v>
      </c>
    </row>
    <row r="45" spans="1:13" s="8" customFormat="1" ht="15">
      <c r="A45" s="193" t="s">
        <v>194</v>
      </c>
      <c r="B45" s="179">
        <v>400</v>
      </c>
      <c r="C45" s="284">
        <f>Volume!J45</f>
        <v>689.65</v>
      </c>
      <c r="D45" s="318">
        <v>74.53</v>
      </c>
      <c r="E45" s="206">
        <f t="shared" si="0"/>
        <v>29812</v>
      </c>
      <c r="F45" s="211">
        <f t="shared" si="1"/>
        <v>10.80693105198289</v>
      </c>
      <c r="G45" s="277">
        <f t="shared" si="2"/>
        <v>44129.134</v>
      </c>
      <c r="H45" s="275">
        <v>5.19</v>
      </c>
      <c r="I45" s="207">
        <f t="shared" si="3"/>
        <v>110.322835</v>
      </c>
      <c r="J45" s="214">
        <f t="shared" si="4"/>
        <v>0.1599693105198289</v>
      </c>
      <c r="K45" s="218">
        <f t="shared" si="5"/>
        <v>1.9054481875</v>
      </c>
      <c r="L45" s="208">
        <f t="shared" si="6"/>
        <v>10.436569544510833</v>
      </c>
      <c r="M45" s="219">
        <v>30.487171</v>
      </c>
    </row>
    <row r="46" spans="1:13" s="8" customFormat="1" ht="15">
      <c r="A46" s="193" t="s">
        <v>220</v>
      </c>
      <c r="B46" s="179">
        <v>2400</v>
      </c>
      <c r="C46" s="284">
        <f>Volume!J46</f>
        <v>125.35</v>
      </c>
      <c r="D46" s="318">
        <v>16.97</v>
      </c>
      <c r="E46" s="206">
        <f t="shared" si="0"/>
        <v>40728</v>
      </c>
      <c r="F46" s="211">
        <f t="shared" si="1"/>
        <v>13.538093338651775</v>
      </c>
      <c r="G46" s="277">
        <f t="shared" si="2"/>
        <v>55770</v>
      </c>
      <c r="H46" s="275">
        <v>5</v>
      </c>
      <c r="I46" s="207">
        <f t="shared" si="3"/>
        <v>23.2375</v>
      </c>
      <c r="J46" s="214">
        <f t="shared" si="4"/>
        <v>0.18538093338651776</v>
      </c>
      <c r="K46" s="218">
        <f t="shared" si="5"/>
        <v>3.3233994375</v>
      </c>
      <c r="L46" s="208">
        <f t="shared" si="6"/>
        <v>18.203008395187304</v>
      </c>
      <c r="M46" s="219">
        <v>53.174391</v>
      </c>
    </row>
    <row r="47" spans="1:13" s="8" customFormat="1" ht="15">
      <c r="A47" s="193" t="s">
        <v>164</v>
      </c>
      <c r="B47" s="179">
        <v>5650</v>
      </c>
      <c r="C47" s="284">
        <f>Volume!J47</f>
        <v>54.45</v>
      </c>
      <c r="D47" s="318">
        <v>6.07</v>
      </c>
      <c r="E47" s="206">
        <f t="shared" si="0"/>
        <v>34295.5</v>
      </c>
      <c r="F47" s="211">
        <f t="shared" si="1"/>
        <v>11.147842056932966</v>
      </c>
      <c r="G47" s="277">
        <f t="shared" si="2"/>
        <v>49677.625</v>
      </c>
      <c r="H47" s="275">
        <v>5</v>
      </c>
      <c r="I47" s="207">
        <f t="shared" si="3"/>
        <v>8.7925</v>
      </c>
      <c r="J47" s="214">
        <f t="shared" si="4"/>
        <v>0.16147842056932965</v>
      </c>
      <c r="K47" s="218">
        <f t="shared" si="5"/>
        <v>3.87681475</v>
      </c>
      <c r="L47" s="208">
        <f t="shared" si="6"/>
        <v>21.234188898437512</v>
      </c>
      <c r="M47" s="219">
        <v>62.029036</v>
      </c>
    </row>
    <row r="48" spans="1:13" s="8" customFormat="1" ht="15">
      <c r="A48" s="193" t="s">
        <v>165</v>
      </c>
      <c r="B48" s="179">
        <v>1300</v>
      </c>
      <c r="C48" s="284">
        <f>Volume!J48</f>
        <v>256.3</v>
      </c>
      <c r="D48" s="318">
        <v>29.72</v>
      </c>
      <c r="E48" s="206">
        <f t="shared" si="0"/>
        <v>38636</v>
      </c>
      <c r="F48" s="211">
        <f t="shared" si="1"/>
        <v>11.595786188060865</v>
      </c>
      <c r="G48" s="277">
        <f t="shared" si="2"/>
        <v>55295.5</v>
      </c>
      <c r="H48" s="275">
        <v>5</v>
      </c>
      <c r="I48" s="207">
        <f t="shared" si="3"/>
        <v>42.535</v>
      </c>
      <c r="J48" s="214">
        <f t="shared" si="4"/>
        <v>0.16595786188060865</v>
      </c>
      <c r="K48" s="218">
        <f t="shared" si="5"/>
        <v>3.060328625</v>
      </c>
      <c r="L48" s="208">
        <f t="shared" si="6"/>
        <v>16.762110212912685</v>
      </c>
      <c r="M48" s="219">
        <v>48.965258</v>
      </c>
    </row>
    <row r="49" spans="1:13" s="8" customFormat="1" ht="15">
      <c r="A49" s="193" t="s">
        <v>89</v>
      </c>
      <c r="B49" s="179">
        <v>750</v>
      </c>
      <c r="C49" s="284">
        <f>Volume!J49</f>
        <v>278.45</v>
      </c>
      <c r="D49" s="318">
        <v>37.68</v>
      </c>
      <c r="E49" s="206">
        <f t="shared" si="0"/>
        <v>28260</v>
      </c>
      <c r="F49" s="211">
        <f t="shared" si="1"/>
        <v>13.532052433111868</v>
      </c>
      <c r="G49" s="277">
        <f t="shared" si="2"/>
        <v>38994.2475</v>
      </c>
      <c r="H49" s="275">
        <v>5.14</v>
      </c>
      <c r="I49" s="207">
        <f t="shared" si="3"/>
        <v>51.992329999999995</v>
      </c>
      <c r="J49" s="214">
        <f t="shared" si="4"/>
        <v>0.1867205243311187</v>
      </c>
      <c r="K49" s="218">
        <f t="shared" si="5"/>
        <v>2.8160874375</v>
      </c>
      <c r="L49" s="208">
        <f t="shared" si="6"/>
        <v>15.424346134256695</v>
      </c>
      <c r="M49" s="219">
        <v>45.057399</v>
      </c>
    </row>
    <row r="50" spans="1:13" s="8" customFormat="1" ht="15">
      <c r="A50" s="193" t="s">
        <v>287</v>
      </c>
      <c r="B50" s="179">
        <v>2000</v>
      </c>
      <c r="C50" s="284">
        <f>Volume!J50</f>
        <v>182.4</v>
      </c>
      <c r="D50" s="318">
        <v>19.52</v>
      </c>
      <c r="E50" s="206">
        <f t="shared" si="0"/>
        <v>39040</v>
      </c>
      <c r="F50" s="211">
        <f t="shared" si="1"/>
        <v>10.701754385964913</v>
      </c>
      <c r="G50" s="277">
        <f t="shared" si="2"/>
        <v>57280</v>
      </c>
      <c r="H50" s="275">
        <v>5</v>
      </c>
      <c r="I50" s="207">
        <f t="shared" si="3"/>
        <v>28.64</v>
      </c>
      <c r="J50" s="214">
        <f t="shared" si="4"/>
        <v>0.1570175438596491</v>
      </c>
      <c r="K50" s="218">
        <f t="shared" si="5"/>
        <v>3.6678045625</v>
      </c>
      <c r="L50" s="208">
        <f t="shared" si="6"/>
        <v>20.08939295401617</v>
      </c>
      <c r="M50" s="219">
        <v>58.684873</v>
      </c>
    </row>
    <row r="51" spans="1:13" s="8" customFormat="1" ht="15">
      <c r="A51" s="193" t="s">
        <v>271</v>
      </c>
      <c r="B51" s="179">
        <v>1200</v>
      </c>
      <c r="C51" s="284">
        <f>Volume!J51</f>
        <v>261.95</v>
      </c>
      <c r="D51" s="318">
        <v>27.91</v>
      </c>
      <c r="E51" s="206">
        <f t="shared" si="0"/>
        <v>33492</v>
      </c>
      <c r="F51" s="211">
        <f t="shared" si="1"/>
        <v>10.654705096392442</v>
      </c>
      <c r="G51" s="277">
        <f t="shared" si="2"/>
        <v>49209</v>
      </c>
      <c r="H51" s="275">
        <v>5</v>
      </c>
      <c r="I51" s="207">
        <f t="shared" si="3"/>
        <v>41.0075</v>
      </c>
      <c r="J51" s="214">
        <f t="shared" si="4"/>
        <v>0.15654705096392443</v>
      </c>
      <c r="K51" s="218">
        <f t="shared" si="5"/>
        <v>3.15631875</v>
      </c>
      <c r="L51" s="208">
        <f t="shared" si="6"/>
        <v>17.28786978051509</v>
      </c>
      <c r="M51" s="219">
        <v>50.5011</v>
      </c>
    </row>
    <row r="52" spans="1:13" s="8" customFormat="1" ht="15">
      <c r="A52" s="193" t="s">
        <v>221</v>
      </c>
      <c r="B52" s="179">
        <v>300</v>
      </c>
      <c r="C52" s="284">
        <f>Volume!J52</f>
        <v>1202.35</v>
      </c>
      <c r="D52" s="318">
        <v>127.52</v>
      </c>
      <c r="E52" s="206">
        <f t="shared" si="0"/>
        <v>38256</v>
      </c>
      <c r="F52" s="211">
        <f t="shared" si="1"/>
        <v>10.605896785461805</v>
      </c>
      <c r="G52" s="277">
        <f t="shared" si="2"/>
        <v>56291.25</v>
      </c>
      <c r="H52" s="275">
        <v>5</v>
      </c>
      <c r="I52" s="207">
        <f t="shared" si="3"/>
        <v>187.6375</v>
      </c>
      <c r="J52" s="214">
        <f t="shared" si="4"/>
        <v>0.15605896785461804</v>
      </c>
      <c r="K52" s="218">
        <f t="shared" si="5"/>
        <v>2.0622700625</v>
      </c>
      <c r="L52" s="208">
        <f t="shared" si="6"/>
        <v>11.295518328988388</v>
      </c>
      <c r="M52" s="219">
        <v>32.996321</v>
      </c>
    </row>
    <row r="53" spans="1:13" s="8" customFormat="1" ht="15">
      <c r="A53" s="193" t="s">
        <v>233</v>
      </c>
      <c r="B53" s="179">
        <v>1000</v>
      </c>
      <c r="C53" s="284">
        <f>Volume!J53</f>
        <v>429.3</v>
      </c>
      <c r="D53" s="318">
        <v>70.46</v>
      </c>
      <c r="E53" s="206">
        <f t="shared" si="0"/>
        <v>70460</v>
      </c>
      <c r="F53" s="211">
        <f t="shared" si="1"/>
        <v>16.412764966224085</v>
      </c>
      <c r="G53" s="277">
        <f t="shared" si="2"/>
        <v>91925</v>
      </c>
      <c r="H53" s="275">
        <v>5</v>
      </c>
      <c r="I53" s="207">
        <f t="shared" si="3"/>
        <v>91.925</v>
      </c>
      <c r="J53" s="214">
        <f t="shared" si="4"/>
        <v>0.21412764966224085</v>
      </c>
      <c r="K53" s="218">
        <f t="shared" si="5"/>
        <v>3.8332605</v>
      </c>
      <c r="L53" s="208">
        <f t="shared" si="6"/>
        <v>20.99563244643532</v>
      </c>
      <c r="M53" s="219">
        <v>61.332168</v>
      </c>
    </row>
    <row r="54" spans="1:13" s="8" customFormat="1" ht="15">
      <c r="A54" s="193" t="s">
        <v>166</v>
      </c>
      <c r="B54" s="179">
        <v>2950</v>
      </c>
      <c r="C54" s="284">
        <f>Volume!J54</f>
        <v>101.3</v>
      </c>
      <c r="D54" s="318">
        <v>11.02</v>
      </c>
      <c r="E54" s="206">
        <f t="shared" si="0"/>
        <v>32509</v>
      </c>
      <c r="F54" s="211">
        <f t="shared" si="1"/>
        <v>10.87857847976308</v>
      </c>
      <c r="G54" s="277">
        <f t="shared" si="2"/>
        <v>47450.75</v>
      </c>
      <c r="H54" s="275">
        <v>5</v>
      </c>
      <c r="I54" s="207">
        <f t="shared" si="3"/>
        <v>16.085</v>
      </c>
      <c r="J54" s="214">
        <f t="shared" si="4"/>
        <v>0.1587857847976308</v>
      </c>
      <c r="K54" s="218">
        <f t="shared" si="5"/>
        <v>2.3028273125</v>
      </c>
      <c r="L54" s="208">
        <f t="shared" si="6"/>
        <v>12.613104650952483</v>
      </c>
      <c r="M54" s="219">
        <v>36.845237</v>
      </c>
    </row>
    <row r="55" spans="1:13" s="8" customFormat="1" ht="15">
      <c r="A55" s="193" t="s">
        <v>222</v>
      </c>
      <c r="B55" s="179">
        <v>88</v>
      </c>
      <c r="C55" s="284">
        <f>Volume!J55</f>
        <v>2485.75</v>
      </c>
      <c r="D55" s="318">
        <v>267.8</v>
      </c>
      <c r="E55" s="206">
        <f t="shared" si="0"/>
        <v>23566.4</v>
      </c>
      <c r="F55" s="211">
        <f t="shared" si="1"/>
        <v>10.773408428039827</v>
      </c>
      <c r="G55" s="277">
        <f t="shared" si="2"/>
        <v>34503.700000000004</v>
      </c>
      <c r="H55" s="275">
        <v>5</v>
      </c>
      <c r="I55" s="207">
        <f t="shared" si="3"/>
        <v>392.08750000000003</v>
      </c>
      <c r="J55" s="214">
        <f t="shared" si="4"/>
        <v>0.15773408428039828</v>
      </c>
      <c r="K55" s="218">
        <f t="shared" si="5"/>
        <v>2.0373401875</v>
      </c>
      <c r="L55" s="208">
        <f t="shared" si="6"/>
        <v>11.158971780055547</v>
      </c>
      <c r="M55" s="219">
        <v>32.597443</v>
      </c>
    </row>
    <row r="56" spans="1:13" s="8" customFormat="1" ht="15">
      <c r="A56" s="193" t="s">
        <v>288</v>
      </c>
      <c r="B56" s="179">
        <v>1500</v>
      </c>
      <c r="C56" s="284">
        <f>Volume!J56</f>
        <v>174.55</v>
      </c>
      <c r="D56" s="318">
        <v>30.48</v>
      </c>
      <c r="E56" s="206">
        <f t="shared" si="0"/>
        <v>45720</v>
      </c>
      <c r="F56" s="211">
        <f t="shared" si="1"/>
        <v>17.46204525923804</v>
      </c>
      <c r="G56" s="277">
        <f t="shared" si="2"/>
        <v>58811.25</v>
      </c>
      <c r="H56" s="275">
        <v>5</v>
      </c>
      <c r="I56" s="207">
        <f t="shared" si="3"/>
        <v>39.2075</v>
      </c>
      <c r="J56" s="214">
        <f t="shared" si="4"/>
        <v>0.22462045259238042</v>
      </c>
      <c r="K56" s="218">
        <f t="shared" si="5"/>
        <v>3.58289025</v>
      </c>
      <c r="L56" s="208">
        <f t="shared" si="6"/>
        <v>19.62429810990324</v>
      </c>
      <c r="M56" s="219">
        <v>57.326244</v>
      </c>
    </row>
    <row r="57" spans="1:13" s="8" customFormat="1" ht="15">
      <c r="A57" s="193" t="s">
        <v>289</v>
      </c>
      <c r="B57" s="179">
        <v>1400</v>
      </c>
      <c r="C57" s="284">
        <f>Volume!J57</f>
        <v>137.4</v>
      </c>
      <c r="D57" s="318">
        <v>23.21</v>
      </c>
      <c r="E57" s="206">
        <f t="shared" si="0"/>
        <v>32494</v>
      </c>
      <c r="F57" s="211">
        <f t="shared" si="1"/>
        <v>16.892285298398836</v>
      </c>
      <c r="G57" s="277">
        <f t="shared" si="2"/>
        <v>42112</v>
      </c>
      <c r="H57" s="275">
        <v>5</v>
      </c>
      <c r="I57" s="207">
        <f t="shared" si="3"/>
        <v>30.08</v>
      </c>
      <c r="J57" s="214">
        <f t="shared" si="4"/>
        <v>0.21892285298398834</v>
      </c>
      <c r="K57" s="218">
        <f t="shared" si="5"/>
        <v>2.8057205</v>
      </c>
      <c r="L57" s="208">
        <f t="shared" si="6"/>
        <v>15.367564079046735</v>
      </c>
      <c r="M57" s="219">
        <v>44.891528</v>
      </c>
    </row>
    <row r="58" spans="1:13" s="8" customFormat="1" ht="15">
      <c r="A58" s="193" t="s">
        <v>195</v>
      </c>
      <c r="B58" s="179">
        <v>2062</v>
      </c>
      <c r="C58" s="284">
        <f>Volume!J58</f>
        <v>120.8</v>
      </c>
      <c r="D58" s="318">
        <v>13.15</v>
      </c>
      <c r="E58" s="206">
        <f t="shared" si="0"/>
        <v>27115.3</v>
      </c>
      <c r="F58" s="211">
        <f t="shared" si="1"/>
        <v>10.885761589403973</v>
      </c>
      <c r="G58" s="277">
        <f t="shared" si="2"/>
        <v>39569.78</v>
      </c>
      <c r="H58" s="275">
        <v>5</v>
      </c>
      <c r="I58" s="207">
        <f t="shared" si="3"/>
        <v>19.189999999999998</v>
      </c>
      <c r="J58" s="214">
        <f t="shared" si="4"/>
        <v>0.1588576158940397</v>
      </c>
      <c r="K58" s="218">
        <f t="shared" si="5"/>
        <v>2.3555141875</v>
      </c>
      <c r="L58" s="208">
        <f t="shared" si="6"/>
        <v>12.901682550172033</v>
      </c>
      <c r="M58" s="219">
        <v>37.688227</v>
      </c>
    </row>
    <row r="59" spans="1:13" s="8" customFormat="1" ht="15">
      <c r="A59" s="193" t="s">
        <v>290</v>
      </c>
      <c r="B59" s="179">
        <v>1400</v>
      </c>
      <c r="C59" s="284">
        <f>Volume!J59</f>
        <v>94.55</v>
      </c>
      <c r="D59" s="318">
        <v>15.44</v>
      </c>
      <c r="E59" s="206">
        <f t="shared" si="0"/>
        <v>21616</v>
      </c>
      <c r="F59" s="211">
        <f t="shared" si="1"/>
        <v>16.329984135378105</v>
      </c>
      <c r="G59" s="277">
        <f t="shared" si="2"/>
        <v>28234.5</v>
      </c>
      <c r="H59" s="275">
        <v>5</v>
      </c>
      <c r="I59" s="207">
        <f t="shared" si="3"/>
        <v>20.1675</v>
      </c>
      <c r="J59" s="214">
        <f t="shared" si="4"/>
        <v>0.21329984135378108</v>
      </c>
      <c r="K59" s="218">
        <f t="shared" si="5"/>
        <v>3.7203594375</v>
      </c>
      <c r="L59" s="208">
        <f t="shared" si="6"/>
        <v>20.37724785945981</v>
      </c>
      <c r="M59" s="219">
        <v>59.525751</v>
      </c>
    </row>
    <row r="60" spans="1:13" s="8" customFormat="1" ht="15">
      <c r="A60" s="193" t="s">
        <v>197</v>
      </c>
      <c r="B60" s="179">
        <v>650</v>
      </c>
      <c r="C60" s="284">
        <f>Volume!J60</f>
        <v>325.15</v>
      </c>
      <c r="D60" s="318">
        <v>43.24</v>
      </c>
      <c r="E60" s="206">
        <f t="shared" si="0"/>
        <v>28106</v>
      </c>
      <c r="F60" s="211">
        <f t="shared" si="1"/>
        <v>13.298477625711211</v>
      </c>
      <c r="G60" s="277">
        <f t="shared" si="2"/>
        <v>38673.375</v>
      </c>
      <c r="H60" s="275">
        <v>5</v>
      </c>
      <c r="I60" s="207">
        <f t="shared" si="3"/>
        <v>59.4975</v>
      </c>
      <c r="J60" s="214">
        <f t="shared" si="4"/>
        <v>0.18298477625711213</v>
      </c>
      <c r="K60" s="218">
        <f t="shared" si="5"/>
        <v>2.3277544375</v>
      </c>
      <c r="L60" s="208">
        <f t="shared" si="6"/>
        <v>12.749636137514994</v>
      </c>
      <c r="M60" s="219">
        <v>37.244071</v>
      </c>
    </row>
    <row r="61" spans="1:13" s="8" customFormat="1" ht="15">
      <c r="A61" s="193" t="s">
        <v>4</v>
      </c>
      <c r="B61" s="179">
        <v>150</v>
      </c>
      <c r="C61" s="284">
        <f>Volume!J61</f>
        <v>1683.45</v>
      </c>
      <c r="D61" s="318">
        <v>181.87</v>
      </c>
      <c r="E61" s="206">
        <f t="shared" si="0"/>
        <v>27280.5</v>
      </c>
      <c r="F61" s="211">
        <f t="shared" si="1"/>
        <v>10.803409664676705</v>
      </c>
      <c r="G61" s="277">
        <f t="shared" si="2"/>
        <v>39906.375</v>
      </c>
      <c r="H61" s="275">
        <v>5</v>
      </c>
      <c r="I61" s="207">
        <f t="shared" si="3"/>
        <v>266.0425</v>
      </c>
      <c r="J61" s="214">
        <f t="shared" si="4"/>
        <v>0.15803409664676707</v>
      </c>
      <c r="K61" s="218">
        <f t="shared" si="5"/>
        <v>1.7617470625</v>
      </c>
      <c r="L61" s="208">
        <f t="shared" si="6"/>
        <v>9.649486067497138</v>
      </c>
      <c r="M61" s="219">
        <v>28.187953</v>
      </c>
    </row>
    <row r="62" spans="1:13" s="8" customFormat="1" ht="15">
      <c r="A62" s="193" t="s">
        <v>79</v>
      </c>
      <c r="B62" s="179">
        <v>200</v>
      </c>
      <c r="C62" s="284">
        <f>Volume!J62</f>
        <v>1011.8</v>
      </c>
      <c r="D62" s="318">
        <v>107.2</v>
      </c>
      <c r="E62" s="206">
        <f t="shared" si="0"/>
        <v>21440</v>
      </c>
      <c r="F62" s="211">
        <f t="shared" si="1"/>
        <v>10.594979244910062</v>
      </c>
      <c r="G62" s="277">
        <f t="shared" si="2"/>
        <v>31558</v>
      </c>
      <c r="H62" s="275">
        <v>5</v>
      </c>
      <c r="I62" s="207">
        <f t="shared" si="3"/>
        <v>157.79</v>
      </c>
      <c r="J62" s="214">
        <f t="shared" si="4"/>
        <v>0.15594979244910062</v>
      </c>
      <c r="K62" s="218">
        <f t="shared" si="5"/>
        <v>2.22627875</v>
      </c>
      <c r="L62" s="208">
        <f t="shared" si="6"/>
        <v>12.193830906694044</v>
      </c>
      <c r="M62" s="219">
        <v>35.62046</v>
      </c>
    </row>
    <row r="63" spans="1:13" s="8" customFormat="1" ht="15">
      <c r="A63" s="193" t="s">
        <v>196</v>
      </c>
      <c r="B63" s="179">
        <v>400</v>
      </c>
      <c r="C63" s="284">
        <f>Volume!J63</f>
        <v>706.95</v>
      </c>
      <c r="D63" s="318">
        <v>82.58</v>
      </c>
      <c r="E63" s="206">
        <f t="shared" si="0"/>
        <v>33032</v>
      </c>
      <c r="F63" s="211">
        <f t="shared" si="1"/>
        <v>11.68116557040809</v>
      </c>
      <c r="G63" s="277">
        <f t="shared" si="2"/>
        <v>47171</v>
      </c>
      <c r="H63" s="275">
        <v>5</v>
      </c>
      <c r="I63" s="207">
        <f t="shared" si="3"/>
        <v>117.9275</v>
      </c>
      <c r="J63" s="214">
        <f t="shared" si="4"/>
        <v>0.16681165570408088</v>
      </c>
      <c r="K63" s="218">
        <f t="shared" si="5"/>
        <v>2.1254700625</v>
      </c>
      <c r="L63" s="208">
        <f t="shared" si="6"/>
        <v>11.641678985331652</v>
      </c>
      <c r="M63" s="219">
        <v>34.007521</v>
      </c>
    </row>
    <row r="64" spans="1:13" s="8" customFormat="1" ht="15">
      <c r="A64" s="193" t="s">
        <v>5</v>
      </c>
      <c r="B64" s="179">
        <v>1595</v>
      </c>
      <c r="C64" s="284">
        <f>Volume!J64</f>
        <v>146.5</v>
      </c>
      <c r="D64" s="318">
        <v>15.67</v>
      </c>
      <c r="E64" s="206">
        <f t="shared" si="0"/>
        <v>24993.65</v>
      </c>
      <c r="F64" s="211">
        <f t="shared" si="1"/>
        <v>10.696245733788395</v>
      </c>
      <c r="G64" s="277">
        <f t="shared" si="2"/>
        <v>36677.025</v>
      </c>
      <c r="H64" s="275">
        <v>5</v>
      </c>
      <c r="I64" s="207">
        <f t="shared" si="3"/>
        <v>22.995</v>
      </c>
      <c r="J64" s="214">
        <f t="shared" si="4"/>
        <v>0.15696245733788397</v>
      </c>
      <c r="K64" s="218">
        <f t="shared" si="5"/>
        <v>2.23026625</v>
      </c>
      <c r="L64" s="208">
        <f t="shared" si="6"/>
        <v>12.215671343674563</v>
      </c>
      <c r="M64" s="219">
        <v>35.68426</v>
      </c>
    </row>
    <row r="65" spans="1:13" s="8" customFormat="1" ht="15">
      <c r="A65" s="193" t="s">
        <v>198</v>
      </c>
      <c r="B65" s="179">
        <v>1000</v>
      </c>
      <c r="C65" s="284">
        <f>Volume!J65</f>
        <v>190</v>
      </c>
      <c r="D65" s="318">
        <v>21.13</v>
      </c>
      <c r="E65" s="206">
        <f t="shared" si="0"/>
        <v>21130</v>
      </c>
      <c r="F65" s="211">
        <f t="shared" si="1"/>
        <v>11.121052631578946</v>
      </c>
      <c r="G65" s="277">
        <f t="shared" si="2"/>
        <v>30630</v>
      </c>
      <c r="H65" s="275">
        <v>5</v>
      </c>
      <c r="I65" s="207">
        <f t="shared" si="3"/>
        <v>30.63</v>
      </c>
      <c r="J65" s="214">
        <f t="shared" si="4"/>
        <v>0.16121052631578947</v>
      </c>
      <c r="K65" s="218">
        <f t="shared" si="5"/>
        <v>1.8298765</v>
      </c>
      <c r="L65" s="208">
        <f t="shared" si="6"/>
        <v>10.02264636498602</v>
      </c>
      <c r="M65" s="219">
        <v>29.278024</v>
      </c>
    </row>
    <row r="66" spans="1:13" s="8" customFormat="1" ht="15">
      <c r="A66" s="193" t="s">
        <v>199</v>
      </c>
      <c r="B66" s="179">
        <v>1300</v>
      </c>
      <c r="C66" s="284">
        <f>Volume!J66</f>
        <v>287.25</v>
      </c>
      <c r="D66" s="318">
        <v>32.96</v>
      </c>
      <c r="E66" s="206">
        <f t="shared" si="0"/>
        <v>42848</v>
      </c>
      <c r="F66" s="211">
        <f t="shared" si="1"/>
        <v>11.474325500435162</v>
      </c>
      <c r="G66" s="277">
        <f t="shared" si="2"/>
        <v>61519.25</v>
      </c>
      <c r="H66" s="275">
        <v>5</v>
      </c>
      <c r="I66" s="207">
        <f t="shared" si="3"/>
        <v>47.3225</v>
      </c>
      <c r="J66" s="214">
        <f t="shared" si="4"/>
        <v>0.1647432550043516</v>
      </c>
      <c r="K66" s="218">
        <f t="shared" si="5"/>
        <v>2.786359875</v>
      </c>
      <c r="L66" s="208">
        <f t="shared" si="6"/>
        <v>15.26152156864775</v>
      </c>
      <c r="M66" s="219">
        <v>44.581758</v>
      </c>
    </row>
    <row r="67" spans="1:13" s="8" customFormat="1" ht="15">
      <c r="A67" s="193" t="s">
        <v>405</v>
      </c>
      <c r="B67" s="179">
        <v>250</v>
      </c>
      <c r="C67" s="284">
        <f>Volume!J67</f>
        <v>588.05</v>
      </c>
      <c r="D67" s="318">
        <v>133.72</v>
      </c>
      <c r="E67" s="206">
        <f aca="true" t="shared" si="7" ref="E67:E130">D67*B67</f>
        <v>33430</v>
      </c>
      <c r="F67" s="211">
        <f aca="true" t="shared" si="8" ref="F67:F130">D67/C67*100</f>
        <v>22.73956296233314</v>
      </c>
      <c r="G67" s="277">
        <f aca="true" t="shared" si="9" ref="G67:G130">(B67*C67)*H67%+E67</f>
        <v>33430</v>
      </c>
      <c r="H67" s="275"/>
      <c r="I67" s="207">
        <f aca="true" t="shared" si="10" ref="I67:I130">G67/B67</f>
        <v>133.72</v>
      </c>
      <c r="J67" s="214">
        <f aca="true" t="shared" si="11" ref="J67:J130">I67/C67</f>
        <v>0.22739562962333137</v>
      </c>
      <c r="K67" s="218">
        <f aca="true" t="shared" si="12" ref="K67:K130">M67/16</f>
        <v>3.968125</v>
      </c>
      <c r="L67" s="208">
        <f t="shared" si="6"/>
        <v>21.734315735001875</v>
      </c>
      <c r="M67" s="219">
        <v>63.49</v>
      </c>
    </row>
    <row r="68" spans="1:13" s="8" customFormat="1" ht="15">
      <c r="A68" s="193" t="s">
        <v>43</v>
      </c>
      <c r="B68" s="179">
        <v>150</v>
      </c>
      <c r="C68" s="284">
        <f>Volume!J68</f>
        <v>2326.25</v>
      </c>
      <c r="D68" s="318">
        <v>266.69</v>
      </c>
      <c r="E68" s="206">
        <f t="shared" si="7"/>
        <v>40003.5</v>
      </c>
      <c r="F68" s="211">
        <f t="shared" si="8"/>
        <v>11.464373992477164</v>
      </c>
      <c r="G68" s="277">
        <f t="shared" si="9"/>
        <v>57450.375</v>
      </c>
      <c r="H68" s="275">
        <v>5</v>
      </c>
      <c r="I68" s="207">
        <f t="shared" si="10"/>
        <v>383.0025</v>
      </c>
      <c r="J68" s="214">
        <f t="shared" si="11"/>
        <v>0.16464373992477163</v>
      </c>
      <c r="K68" s="218">
        <f t="shared" si="12"/>
        <v>4.464366125</v>
      </c>
      <c r="L68" s="208">
        <f t="shared" si="6"/>
        <v>24.45234031624428</v>
      </c>
      <c r="M68" s="219">
        <v>71.429858</v>
      </c>
    </row>
    <row r="69" spans="1:13" s="8" customFormat="1" ht="15">
      <c r="A69" s="193" t="s">
        <v>200</v>
      </c>
      <c r="B69" s="179">
        <v>350</v>
      </c>
      <c r="C69" s="284">
        <f>Volume!J69</f>
        <v>842.95</v>
      </c>
      <c r="D69" s="318">
        <v>105.7</v>
      </c>
      <c r="E69" s="206">
        <f t="shared" si="7"/>
        <v>36995</v>
      </c>
      <c r="F69" s="211">
        <f t="shared" si="8"/>
        <v>12.539296518180201</v>
      </c>
      <c r="G69" s="277">
        <f t="shared" si="9"/>
        <v>51746.625</v>
      </c>
      <c r="H69" s="275">
        <v>5</v>
      </c>
      <c r="I69" s="207">
        <f t="shared" si="10"/>
        <v>147.8475</v>
      </c>
      <c r="J69" s="214">
        <f t="shared" si="11"/>
        <v>0.175392965181802</v>
      </c>
      <c r="K69" s="218">
        <f t="shared" si="12"/>
        <v>2.2001055625</v>
      </c>
      <c r="L69" s="208">
        <f aca="true" t="shared" si="13" ref="L69:L132">K69*SQRT(30)</f>
        <v>12.050474454738422</v>
      </c>
      <c r="M69" s="219">
        <v>35.201689</v>
      </c>
    </row>
    <row r="70" spans="1:13" s="8" customFormat="1" ht="15">
      <c r="A70" s="193" t="s">
        <v>141</v>
      </c>
      <c r="B70" s="179">
        <v>2400</v>
      </c>
      <c r="C70" s="284">
        <f>Volume!J70</f>
        <v>92</v>
      </c>
      <c r="D70" s="318">
        <v>14.94</v>
      </c>
      <c r="E70" s="206">
        <f t="shared" si="7"/>
        <v>35856</v>
      </c>
      <c r="F70" s="211">
        <f t="shared" si="8"/>
        <v>16.23913043478261</v>
      </c>
      <c r="G70" s="277">
        <f t="shared" si="9"/>
        <v>46962.240000000005</v>
      </c>
      <c r="H70" s="275">
        <v>5.03</v>
      </c>
      <c r="I70" s="207">
        <f t="shared" si="10"/>
        <v>19.567600000000002</v>
      </c>
      <c r="J70" s="214">
        <f t="shared" si="11"/>
        <v>0.2126913043478261</v>
      </c>
      <c r="K70" s="218">
        <f t="shared" si="12"/>
        <v>2.9210525625</v>
      </c>
      <c r="L70" s="208">
        <f t="shared" si="13"/>
        <v>15.999263801395191</v>
      </c>
      <c r="M70" s="219">
        <v>46.736841</v>
      </c>
    </row>
    <row r="71" spans="1:13" s="8" customFormat="1" ht="15">
      <c r="A71" s="193" t="s">
        <v>398</v>
      </c>
      <c r="B71" s="179">
        <v>2700</v>
      </c>
      <c r="C71" s="284">
        <f>Volume!J71</f>
        <v>114.65</v>
      </c>
      <c r="D71" s="318">
        <v>14.35</v>
      </c>
      <c r="E71" s="206">
        <f t="shared" si="7"/>
        <v>38745</v>
      </c>
      <c r="F71" s="211">
        <f t="shared" si="8"/>
        <v>12.516354121238551</v>
      </c>
      <c r="G71" s="277">
        <f t="shared" si="9"/>
        <v>54222.75</v>
      </c>
      <c r="H71" s="275">
        <v>5</v>
      </c>
      <c r="I71" s="207">
        <f t="shared" si="10"/>
        <v>20.0825</v>
      </c>
      <c r="J71" s="214">
        <f t="shared" si="11"/>
        <v>0.1751635412123855</v>
      </c>
      <c r="K71" s="218">
        <f t="shared" si="12"/>
        <v>2.395625</v>
      </c>
      <c r="L71" s="208">
        <f t="shared" si="13"/>
        <v>13.121378518233135</v>
      </c>
      <c r="M71" s="219">
        <v>38.33</v>
      </c>
    </row>
    <row r="72" spans="1:13" s="8" customFormat="1" ht="15">
      <c r="A72" s="193" t="s">
        <v>184</v>
      </c>
      <c r="B72" s="179">
        <v>2950</v>
      </c>
      <c r="C72" s="284">
        <f>Volume!J72</f>
        <v>104.25</v>
      </c>
      <c r="D72" s="318">
        <v>15.45</v>
      </c>
      <c r="E72" s="206">
        <f t="shared" si="7"/>
        <v>45577.5</v>
      </c>
      <c r="F72" s="211">
        <f t="shared" si="8"/>
        <v>14.820143884892087</v>
      </c>
      <c r="G72" s="277">
        <f t="shared" si="9"/>
        <v>60954.375</v>
      </c>
      <c r="H72" s="275">
        <v>5</v>
      </c>
      <c r="I72" s="207">
        <f t="shared" si="10"/>
        <v>20.6625</v>
      </c>
      <c r="J72" s="214">
        <f t="shared" si="11"/>
        <v>0.19820143884892089</v>
      </c>
      <c r="K72" s="218">
        <f t="shared" si="12"/>
        <v>2.7331500625</v>
      </c>
      <c r="L72" s="208">
        <f t="shared" si="13"/>
        <v>14.970079422779046</v>
      </c>
      <c r="M72" s="219">
        <v>43.730401</v>
      </c>
    </row>
    <row r="73" spans="1:13" s="8" customFormat="1" ht="15">
      <c r="A73" s="193" t="s">
        <v>175</v>
      </c>
      <c r="B73" s="179">
        <v>7875</v>
      </c>
      <c r="C73" s="284">
        <f>Volume!J73</f>
        <v>47.2</v>
      </c>
      <c r="D73" s="318">
        <v>10.59</v>
      </c>
      <c r="E73" s="206">
        <f t="shared" si="7"/>
        <v>83396.25</v>
      </c>
      <c r="F73" s="211">
        <f t="shared" si="8"/>
        <v>22.4364406779661</v>
      </c>
      <c r="G73" s="277">
        <f t="shared" si="9"/>
        <v>101981.25</v>
      </c>
      <c r="H73" s="275">
        <v>5</v>
      </c>
      <c r="I73" s="207">
        <f t="shared" si="10"/>
        <v>12.95</v>
      </c>
      <c r="J73" s="214">
        <f t="shared" si="11"/>
        <v>0.274364406779661</v>
      </c>
      <c r="K73" s="218">
        <f t="shared" si="12"/>
        <v>5.377921625</v>
      </c>
      <c r="L73" s="208">
        <f t="shared" si="13"/>
        <v>29.456089865073388</v>
      </c>
      <c r="M73" s="219">
        <v>86.046746</v>
      </c>
    </row>
    <row r="74" spans="1:13" s="8" customFormat="1" ht="15">
      <c r="A74" s="193" t="s">
        <v>142</v>
      </c>
      <c r="B74" s="179">
        <v>1750</v>
      </c>
      <c r="C74" s="284">
        <f>Volume!J74</f>
        <v>135.85</v>
      </c>
      <c r="D74" s="318">
        <v>14.76</v>
      </c>
      <c r="E74" s="206">
        <f t="shared" si="7"/>
        <v>25830</v>
      </c>
      <c r="F74" s="211">
        <f t="shared" si="8"/>
        <v>10.864924549135075</v>
      </c>
      <c r="G74" s="277">
        <f t="shared" si="9"/>
        <v>37716.875</v>
      </c>
      <c r="H74" s="275">
        <v>5</v>
      </c>
      <c r="I74" s="207">
        <f t="shared" si="10"/>
        <v>21.5525</v>
      </c>
      <c r="J74" s="214">
        <f t="shared" si="11"/>
        <v>0.15864924549135076</v>
      </c>
      <c r="K74" s="218">
        <f t="shared" si="12"/>
        <v>2.415574125</v>
      </c>
      <c r="L74" s="208">
        <f t="shared" si="13"/>
        <v>13.230644375883038</v>
      </c>
      <c r="M74" s="219">
        <v>38.649186</v>
      </c>
    </row>
    <row r="75" spans="1:13" s="8" customFormat="1" ht="15">
      <c r="A75" s="193" t="s">
        <v>176</v>
      </c>
      <c r="B75" s="179">
        <v>1450</v>
      </c>
      <c r="C75" s="284">
        <f>Volume!J75</f>
        <v>184.4</v>
      </c>
      <c r="D75" s="318">
        <v>26.16</v>
      </c>
      <c r="E75" s="206">
        <f t="shared" si="7"/>
        <v>37932</v>
      </c>
      <c r="F75" s="211">
        <f t="shared" si="8"/>
        <v>14.186550976138829</v>
      </c>
      <c r="G75" s="277">
        <f t="shared" si="9"/>
        <v>52290.306</v>
      </c>
      <c r="H75" s="275">
        <v>5.37</v>
      </c>
      <c r="I75" s="207">
        <f t="shared" si="10"/>
        <v>36.06228</v>
      </c>
      <c r="J75" s="214">
        <f t="shared" si="11"/>
        <v>0.19556550976138828</v>
      </c>
      <c r="K75" s="218">
        <f t="shared" si="12"/>
        <v>3.5445255625</v>
      </c>
      <c r="L75" s="208">
        <f t="shared" si="13"/>
        <v>19.414166062349377</v>
      </c>
      <c r="M75" s="219">
        <v>56.712409</v>
      </c>
    </row>
    <row r="76" spans="1:13" s="8" customFormat="1" ht="15">
      <c r="A76" s="193" t="s">
        <v>397</v>
      </c>
      <c r="B76" s="179">
        <v>2200</v>
      </c>
      <c r="C76" s="284">
        <f>Volume!J76</f>
        <v>122.55</v>
      </c>
      <c r="D76" s="318">
        <v>27.43</v>
      </c>
      <c r="E76" s="206">
        <f t="shared" si="7"/>
        <v>60346</v>
      </c>
      <c r="F76" s="211">
        <f t="shared" si="8"/>
        <v>22.382700938392492</v>
      </c>
      <c r="G76" s="277">
        <f t="shared" si="9"/>
        <v>73826.5</v>
      </c>
      <c r="H76" s="275">
        <v>5</v>
      </c>
      <c r="I76" s="207">
        <f t="shared" si="10"/>
        <v>33.5575</v>
      </c>
      <c r="J76" s="214">
        <f t="shared" si="11"/>
        <v>0.2738270093839249</v>
      </c>
      <c r="K76" s="218">
        <f t="shared" si="12"/>
        <v>3.386875</v>
      </c>
      <c r="L76" s="208">
        <f t="shared" si="13"/>
        <v>18.550678369503093</v>
      </c>
      <c r="M76" s="219">
        <v>54.19</v>
      </c>
    </row>
    <row r="77" spans="1:13" s="8" customFormat="1" ht="15">
      <c r="A77" s="193" t="s">
        <v>167</v>
      </c>
      <c r="B77" s="179">
        <v>3850</v>
      </c>
      <c r="C77" s="284">
        <f>Volume!J77</f>
        <v>45.35</v>
      </c>
      <c r="D77" s="318">
        <v>7.67</v>
      </c>
      <c r="E77" s="206">
        <f t="shared" si="7"/>
        <v>29529.5</v>
      </c>
      <c r="F77" s="211">
        <f t="shared" si="8"/>
        <v>16.912899669239252</v>
      </c>
      <c r="G77" s="277">
        <f t="shared" si="9"/>
        <v>38259.375</v>
      </c>
      <c r="H77" s="275">
        <v>5</v>
      </c>
      <c r="I77" s="207">
        <f t="shared" si="10"/>
        <v>9.9375</v>
      </c>
      <c r="J77" s="214">
        <f t="shared" si="11"/>
        <v>0.2191289966923925</v>
      </c>
      <c r="K77" s="218">
        <f t="shared" si="12"/>
        <v>5.949306125</v>
      </c>
      <c r="L77" s="208">
        <f t="shared" si="13"/>
        <v>32.58569166166149</v>
      </c>
      <c r="M77" s="219">
        <v>95.188898</v>
      </c>
    </row>
    <row r="78" spans="1:13" s="8" customFormat="1" ht="15">
      <c r="A78" s="193" t="s">
        <v>201</v>
      </c>
      <c r="B78" s="179">
        <v>100</v>
      </c>
      <c r="C78" s="284">
        <f>Volume!J78</f>
        <v>1974.2</v>
      </c>
      <c r="D78" s="318">
        <v>213.38</v>
      </c>
      <c r="E78" s="206">
        <f t="shared" si="7"/>
        <v>21338</v>
      </c>
      <c r="F78" s="211">
        <f t="shared" si="8"/>
        <v>10.808428730625062</v>
      </c>
      <c r="G78" s="277">
        <f t="shared" si="9"/>
        <v>31209</v>
      </c>
      <c r="H78" s="275">
        <v>5</v>
      </c>
      <c r="I78" s="207">
        <f t="shared" si="10"/>
        <v>312.09</v>
      </c>
      <c r="J78" s="214">
        <f t="shared" si="11"/>
        <v>0.15808428730625063</v>
      </c>
      <c r="K78" s="218">
        <f t="shared" si="12"/>
        <v>1.705001625</v>
      </c>
      <c r="L78" s="208">
        <f t="shared" si="13"/>
        <v>9.338678505954642</v>
      </c>
      <c r="M78" s="219">
        <v>27.280026</v>
      </c>
    </row>
    <row r="79" spans="1:13" s="8" customFormat="1" ht="15">
      <c r="A79" s="193" t="s">
        <v>143</v>
      </c>
      <c r="B79" s="179">
        <v>2950</v>
      </c>
      <c r="C79" s="284">
        <f>Volume!J79</f>
        <v>114</v>
      </c>
      <c r="D79" s="318">
        <v>13.64</v>
      </c>
      <c r="E79" s="206">
        <f t="shared" si="7"/>
        <v>40238</v>
      </c>
      <c r="F79" s="211">
        <f t="shared" si="8"/>
        <v>11.964912280701755</v>
      </c>
      <c r="G79" s="277">
        <f t="shared" si="9"/>
        <v>57053</v>
      </c>
      <c r="H79" s="275">
        <v>5</v>
      </c>
      <c r="I79" s="207">
        <f t="shared" si="10"/>
        <v>19.34</v>
      </c>
      <c r="J79" s="214">
        <f t="shared" si="11"/>
        <v>0.16964912280701755</v>
      </c>
      <c r="K79" s="218">
        <f t="shared" si="12"/>
        <v>3.3683841875</v>
      </c>
      <c r="L79" s="208">
        <f t="shared" si="13"/>
        <v>18.449400018374607</v>
      </c>
      <c r="M79" s="219">
        <v>53.894147</v>
      </c>
    </row>
    <row r="80" spans="1:13" s="8" customFormat="1" ht="15">
      <c r="A80" s="193" t="s">
        <v>90</v>
      </c>
      <c r="B80" s="179">
        <v>600</v>
      </c>
      <c r="C80" s="284">
        <f>Volume!J80</f>
        <v>459.7</v>
      </c>
      <c r="D80" s="318">
        <v>50.16</v>
      </c>
      <c r="E80" s="206">
        <f t="shared" si="7"/>
        <v>30095.999999999996</v>
      </c>
      <c r="F80" s="211">
        <f t="shared" si="8"/>
        <v>10.911463998259734</v>
      </c>
      <c r="G80" s="277">
        <f t="shared" si="9"/>
        <v>43887</v>
      </c>
      <c r="H80" s="275">
        <v>5</v>
      </c>
      <c r="I80" s="207">
        <f t="shared" si="10"/>
        <v>73.145</v>
      </c>
      <c r="J80" s="214">
        <f t="shared" si="11"/>
        <v>0.15911463998259734</v>
      </c>
      <c r="K80" s="218">
        <f t="shared" si="12"/>
        <v>2.717332125</v>
      </c>
      <c r="L80" s="208">
        <f t="shared" si="13"/>
        <v>14.883441010959478</v>
      </c>
      <c r="M80" s="219">
        <v>43.477314</v>
      </c>
    </row>
    <row r="81" spans="1:13" s="8" customFormat="1" ht="15">
      <c r="A81" s="193" t="s">
        <v>35</v>
      </c>
      <c r="B81" s="179">
        <v>1100</v>
      </c>
      <c r="C81" s="284">
        <f>Volume!J81</f>
        <v>312.6</v>
      </c>
      <c r="D81" s="318">
        <v>34.18</v>
      </c>
      <c r="E81" s="206">
        <f t="shared" si="7"/>
        <v>37598</v>
      </c>
      <c r="F81" s="211">
        <f t="shared" si="8"/>
        <v>10.93410108765195</v>
      </c>
      <c r="G81" s="277">
        <f t="shared" si="9"/>
        <v>54791</v>
      </c>
      <c r="H81" s="275">
        <v>5</v>
      </c>
      <c r="I81" s="207">
        <f t="shared" si="10"/>
        <v>49.81</v>
      </c>
      <c r="J81" s="214">
        <f t="shared" si="11"/>
        <v>0.1593410108765195</v>
      </c>
      <c r="K81" s="218">
        <f t="shared" si="12"/>
        <v>2.1980665</v>
      </c>
      <c r="L81" s="208">
        <f t="shared" si="13"/>
        <v>12.039306049464292</v>
      </c>
      <c r="M81" s="219">
        <v>35.169064</v>
      </c>
    </row>
    <row r="82" spans="1:13" s="8" customFormat="1" ht="15">
      <c r="A82" s="193" t="s">
        <v>6</v>
      </c>
      <c r="B82" s="179">
        <v>2250</v>
      </c>
      <c r="C82" s="284">
        <f>Volume!J82</f>
        <v>163.7</v>
      </c>
      <c r="D82" s="318">
        <v>17.39</v>
      </c>
      <c r="E82" s="206">
        <f t="shared" si="7"/>
        <v>39127.5</v>
      </c>
      <c r="F82" s="211">
        <f t="shared" si="8"/>
        <v>10.623091020158828</v>
      </c>
      <c r="G82" s="277">
        <f t="shared" si="9"/>
        <v>57543.75</v>
      </c>
      <c r="H82" s="275">
        <v>5</v>
      </c>
      <c r="I82" s="207">
        <f t="shared" si="10"/>
        <v>25.575</v>
      </c>
      <c r="J82" s="214">
        <f t="shared" si="11"/>
        <v>0.15623091020158827</v>
      </c>
      <c r="K82" s="218">
        <f t="shared" si="12"/>
        <v>2.0523466875</v>
      </c>
      <c r="L82" s="208">
        <f t="shared" si="13"/>
        <v>11.24116576564756</v>
      </c>
      <c r="M82" s="219">
        <v>32.837547</v>
      </c>
    </row>
    <row r="83" spans="1:13" s="8" customFormat="1" ht="15">
      <c r="A83" s="193" t="s">
        <v>177</v>
      </c>
      <c r="B83" s="179">
        <v>500</v>
      </c>
      <c r="C83" s="284">
        <f>Volume!J83</f>
        <v>305.15</v>
      </c>
      <c r="D83" s="318">
        <v>54.48</v>
      </c>
      <c r="E83" s="206">
        <f t="shared" si="7"/>
        <v>27240</v>
      </c>
      <c r="F83" s="211">
        <f t="shared" si="8"/>
        <v>17.853514664918894</v>
      </c>
      <c r="G83" s="277">
        <f t="shared" si="9"/>
        <v>34868.75</v>
      </c>
      <c r="H83" s="275">
        <v>5</v>
      </c>
      <c r="I83" s="207">
        <f t="shared" si="10"/>
        <v>69.7375</v>
      </c>
      <c r="J83" s="214">
        <f t="shared" si="11"/>
        <v>0.22853514664918892</v>
      </c>
      <c r="K83" s="218">
        <f t="shared" si="12"/>
        <v>3.12957075</v>
      </c>
      <c r="L83" s="208">
        <f t="shared" si="13"/>
        <v>17.14136495083361</v>
      </c>
      <c r="M83" s="219">
        <v>50.073132</v>
      </c>
    </row>
    <row r="84" spans="1:13" s="8" customFormat="1" ht="15">
      <c r="A84" s="193" t="s">
        <v>168</v>
      </c>
      <c r="B84" s="179">
        <v>300</v>
      </c>
      <c r="C84" s="284">
        <f>Volume!J84</f>
        <v>675.3</v>
      </c>
      <c r="D84" s="318">
        <v>85.28</v>
      </c>
      <c r="E84" s="206">
        <f t="shared" si="7"/>
        <v>25584</v>
      </c>
      <c r="F84" s="211">
        <f t="shared" si="8"/>
        <v>12.62846142455205</v>
      </c>
      <c r="G84" s="277">
        <f t="shared" si="9"/>
        <v>35713.5</v>
      </c>
      <c r="H84" s="275">
        <v>5</v>
      </c>
      <c r="I84" s="207">
        <f t="shared" si="10"/>
        <v>119.045</v>
      </c>
      <c r="J84" s="214">
        <f t="shared" si="11"/>
        <v>0.17628461424552053</v>
      </c>
      <c r="K84" s="218">
        <f t="shared" si="12"/>
        <v>3.2207673125</v>
      </c>
      <c r="L84" s="208">
        <f t="shared" si="13"/>
        <v>17.640869095315406</v>
      </c>
      <c r="M84" s="219">
        <v>51.532277</v>
      </c>
    </row>
    <row r="85" spans="1:13" s="8" customFormat="1" ht="15">
      <c r="A85" s="193" t="s">
        <v>132</v>
      </c>
      <c r="B85" s="179">
        <v>400</v>
      </c>
      <c r="C85" s="284">
        <f>Volume!J85</f>
        <v>715.55</v>
      </c>
      <c r="D85" s="318">
        <v>99.19</v>
      </c>
      <c r="E85" s="206">
        <f t="shared" si="7"/>
        <v>39676</v>
      </c>
      <c r="F85" s="211">
        <f t="shared" si="8"/>
        <v>13.862064146460765</v>
      </c>
      <c r="G85" s="277">
        <f t="shared" si="9"/>
        <v>53987</v>
      </c>
      <c r="H85" s="275">
        <v>5</v>
      </c>
      <c r="I85" s="207">
        <f t="shared" si="10"/>
        <v>134.9675</v>
      </c>
      <c r="J85" s="214">
        <f t="shared" si="11"/>
        <v>0.18862064146460766</v>
      </c>
      <c r="K85" s="218">
        <f t="shared" si="12"/>
        <v>2.7598474375</v>
      </c>
      <c r="L85" s="208">
        <f t="shared" si="13"/>
        <v>15.11630696791579</v>
      </c>
      <c r="M85" s="219">
        <v>44.157559</v>
      </c>
    </row>
    <row r="86" spans="1:13" s="8" customFormat="1" ht="15">
      <c r="A86" s="193" t="s">
        <v>144</v>
      </c>
      <c r="B86" s="179">
        <v>125</v>
      </c>
      <c r="C86" s="284">
        <f>Volume!J86</f>
        <v>2929.7</v>
      </c>
      <c r="D86" s="318">
        <v>362.58</v>
      </c>
      <c r="E86" s="206">
        <f t="shared" si="7"/>
        <v>45322.5</v>
      </c>
      <c r="F86" s="211">
        <f t="shared" si="8"/>
        <v>12.376011195685566</v>
      </c>
      <c r="G86" s="277">
        <f t="shared" si="9"/>
        <v>63633.125</v>
      </c>
      <c r="H86" s="275">
        <v>5</v>
      </c>
      <c r="I86" s="207">
        <f t="shared" si="10"/>
        <v>509.065</v>
      </c>
      <c r="J86" s="214">
        <f t="shared" si="11"/>
        <v>0.17376011195685567</v>
      </c>
      <c r="K86" s="218">
        <f t="shared" si="12"/>
        <v>2.3703136875</v>
      </c>
      <c r="L86" s="208">
        <f t="shared" si="13"/>
        <v>12.982742750070011</v>
      </c>
      <c r="M86" s="219">
        <v>37.925019</v>
      </c>
    </row>
    <row r="87" spans="1:13" s="8" customFormat="1" ht="15">
      <c r="A87" s="193" t="s">
        <v>291</v>
      </c>
      <c r="B87" s="179">
        <v>300</v>
      </c>
      <c r="C87" s="284">
        <f>Volume!J87</f>
        <v>575.9</v>
      </c>
      <c r="D87" s="318">
        <v>72.86</v>
      </c>
      <c r="E87" s="206">
        <f t="shared" si="7"/>
        <v>21858</v>
      </c>
      <c r="F87" s="211">
        <f t="shared" si="8"/>
        <v>12.651501996874458</v>
      </c>
      <c r="G87" s="277">
        <f t="shared" si="9"/>
        <v>30496.5</v>
      </c>
      <c r="H87" s="275">
        <v>5</v>
      </c>
      <c r="I87" s="207">
        <f t="shared" si="10"/>
        <v>101.655</v>
      </c>
      <c r="J87" s="214">
        <f t="shared" si="11"/>
        <v>0.17651501996874458</v>
      </c>
      <c r="K87" s="218">
        <f t="shared" si="12"/>
        <v>3.211991625</v>
      </c>
      <c r="L87" s="208">
        <f t="shared" si="13"/>
        <v>17.592802675301744</v>
      </c>
      <c r="M87" s="219">
        <v>51.391866</v>
      </c>
    </row>
    <row r="88" spans="1:13" s="8" customFormat="1" ht="15">
      <c r="A88" s="193" t="s">
        <v>133</v>
      </c>
      <c r="B88" s="179">
        <v>6250</v>
      </c>
      <c r="C88" s="284">
        <f>Volume!J88</f>
        <v>32.35</v>
      </c>
      <c r="D88" s="318">
        <v>4.14</v>
      </c>
      <c r="E88" s="206">
        <f t="shared" si="7"/>
        <v>25874.999999999996</v>
      </c>
      <c r="F88" s="211">
        <f t="shared" si="8"/>
        <v>12.797527047913446</v>
      </c>
      <c r="G88" s="277">
        <f t="shared" si="9"/>
        <v>35984.375</v>
      </c>
      <c r="H88" s="275">
        <v>5</v>
      </c>
      <c r="I88" s="207">
        <f t="shared" si="10"/>
        <v>5.7575</v>
      </c>
      <c r="J88" s="214">
        <f t="shared" si="11"/>
        <v>0.17797527047913447</v>
      </c>
      <c r="K88" s="218">
        <f t="shared" si="12"/>
        <v>2.590064625</v>
      </c>
      <c r="L88" s="208">
        <f t="shared" si="13"/>
        <v>14.186368205086591</v>
      </c>
      <c r="M88" s="219">
        <v>41.441034</v>
      </c>
    </row>
    <row r="89" spans="1:13" s="8" customFormat="1" ht="15">
      <c r="A89" s="193" t="s">
        <v>169</v>
      </c>
      <c r="B89" s="179">
        <v>2000</v>
      </c>
      <c r="C89" s="284">
        <f>Volume!J89</f>
        <v>148.8</v>
      </c>
      <c r="D89" s="318">
        <v>22.42</v>
      </c>
      <c r="E89" s="206">
        <f t="shared" si="7"/>
        <v>44840</v>
      </c>
      <c r="F89" s="211">
        <f t="shared" si="8"/>
        <v>15.067204301075268</v>
      </c>
      <c r="G89" s="277">
        <f t="shared" si="9"/>
        <v>59720</v>
      </c>
      <c r="H89" s="275">
        <v>5</v>
      </c>
      <c r="I89" s="207">
        <f t="shared" si="10"/>
        <v>29.86</v>
      </c>
      <c r="J89" s="214">
        <f t="shared" si="11"/>
        <v>0.20067204301075267</v>
      </c>
      <c r="K89" s="218">
        <f t="shared" si="12"/>
        <v>2.516205375</v>
      </c>
      <c r="L89" s="208">
        <f t="shared" si="13"/>
        <v>13.781824432032456</v>
      </c>
      <c r="M89" s="219">
        <v>40.259286</v>
      </c>
    </row>
    <row r="90" spans="1:13" s="8" customFormat="1" ht="15">
      <c r="A90" s="193" t="s">
        <v>292</v>
      </c>
      <c r="B90" s="179">
        <v>550</v>
      </c>
      <c r="C90" s="284">
        <f>Volume!J90</f>
        <v>597.1</v>
      </c>
      <c r="D90" s="318">
        <v>81.01</v>
      </c>
      <c r="E90" s="206">
        <f t="shared" si="7"/>
        <v>44555.5</v>
      </c>
      <c r="F90" s="211">
        <f t="shared" si="8"/>
        <v>13.567241668062302</v>
      </c>
      <c r="G90" s="277">
        <f t="shared" si="9"/>
        <v>60975.75</v>
      </c>
      <c r="H90" s="275">
        <v>5</v>
      </c>
      <c r="I90" s="207">
        <f t="shared" si="10"/>
        <v>110.865</v>
      </c>
      <c r="J90" s="214">
        <f t="shared" si="11"/>
        <v>0.185672416680623</v>
      </c>
      <c r="K90" s="218">
        <f t="shared" si="12"/>
        <v>3.1670299375</v>
      </c>
      <c r="L90" s="208">
        <f t="shared" si="13"/>
        <v>17.346537370629264</v>
      </c>
      <c r="M90" s="219">
        <v>50.672479</v>
      </c>
    </row>
    <row r="91" spans="1:13" s="8" customFormat="1" ht="15">
      <c r="A91" s="193" t="s">
        <v>293</v>
      </c>
      <c r="B91" s="179">
        <v>550</v>
      </c>
      <c r="C91" s="284">
        <f>Volume!J91</f>
        <v>530.15</v>
      </c>
      <c r="D91" s="318">
        <v>61.26</v>
      </c>
      <c r="E91" s="206">
        <f t="shared" si="7"/>
        <v>33693</v>
      </c>
      <c r="F91" s="211">
        <f t="shared" si="8"/>
        <v>11.555220220692258</v>
      </c>
      <c r="G91" s="277">
        <f t="shared" si="9"/>
        <v>48272.125</v>
      </c>
      <c r="H91" s="275">
        <v>5</v>
      </c>
      <c r="I91" s="207">
        <f t="shared" si="10"/>
        <v>87.7675</v>
      </c>
      <c r="J91" s="214">
        <f t="shared" si="11"/>
        <v>0.16555220220692257</v>
      </c>
      <c r="K91" s="218">
        <f t="shared" si="12"/>
        <v>2.4742461875</v>
      </c>
      <c r="L91" s="208">
        <f t="shared" si="13"/>
        <v>13.552004497149067</v>
      </c>
      <c r="M91" s="219">
        <v>39.587939</v>
      </c>
    </row>
    <row r="92" spans="1:13" s="8" customFormat="1" ht="15">
      <c r="A92" s="193" t="s">
        <v>178</v>
      </c>
      <c r="B92" s="179">
        <v>1250</v>
      </c>
      <c r="C92" s="284">
        <f>Volume!J92</f>
        <v>171.05</v>
      </c>
      <c r="D92" s="318">
        <v>19.01</v>
      </c>
      <c r="E92" s="206">
        <f t="shared" si="7"/>
        <v>23762.500000000004</v>
      </c>
      <c r="F92" s="211">
        <f t="shared" si="8"/>
        <v>11.113709441683719</v>
      </c>
      <c r="G92" s="277">
        <f t="shared" si="9"/>
        <v>34453.125</v>
      </c>
      <c r="H92" s="275">
        <v>5</v>
      </c>
      <c r="I92" s="207">
        <f t="shared" si="10"/>
        <v>27.5625</v>
      </c>
      <c r="J92" s="214">
        <f t="shared" si="11"/>
        <v>0.16113709441683718</v>
      </c>
      <c r="K92" s="218">
        <f t="shared" si="12"/>
        <v>4.1667584375</v>
      </c>
      <c r="L92" s="208">
        <f t="shared" si="13"/>
        <v>22.8222758789373</v>
      </c>
      <c r="M92" s="219">
        <v>66.668135</v>
      </c>
    </row>
    <row r="93" spans="1:13" s="8" customFormat="1" ht="15">
      <c r="A93" s="193" t="s">
        <v>145</v>
      </c>
      <c r="B93" s="179">
        <v>1700</v>
      </c>
      <c r="C93" s="284">
        <f>Volume!J93</f>
        <v>153</v>
      </c>
      <c r="D93" s="318">
        <v>16.48</v>
      </c>
      <c r="E93" s="206">
        <f t="shared" si="7"/>
        <v>28016</v>
      </c>
      <c r="F93" s="211">
        <f t="shared" si="8"/>
        <v>10.77124183006536</v>
      </c>
      <c r="G93" s="277">
        <f t="shared" si="9"/>
        <v>44090.18</v>
      </c>
      <c r="H93" s="275">
        <v>6.18</v>
      </c>
      <c r="I93" s="207">
        <f t="shared" si="10"/>
        <v>25.9354</v>
      </c>
      <c r="J93" s="214">
        <f t="shared" si="11"/>
        <v>0.1695124183006536</v>
      </c>
      <c r="K93" s="218">
        <f t="shared" si="12"/>
        <v>1.834402375</v>
      </c>
      <c r="L93" s="208">
        <f t="shared" si="13"/>
        <v>10.047435603285509</v>
      </c>
      <c r="M93" s="219">
        <v>29.350438</v>
      </c>
    </row>
    <row r="94" spans="1:13" s="8" customFormat="1" ht="15">
      <c r="A94" s="193" t="s">
        <v>272</v>
      </c>
      <c r="B94" s="179">
        <v>850</v>
      </c>
      <c r="C94" s="284">
        <f>Volume!J94</f>
        <v>157.95</v>
      </c>
      <c r="D94" s="318">
        <v>25.94</v>
      </c>
      <c r="E94" s="206">
        <f t="shared" si="7"/>
        <v>22049</v>
      </c>
      <c r="F94" s="211">
        <f t="shared" si="8"/>
        <v>16.422918645140868</v>
      </c>
      <c r="G94" s="277">
        <f t="shared" si="9"/>
        <v>28761.875</v>
      </c>
      <c r="H94" s="275">
        <v>5</v>
      </c>
      <c r="I94" s="207">
        <f t="shared" si="10"/>
        <v>33.8375</v>
      </c>
      <c r="J94" s="214">
        <f t="shared" si="11"/>
        <v>0.21422918645140868</v>
      </c>
      <c r="K94" s="218">
        <f t="shared" si="12"/>
        <v>3.50082375</v>
      </c>
      <c r="L94" s="208">
        <f t="shared" si="13"/>
        <v>19.17480137724826</v>
      </c>
      <c r="M94" s="219">
        <v>56.01318</v>
      </c>
    </row>
    <row r="95" spans="1:13" s="8" customFormat="1" ht="15">
      <c r="A95" s="193" t="s">
        <v>210</v>
      </c>
      <c r="B95" s="179">
        <v>200</v>
      </c>
      <c r="C95" s="284">
        <f>Volume!J95</f>
        <v>1690.45</v>
      </c>
      <c r="D95" s="318">
        <v>184.56</v>
      </c>
      <c r="E95" s="206">
        <f t="shared" si="7"/>
        <v>36912</v>
      </c>
      <c r="F95" s="211">
        <f t="shared" si="8"/>
        <v>10.91780295187672</v>
      </c>
      <c r="G95" s="277">
        <f t="shared" si="9"/>
        <v>53816.5</v>
      </c>
      <c r="H95" s="275">
        <v>5</v>
      </c>
      <c r="I95" s="207">
        <f t="shared" si="10"/>
        <v>269.0825</v>
      </c>
      <c r="J95" s="214">
        <f t="shared" si="11"/>
        <v>0.15917802951876717</v>
      </c>
      <c r="K95" s="218">
        <f t="shared" si="12"/>
        <v>1.819710875</v>
      </c>
      <c r="L95" s="208">
        <f t="shared" si="13"/>
        <v>9.966966943749636</v>
      </c>
      <c r="M95" s="219">
        <v>29.115374</v>
      </c>
    </row>
    <row r="96" spans="1:13" s="8" customFormat="1" ht="15">
      <c r="A96" s="193" t="s">
        <v>294</v>
      </c>
      <c r="B96" s="179">
        <v>350</v>
      </c>
      <c r="C96" s="284">
        <f>Volume!J96</f>
        <v>713.5</v>
      </c>
      <c r="D96" s="318">
        <v>76.75</v>
      </c>
      <c r="E96" s="206">
        <f t="shared" si="7"/>
        <v>26862.5</v>
      </c>
      <c r="F96" s="211">
        <f t="shared" si="8"/>
        <v>10.756832515767343</v>
      </c>
      <c r="G96" s="277">
        <f t="shared" si="9"/>
        <v>39348.75</v>
      </c>
      <c r="H96" s="275">
        <v>5</v>
      </c>
      <c r="I96" s="207">
        <f t="shared" si="10"/>
        <v>112.425</v>
      </c>
      <c r="J96" s="214">
        <f t="shared" si="11"/>
        <v>0.15756832515767344</v>
      </c>
      <c r="K96" s="218">
        <f t="shared" si="12"/>
        <v>1.9198255625</v>
      </c>
      <c r="L96" s="208">
        <f t="shared" si="13"/>
        <v>10.515317670562942</v>
      </c>
      <c r="M96" s="219">
        <v>30.717209</v>
      </c>
    </row>
    <row r="97" spans="1:13" s="8" customFormat="1" ht="15">
      <c r="A97" s="193" t="s">
        <v>7</v>
      </c>
      <c r="B97" s="179">
        <v>312</v>
      </c>
      <c r="C97" s="284">
        <f>Volume!J97</f>
        <v>743.25</v>
      </c>
      <c r="D97" s="318">
        <v>82.62</v>
      </c>
      <c r="E97" s="206">
        <f t="shared" si="7"/>
        <v>25777.440000000002</v>
      </c>
      <c r="F97" s="211">
        <f t="shared" si="8"/>
        <v>11.116044399596369</v>
      </c>
      <c r="G97" s="277">
        <f t="shared" si="9"/>
        <v>37372.14</v>
      </c>
      <c r="H97" s="275">
        <v>5</v>
      </c>
      <c r="I97" s="207">
        <f t="shared" si="10"/>
        <v>119.7825</v>
      </c>
      <c r="J97" s="214">
        <f t="shared" si="11"/>
        <v>0.16116044399596366</v>
      </c>
      <c r="K97" s="218">
        <f t="shared" si="12"/>
        <v>2.7548575</v>
      </c>
      <c r="L97" s="208">
        <f t="shared" si="13"/>
        <v>15.088975954622882</v>
      </c>
      <c r="M97" s="219">
        <v>44.07772</v>
      </c>
    </row>
    <row r="98" spans="1:13" s="8" customFormat="1" ht="15">
      <c r="A98" s="193" t="s">
        <v>170</v>
      </c>
      <c r="B98" s="179">
        <v>600</v>
      </c>
      <c r="C98" s="284">
        <f>Volume!J98</f>
        <v>567.55</v>
      </c>
      <c r="D98" s="318">
        <v>63.8</v>
      </c>
      <c r="E98" s="206">
        <f t="shared" si="7"/>
        <v>38280</v>
      </c>
      <c r="F98" s="211">
        <f t="shared" si="8"/>
        <v>11.24130032596247</v>
      </c>
      <c r="G98" s="277">
        <f t="shared" si="9"/>
        <v>55306.5</v>
      </c>
      <c r="H98" s="275">
        <v>5</v>
      </c>
      <c r="I98" s="207">
        <f t="shared" si="10"/>
        <v>92.1775</v>
      </c>
      <c r="J98" s="214">
        <f t="shared" si="11"/>
        <v>0.1624130032596247</v>
      </c>
      <c r="K98" s="218">
        <f t="shared" si="12"/>
        <v>2.6387093125</v>
      </c>
      <c r="L98" s="208">
        <f t="shared" si="13"/>
        <v>14.452806131551986</v>
      </c>
      <c r="M98" s="219">
        <v>42.219349</v>
      </c>
    </row>
    <row r="99" spans="1:13" s="8" customFormat="1" ht="15">
      <c r="A99" s="193" t="s">
        <v>223</v>
      </c>
      <c r="B99" s="179">
        <v>400</v>
      </c>
      <c r="C99" s="284">
        <f>Volume!J99</f>
        <v>794.9</v>
      </c>
      <c r="D99" s="318">
        <v>86.46</v>
      </c>
      <c r="E99" s="206">
        <f t="shared" si="7"/>
        <v>34584</v>
      </c>
      <c r="F99" s="211">
        <f t="shared" si="8"/>
        <v>10.876839854069694</v>
      </c>
      <c r="G99" s="277">
        <f t="shared" si="9"/>
        <v>50482</v>
      </c>
      <c r="H99" s="275">
        <v>5</v>
      </c>
      <c r="I99" s="207">
        <f t="shared" si="10"/>
        <v>126.205</v>
      </c>
      <c r="J99" s="214">
        <f t="shared" si="11"/>
        <v>0.15876839854069694</v>
      </c>
      <c r="K99" s="218">
        <f t="shared" si="12"/>
        <v>2.312487875</v>
      </c>
      <c r="L99" s="208">
        <f t="shared" si="13"/>
        <v>12.66601773094687</v>
      </c>
      <c r="M99" s="219">
        <v>36.999806</v>
      </c>
    </row>
    <row r="100" spans="1:13" s="8" customFormat="1" ht="15">
      <c r="A100" s="193" t="s">
        <v>207</v>
      </c>
      <c r="B100" s="179">
        <v>1250</v>
      </c>
      <c r="C100" s="284">
        <f>Volume!J100</f>
        <v>196.2</v>
      </c>
      <c r="D100" s="318">
        <v>20.73</v>
      </c>
      <c r="E100" s="206">
        <f t="shared" si="7"/>
        <v>25912.5</v>
      </c>
      <c r="F100" s="211">
        <f t="shared" si="8"/>
        <v>10.565749235474007</v>
      </c>
      <c r="G100" s="277">
        <f t="shared" si="9"/>
        <v>38175</v>
      </c>
      <c r="H100" s="275">
        <v>5</v>
      </c>
      <c r="I100" s="207">
        <f t="shared" si="10"/>
        <v>30.54</v>
      </c>
      <c r="J100" s="214">
        <f t="shared" si="11"/>
        <v>0.15565749235474008</v>
      </c>
      <c r="K100" s="218">
        <f t="shared" si="12"/>
        <v>3.1526863125</v>
      </c>
      <c r="L100" s="208">
        <f t="shared" si="13"/>
        <v>17.267974100940314</v>
      </c>
      <c r="M100" s="219">
        <v>50.442981</v>
      </c>
    </row>
    <row r="101" spans="1:13" s="7" customFormat="1" ht="15">
      <c r="A101" s="193" t="s">
        <v>295</v>
      </c>
      <c r="B101" s="179">
        <v>250</v>
      </c>
      <c r="C101" s="284">
        <f>Volume!J101</f>
        <v>874</v>
      </c>
      <c r="D101" s="318">
        <v>94.15</v>
      </c>
      <c r="E101" s="206">
        <f t="shared" si="7"/>
        <v>23537.5</v>
      </c>
      <c r="F101" s="211">
        <f t="shared" si="8"/>
        <v>10.772311212814646</v>
      </c>
      <c r="G101" s="277">
        <f t="shared" si="9"/>
        <v>34462.5</v>
      </c>
      <c r="H101" s="275">
        <v>5</v>
      </c>
      <c r="I101" s="207">
        <f t="shared" si="10"/>
        <v>137.85</v>
      </c>
      <c r="J101" s="214">
        <f t="shared" si="11"/>
        <v>0.15772311212814644</v>
      </c>
      <c r="K101" s="218">
        <f t="shared" si="12"/>
        <v>2.348426625</v>
      </c>
      <c r="L101" s="208">
        <f t="shared" si="13"/>
        <v>12.862862371582258</v>
      </c>
      <c r="M101" s="219">
        <v>37.574826</v>
      </c>
    </row>
    <row r="102" spans="1:13" s="7" customFormat="1" ht="15">
      <c r="A102" s="193" t="s">
        <v>277</v>
      </c>
      <c r="B102" s="179">
        <v>800</v>
      </c>
      <c r="C102" s="284">
        <f>Volume!J102</f>
        <v>312.55</v>
      </c>
      <c r="D102" s="318">
        <v>46.45</v>
      </c>
      <c r="E102" s="206">
        <f t="shared" si="7"/>
        <v>37160</v>
      </c>
      <c r="F102" s="211">
        <f t="shared" si="8"/>
        <v>14.861622140457529</v>
      </c>
      <c r="G102" s="277">
        <f t="shared" si="9"/>
        <v>49662</v>
      </c>
      <c r="H102" s="275">
        <v>5</v>
      </c>
      <c r="I102" s="207">
        <f t="shared" si="10"/>
        <v>62.0775</v>
      </c>
      <c r="J102" s="214">
        <f t="shared" si="11"/>
        <v>0.19861622140457527</v>
      </c>
      <c r="K102" s="218">
        <f t="shared" si="12"/>
        <v>4.251761</v>
      </c>
      <c r="L102" s="208">
        <f t="shared" si="13"/>
        <v>23.287854088207226</v>
      </c>
      <c r="M102" s="203">
        <v>68.028176</v>
      </c>
    </row>
    <row r="103" spans="1:13" s="7" customFormat="1" ht="15">
      <c r="A103" s="193" t="s">
        <v>146</v>
      </c>
      <c r="B103" s="179">
        <v>8900</v>
      </c>
      <c r="C103" s="284">
        <f>Volume!J103</f>
        <v>41.15</v>
      </c>
      <c r="D103" s="318">
        <v>4.55</v>
      </c>
      <c r="E103" s="206">
        <f t="shared" si="7"/>
        <v>40495</v>
      </c>
      <c r="F103" s="211">
        <f t="shared" si="8"/>
        <v>11.057108140947753</v>
      </c>
      <c r="G103" s="277">
        <f t="shared" si="9"/>
        <v>58806.75</v>
      </c>
      <c r="H103" s="275">
        <v>5</v>
      </c>
      <c r="I103" s="207">
        <f t="shared" si="10"/>
        <v>6.6075</v>
      </c>
      <c r="J103" s="214">
        <f t="shared" si="11"/>
        <v>0.1605710814094775</v>
      </c>
      <c r="K103" s="218">
        <f t="shared" si="12"/>
        <v>2.374969</v>
      </c>
      <c r="L103" s="208">
        <f t="shared" si="13"/>
        <v>13.008240946754869</v>
      </c>
      <c r="M103" s="203">
        <v>37.999504</v>
      </c>
    </row>
    <row r="104" spans="1:13" s="8" customFormat="1" ht="15">
      <c r="A104" s="193" t="s">
        <v>8</v>
      </c>
      <c r="B104" s="179">
        <v>1600</v>
      </c>
      <c r="C104" s="284">
        <f>Volume!J104</f>
        <v>149.9</v>
      </c>
      <c r="D104" s="318">
        <v>16.99</v>
      </c>
      <c r="E104" s="206">
        <f t="shared" si="7"/>
        <v>27183.999999999996</v>
      </c>
      <c r="F104" s="211">
        <f t="shared" si="8"/>
        <v>11.33422281521014</v>
      </c>
      <c r="G104" s="277">
        <f t="shared" si="9"/>
        <v>39176</v>
      </c>
      <c r="H104" s="275">
        <v>5</v>
      </c>
      <c r="I104" s="207">
        <f t="shared" si="10"/>
        <v>24.485</v>
      </c>
      <c r="J104" s="214">
        <f t="shared" si="11"/>
        <v>0.1633422281521014</v>
      </c>
      <c r="K104" s="218">
        <f t="shared" si="12"/>
        <v>3.08584175</v>
      </c>
      <c r="L104" s="208">
        <f t="shared" si="13"/>
        <v>16.901851353662174</v>
      </c>
      <c r="M104" s="219">
        <v>49.373468</v>
      </c>
    </row>
    <row r="105" spans="1:13" s="7" customFormat="1" ht="15">
      <c r="A105" s="193" t="s">
        <v>296</v>
      </c>
      <c r="B105" s="179">
        <v>1000</v>
      </c>
      <c r="C105" s="284">
        <f>Volume!J105</f>
        <v>163.15</v>
      </c>
      <c r="D105" s="318">
        <v>27.86</v>
      </c>
      <c r="E105" s="206">
        <f t="shared" si="7"/>
        <v>27860</v>
      </c>
      <c r="F105" s="211">
        <f t="shared" si="8"/>
        <v>17.076310144039226</v>
      </c>
      <c r="G105" s="277">
        <f t="shared" si="9"/>
        <v>36017.5</v>
      </c>
      <c r="H105" s="275">
        <v>5</v>
      </c>
      <c r="I105" s="207">
        <f t="shared" si="10"/>
        <v>36.0175</v>
      </c>
      <c r="J105" s="214">
        <f t="shared" si="11"/>
        <v>0.22076310144039227</v>
      </c>
      <c r="K105" s="218">
        <f t="shared" si="12"/>
        <v>3.7245764375</v>
      </c>
      <c r="L105" s="208">
        <f t="shared" si="13"/>
        <v>20.400345319709807</v>
      </c>
      <c r="M105" s="219">
        <v>59.593223</v>
      </c>
    </row>
    <row r="106" spans="1:13" s="7" customFormat="1" ht="15">
      <c r="A106" s="193" t="s">
        <v>179</v>
      </c>
      <c r="B106" s="179">
        <v>14000</v>
      </c>
      <c r="C106" s="284">
        <f>Volume!J106</f>
        <v>20.2</v>
      </c>
      <c r="D106" s="318">
        <v>4.54</v>
      </c>
      <c r="E106" s="206">
        <f t="shared" si="7"/>
        <v>63560</v>
      </c>
      <c r="F106" s="211">
        <f t="shared" si="8"/>
        <v>22.475247524752476</v>
      </c>
      <c r="G106" s="277">
        <f t="shared" si="9"/>
        <v>77700</v>
      </c>
      <c r="H106" s="275">
        <v>5</v>
      </c>
      <c r="I106" s="207">
        <f t="shared" si="10"/>
        <v>5.55</v>
      </c>
      <c r="J106" s="214">
        <f t="shared" si="11"/>
        <v>0.2747524752475248</v>
      </c>
      <c r="K106" s="218">
        <f t="shared" si="12"/>
        <v>4.830423125</v>
      </c>
      <c r="L106" s="208">
        <f t="shared" si="13"/>
        <v>26.45731707857097</v>
      </c>
      <c r="M106" s="203">
        <v>77.28677</v>
      </c>
    </row>
    <row r="107" spans="1:13" s="7" customFormat="1" ht="15">
      <c r="A107" s="193" t="s">
        <v>202</v>
      </c>
      <c r="B107" s="179">
        <v>1150</v>
      </c>
      <c r="C107" s="284">
        <f>Volume!J107</f>
        <v>256.8</v>
      </c>
      <c r="D107" s="318">
        <v>32.64</v>
      </c>
      <c r="E107" s="206">
        <f t="shared" si="7"/>
        <v>37536</v>
      </c>
      <c r="F107" s="211">
        <f t="shared" si="8"/>
        <v>12.710280373831775</v>
      </c>
      <c r="G107" s="277">
        <f t="shared" si="9"/>
        <v>52302</v>
      </c>
      <c r="H107" s="275">
        <v>5</v>
      </c>
      <c r="I107" s="207">
        <f t="shared" si="10"/>
        <v>45.48</v>
      </c>
      <c r="J107" s="214">
        <f t="shared" si="11"/>
        <v>0.17710280373831774</v>
      </c>
      <c r="K107" s="218">
        <f t="shared" si="12"/>
        <v>2.0171535</v>
      </c>
      <c r="L107" s="208">
        <f t="shared" si="13"/>
        <v>11.04840473900497</v>
      </c>
      <c r="M107" s="219">
        <v>32.274456</v>
      </c>
    </row>
    <row r="108" spans="1:13" s="7" customFormat="1" ht="15">
      <c r="A108" s="193" t="s">
        <v>171</v>
      </c>
      <c r="B108" s="179">
        <v>1100</v>
      </c>
      <c r="C108" s="284">
        <f>Volume!J108</f>
        <v>356.15</v>
      </c>
      <c r="D108" s="318">
        <v>52.61</v>
      </c>
      <c r="E108" s="206">
        <f t="shared" si="7"/>
        <v>57871</v>
      </c>
      <c r="F108" s="211">
        <f t="shared" si="8"/>
        <v>14.771865786887547</v>
      </c>
      <c r="G108" s="277">
        <f t="shared" si="9"/>
        <v>77459.25</v>
      </c>
      <c r="H108" s="275">
        <v>5</v>
      </c>
      <c r="I108" s="207">
        <f t="shared" si="10"/>
        <v>70.4175</v>
      </c>
      <c r="J108" s="214">
        <f t="shared" si="11"/>
        <v>0.1977186578688755</v>
      </c>
      <c r="K108" s="218">
        <f t="shared" si="12"/>
        <v>5.126053</v>
      </c>
      <c r="L108" s="208">
        <f t="shared" si="13"/>
        <v>28.076548590670292</v>
      </c>
      <c r="M108" s="219">
        <v>82.016848</v>
      </c>
    </row>
    <row r="109" spans="1:13" s="7" customFormat="1" ht="15">
      <c r="A109" s="193" t="s">
        <v>147</v>
      </c>
      <c r="B109" s="179">
        <v>5900</v>
      </c>
      <c r="C109" s="284">
        <f>Volume!J109</f>
        <v>63.25</v>
      </c>
      <c r="D109" s="318">
        <v>8.89</v>
      </c>
      <c r="E109" s="206">
        <f t="shared" si="7"/>
        <v>52451</v>
      </c>
      <c r="F109" s="211">
        <f t="shared" si="8"/>
        <v>14.055335968379449</v>
      </c>
      <c r="G109" s="277">
        <f t="shared" si="9"/>
        <v>71109.75</v>
      </c>
      <c r="H109" s="275">
        <v>5</v>
      </c>
      <c r="I109" s="207">
        <f t="shared" si="10"/>
        <v>12.0525</v>
      </c>
      <c r="J109" s="214">
        <f t="shared" si="11"/>
        <v>0.19055335968379447</v>
      </c>
      <c r="K109" s="218">
        <f t="shared" si="12"/>
        <v>2.434076625</v>
      </c>
      <c r="L109" s="208">
        <f t="shared" si="13"/>
        <v>13.331986742085432</v>
      </c>
      <c r="M109" s="203">
        <v>38.945226</v>
      </c>
    </row>
    <row r="110" spans="1:13" s="8" customFormat="1" ht="15">
      <c r="A110" s="193" t="s">
        <v>148</v>
      </c>
      <c r="B110" s="179">
        <v>1045</v>
      </c>
      <c r="C110" s="284">
        <f>Volume!J110</f>
        <v>283.75</v>
      </c>
      <c r="D110" s="318">
        <v>29.33</v>
      </c>
      <c r="E110" s="206">
        <f t="shared" si="7"/>
        <v>30649.85</v>
      </c>
      <c r="F110" s="211">
        <f t="shared" si="8"/>
        <v>10.336563876651981</v>
      </c>
      <c r="G110" s="277">
        <f t="shared" si="9"/>
        <v>45475.7875</v>
      </c>
      <c r="H110" s="275">
        <v>5</v>
      </c>
      <c r="I110" s="207">
        <f t="shared" si="10"/>
        <v>43.5175</v>
      </c>
      <c r="J110" s="214">
        <f t="shared" si="11"/>
        <v>0.15336563876651982</v>
      </c>
      <c r="K110" s="218">
        <f t="shared" si="12"/>
        <v>2.707522625</v>
      </c>
      <c r="L110" s="208">
        <f t="shared" si="13"/>
        <v>14.82971216668101</v>
      </c>
      <c r="M110" s="219">
        <v>43.320362</v>
      </c>
    </row>
    <row r="111" spans="1:13" s="7" customFormat="1" ht="15">
      <c r="A111" s="193" t="s">
        <v>122</v>
      </c>
      <c r="B111" s="179">
        <v>1625</v>
      </c>
      <c r="C111" s="284">
        <f>Volume!J111</f>
        <v>151.1</v>
      </c>
      <c r="D111" s="188">
        <v>16.69</v>
      </c>
      <c r="E111" s="206">
        <f t="shared" si="7"/>
        <v>27121.250000000004</v>
      </c>
      <c r="F111" s="211">
        <f t="shared" si="8"/>
        <v>11.045665122435475</v>
      </c>
      <c r="G111" s="277">
        <f t="shared" si="9"/>
        <v>39398.125</v>
      </c>
      <c r="H111" s="275">
        <v>5</v>
      </c>
      <c r="I111" s="207">
        <f t="shared" si="10"/>
        <v>24.245</v>
      </c>
      <c r="J111" s="214">
        <f t="shared" si="11"/>
        <v>0.16045665122435473</v>
      </c>
      <c r="K111" s="218">
        <f t="shared" si="12"/>
        <v>2.459864</v>
      </c>
      <c r="L111" s="208">
        <f t="shared" si="13"/>
        <v>13.47323001194888</v>
      </c>
      <c r="M111" s="203">
        <v>39.357824</v>
      </c>
    </row>
    <row r="112" spans="1:13" s="7" customFormat="1" ht="15">
      <c r="A112" s="193" t="s">
        <v>36</v>
      </c>
      <c r="B112" s="179">
        <v>225</v>
      </c>
      <c r="C112" s="284">
        <f>Volume!J112</f>
        <v>888.5</v>
      </c>
      <c r="D112" s="318">
        <v>103.83</v>
      </c>
      <c r="E112" s="206">
        <f t="shared" si="7"/>
        <v>23361.75</v>
      </c>
      <c r="F112" s="211">
        <f t="shared" si="8"/>
        <v>11.685987619583567</v>
      </c>
      <c r="G112" s="277">
        <f t="shared" si="9"/>
        <v>33357.375</v>
      </c>
      <c r="H112" s="275">
        <v>5</v>
      </c>
      <c r="I112" s="207">
        <f t="shared" si="10"/>
        <v>148.255</v>
      </c>
      <c r="J112" s="214">
        <f t="shared" si="11"/>
        <v>0.16685987619583567</v>
      </c>
      <c r="K112" s="218">
        <f t="shared" si="12"/>
        <v>2.0521785</v>
      </c>
      <c r="L112" s="208">
        <f t="shared" si="13"/>
        <v>11.240244564771157</v>
      </c>
      <c r="M112" s="203">
        <v>32.834856</v>
      </c>
    </row>
    <row r="113" spans="1:13" s="7" customFormat="1" ht="15">
      <c r="A113" s="193" t="s">
        <v>172</v>
      </c>
      <c r="B113" s="179">
        <v>1050</v>
      </c>
      <c r="C113" s="284">
        <f>Volume!J113</f>
        <v>257.95</v>
      </c>
      <c r="D113" s="318">
        <v>31.73</v>
      </c>
      <c r="E113" s="206">
        <f t="shared" si="7"/>
        <v>33316.5</v>
      </c>
      <c r="F113" s="211">
        <f t="shared" si="8"/>
        <v>12.300833494863346</v>
      </c>
      <c r="G113" s="277">
        <f t="shared" si="9"/>
        <v>46858.875</v>
      </c>
      <c r="H113" s="275">
        <v>5</v>
      </c>
      <c r="I113" s="207">
        <f t="shared" si="10"/>
        <v>44.6275</v>
      </c>
      <c r="J113" s="214">
        <f t="shared" si="11"/>
        <v>0.17300833494863346</v>
      </c>
      <c r="K113" s="218">
        <f t="shared" si="12"/>
        <v>1.997347125</v>
      </c>
      <c r="L113" s="208">
        <f t="shared" si="13"/>
        <v>10.939920755305907</v>
      </c>
      <c r="M113" s="203">
        <v>31.957554</v>
      </c>
    </row>
    <row r="114" spans="1:13" s="8" customFormat="1" ht="15">
      <c r="A114" s="193" t="s">
        <v>80</v>
      </c>
      <c r="B114" s="179">
        <v>1200</v>
      </c>
      <c r="C114" s="284">
        <f>Volume!J114</f>
        <v>195.25</v>
      </c>
      <c r="D114" s="318">
        <v>33.71</v>
      </c>
      <c r="E114" s="206">
        <f t="shared" si="7"/>
        <v>40452</v>
      </c>
      <c r="F114" s="211">
        <f t="shared" si="8"/>
        <v>17.265044814340587</v>
      </c>
      <c r="G114" s="277">
        <f t="shared" si="9"/>
        <v>54908.31</v>
      </c>
      <c r="H114" s="275">
        <v>6.17</v>
      </c>
      <c r="I114" s="207">
        <f t="shared" si="10"/>
        <v>45.756924999999995</v>
      </c>
      <c r="J114" s="214">
        <f t="shared" si="11"/>
        <v>0.23435044814340586</v>
      </c>
      <c r="K114" s="218">
        <f t="shared" si="12"/>
        <v>2.7736788125</v>
      </c>
      <c r="L114" s="208">
        <f t="shared" si="13"/>
        <v>15.192064528803922</v>
      </c>
      <c r="M114" s="219">
        <v>44.378861</v>
      </c>
    </row>
    <row r="115" spans="1:13" s="8" customFormat="1" ht="15">
      <c r="A115" s="193" t="s">
        <v>274</v>
      </c>
      <c r="B115" s="179">
        <v>700</v>
      </c>
      <c r="C115" s="284">
        <f>Volume!J115</f>
        <v>311.65</v>
      </c>
      <c r="D115" s="318">
        <v>59.73</v>
      </c>
      <c r="E115" s="206">
        <f t="shared" si="7"/>
        <v>41811</v>
      </c>
      <c r="F115" s="211">
        <f t="shared" si="8"/>
        <v>19.16573078774266</v>
      </c>
      <c r="G115" s="277">
        <f t="shared" si="9"/>
        <v>52718.75</v>
      </c>
      <c r="H115" s="275">
        <v>5</v>
      </c>
      <c r="I115" s="207">
        <f t="shared" si="10"/>
        <v>75.3125</v>
      </c>
      <c r="J115" s="214">
        <f t="shared" si="11"/>
        <v>0.24165730787742662</v>
      </c>
      <c r="K115" s="218">
        <f t="shared" si="12"/>
        <v>4.01060875</v>
      </c>
      <c r="L115" s="208">
        <f t="shared" si="13"/>
        <v>21.967008817025974</v>
      </c>
      <c r="M115" s="219">
        <v>64.16974</v>
      </c>
    </row>
    <row r="116" spans="1:13" s="7" customFormat="1" ht="15">
      <c r="A116" s="193" t="s">
        <v>224</v>
      </c>
      <c r="B116" s="179">
        <v>650</v>
      </c>
      <c r="C116" s="284">
        <f>Volume!J116</f>
        <v>463.55</v>
      </c>
      <c r="D116" s="318">
        <v>73.5</v>
      </c>
      <c r="E116" s="206">
        <f t="shared" si="7"/>
        <v>47775</v>
      </c>
      <c r="F116" s="211">
        <f t="shared" si="8"/>
        <v>15.855894725488081</v>
      </c>
      <c r="G116" s="277">
        <f t="shared" si="9"/>
        <v>62840.375</v>
      </c>
      <c r="H116" s="275">
        <v>5</v>
      </c>
      <c r="I116" s="207">
        <f t="shared" si="10"/>
        <v>96.6775</v>
      </c>
      <c r="J116" s="214">
        <f t="shared" si="11"/>
        <v>0.2085589472548808</v>
      </c>
      <c r="K116" s="218">
        <f t="shared" si="12"/>
        <v>1.8793898125</v>
      </c>
      <c r="L116" s="208">
        <f t="shared" si="13"/>
        <v>10.293841946516546</v>
      </c>
      <c r="M116" s="219">
        <v>30.070237</v>
      </c>
    </row>
    <row r="117" spans="1:13" s="7" customFormat="1" ht="15">
      <c r="A117" s="193" t="s">
        <v>393</v>
      </c>
      <c r="B117" s="179">
        <v>2400</v>
      </c>
      <c r="C117" s="284">
        <f>Volume!J117</f>
        <v>132.6</v>
      </c>
      <c r="D117" s="318">
        <v>14.45</v>
      </c>
      <c r="E117" s="206">
        <f t="shared" si="7"/>
        <v>34680</v>
      </c>
      <c r="F117" s="211">
        <f t="shared" si="8"/>
        <v>10.897435897435898</v>
      </c>
      <c r="G117" s="277">
        <f t="shared" si="9"/>
        <v>50592</v>
      </c>
      <c r="H117" s="275">
        <v>5</v>
      </c>
      <c r="I117" s="207">
        <f t="shared" si="10"/>
        <v>21.08</v>
      </c>
      <c r="J117" s="214">
        <f t="shared" si="11"/>
        <v>0.15897435897435896</v>
      </c>
      <c r="K117" s="218">
        <f t="shared" si="12"/>
        <v>1.633125</v>
      </c>
      <c r="L117" s="208">
        <f t="shared" si="13"/>
        <v>8.944994017256244</v>
      </c>
      <c r="M117" s="219">
        <v>26.13</v>
      </c>
    </row>
    <row r="118" spans="1:13" s="7" customFormat="1" ht="15">
      <c r="A118" s="193" t="s">
        <v>81</v>
      </c>
      <c r="B118" s="179">
        <v>600</v>
      </c>
      <c r="C118" s="284">
        <f>Volume!J118</f>
        <v>506.8</v>
      </c>
      <c r="D118" s="318">
        <v>70.1</v>
      </c>
      <c r="E118" s="206">
        <f t="shared" si="7"/>
        <v>42060</v>
      </c>
      <c r="F118" s="211">
        <f t="shared" si="8"/>
        <v>13.8318863456985</v>
      </c>
      <c r="G118" s="277">
        <f t="shared" si="9"/>
        <v>57264</v>
      </c>
      <c r="H118" s="275">
        <v>5</v>
      </c>
      <c r="I118" s="207">
        <f t="shared" si="10"/>
        <v>95.44</v>
      </c>
      <c r="J118" s="214">
        <f t="shared" si="11"/>
        <v>0.188318863456985</v>
      </c>
      <c r="K118" s="218">
        <f t="shared" si="12"/>
        <v>2.51191575</v>
      </c>
      <c r="L118" s="208">
        <f t="shared" si="13"/>
        <v>13.758329188275075</v>
      </c>
      <c r="M118" s="219">
        <v>40.190652</v>
      </c>
    </row>
    <row r="119" spans="1:13" s="7" customFormat="1" ht="15">
      <c r="A119" s="193" t="s">
        <v>225</v>
      </c>
      <c r="B119" s="179">
        <v>1400</v>
      </c>
      <c r="C119" s="284">
        <f>Volume!J119</f>
        <v>164.1</v>
      </c>
      <c r="D119" s="318">
        <v>27.25</v>
      </c>
      <c r="E119" s="206">
        <f t="shared" si="7"/>
        <v>38150</v>
      </c>
      <c r="F119" s="211">
        <f t="shared" si="8"/>
        <v>16.60572821450335</v>
      </c>
      <c r="G119" s="277">
        <f t="shared" si="9"/>
        <v>49637</v>
      </c>
      <c r="H119" s="275">
        <v>5</v>
      </c>
      <c r="I119" s="207">
        <f t="shared" si="10"/>
        <v>35.455</v>
      </c>
      <c r="J119" s="214">
        <f t="shared" si="11"/>
        <v>0.2160572821450335</v>
      </c>
      <c r="K119" s="218">
        <f t="shared" si="12"/>
        <v>5.248554375</v>
      </c>
      <c r="L119" s="208">
        <f t="shared" si="13"/>
        <v>28.74751625479929</v>
      </c>
      <c r="M119" s="219">
        <v>83.97687</v>
      </c>
    </row>
    <row r="120" spans="1:13" s="8" customFormat="1" ht="15">
      <c r="A120" s="193" t="s">
        <v>297</v>
      </c>
      <c r="B120" s="179">
        <v>1100</v>
      </c>
      <c r="C120" s="284">
        <f>Volume!J120</f>
        <v>464.45</v>
      </c>
      <c r="D120" s="318">
        <v>73.5</v>
      </c>
      <c r="E120" s="206">
        <f t="shared" si="7"/>
        <v>80850</v>
      </c>
      <c r="F120" s="211">
        <f t="shared" si="8"/>
        <v>15.825169555388094</v>
      </c>
      <c r="G120" s="277">
        <f t="shared" si="9"/>
        <v>106394.75</v>
      </c>
      <c r="H120" s="275">
        <v>5</v>
      </c>
      <c r="I120" s="207">
        <f t="shared" si="10"/>
        <v>96.7225</v>
      </c>
      <c r="J120" s="214">
        <f t="shared" si="11"/>
        <v>0.20825169555388093</v>
      </c>
      <c r="K120" s="218">
        <f t="shared" si="12"/>
        <v>3.8582565</v>
      </c>
      <c r="L120" s="208">
        <f t="shared" si="13"/>
        <v>21.13254117690931</v>
      </c>
      <c r="M120" s="219">
        <v>61.732104</v>
      </c>
    </row>
    <row r="121" spans="1:13" s="8" customFormat="1" ht="15">
      <c r="A121" s="193" t="s">
        <v>226</v>
      </c>
      <c r="B121" s="179">
        <v>1500</v>
      </c>
      <c r="C121" s="284">
        <f>Volume!J121</f>
        <v>179.15</v>
      </c>
      <c r="D121" s="318">
        <v>24.45</v>
      </c>
      <c r="E121" s="206">
        <f t="shared" si="7"/>
        <v>36675</v>
      </c>
      <c r="F121" s="211">
        <f t="shared" si="8"/>
        <v>13.647781188947809</v>
      </c>
      <c r="G121" s="277">
        <f t="shared" si="9"/>
        <v>50111.25</v>
      </c>
      <c r="H121" s="275">
        <v>5</v>
      </c>
      <c r="I121" s="207">
        <f t="shared" si="10"/>
        <v>33.4075</v>
      </c>
      <c r="J121" s="214">
        <f t="shared" si="11"/>
        <v>0.18647781188947807</v>
      </c>
      <c r="K121" s="218">
        <f t="shared" si="12"/>
        <v>3.464519875</v>
      </c>
      <c r="L121" s="208">
        <f t="shared" si="13"/>
        <v>18.975956864624784</v>
      </c>
      <c r="M121" s="219">
        <v>55.432318</v>
      </c>
    </row>
    <row r="122" spans="1:13" s="8" customFormat="1" ht="15">
      <c r="A122" s="193" t="s">
        <v>227</v>
      </c>
      <c r="B122" s="179">
        <v>800</v>
      </c>
      <c r="C122" s="284">
        <f>Volume!J122</f>
        <v>386.45</v>
      </c>
      <c r="D122" s="318">
        <v>42.47</v>
      </c>
      <c r="E122" s="206">
        <f t="shared" si="7"/>
        <v>33976</v>
      </c>
      <c r="F122" s="211">
        <f t="shared" si="8"/>
        <v>10.989778755337042</v>
      </c>
      <c r="G122" s="277">
        <f t="shared" si="9"/>
        <v>49434</v>
      </c>
      <c r="H122" s="275">
        <v>5</v>
      </c>
      <c r="I122" s="207">
        <f t="shared" si="10"/>
        <v>61.7925</v>
      </c>
      <c r="J122" s="214">
        <f t="shared" si="11"/>
        <v>0.15989778755337042</v>
      </c>
      <c r="K122" s="218">
        <f t="shared" si="12"/>
        <v>1.9583809375</v>
      </c>
      <c r="L122" s="208">
        <f t="shared" si="13"/>
        <v>10.726494156568648</v>
      </c>
      <c r="M122" s="219">
        <v>31.334095</v>
      </c>
    </row>
    <row r="123" spans="1:13" s="8" customFormat="1" ht="15">
      <c r="A123" s="193" t="s">
        <v>234</v>
      </c>
      <c r="B123" s="179">
        <v>700</v>
      </c>
      <c r="C123" s="284">
        <f>Volume!J123</f>
        <v>464.2</v>
      </c>
      <c r="D123" s="318">
        <v>52.87</v>
      </c>
      <c r="E123" s="206">
        <f t="shared" si="7"/>
        <v>37009</v>
      </c>
      <c r="F123" s="211">
        <f t="shared" si="8"/>
        <v>11.389487289961224</v>
      </c>
      <c r="G123" s="277">
        <f t="shared" si="9"/>
        <v>53256</v>
      </c>
      <c r="H123" s="275">
        <v>5</v>
      </c>
      <c r="I123" s="207">
        <f t="shared" si="10"/>
        <v>76.08</v>
      </c>
      <c r="J123" s="214">
        <f t="shared" si="11"/>
        <v>0.16389487289961224</v>
      </c>
      <c r="K123" s="218">
        <f t="shared" si="12"/>
        <v>3.2285920625</v>
      </c>
      <c r="L123" s="208">
        <f t="shared" si="13"/>
        <v>17.683727016133794</v>
      </c>
      <c r="M123" s="219">
        <v>51.657473</v>
      </c>
    </row>
    <row r="124" spans="1:13" s="8" customFormat="1" ht="15">
      <c r="A124" s="193" t="s">
        <v>98</v>
      </c>
      <c r="B124" s="179">
        <v>550</v>
      </c>
      <c r="C124" s="284">
        <f>Volume!J124</f>
        <v>515.15</v>
      </c>
      <c r="D124" s="318">
        <v>56.13</v>
      </c>
      <c r="E124" s="206">
        <f t="shared" si="7"/>
        <v>30871.5</v>
      </c>
      <c r="F124" s="211">
        <f t="shared" si="8"/>
        <v>10.895855576045813</v>
      </c>
      <c r="G124" s="277">
        <f t="shared" si="9"/>
        <v>45038.125</v>
      </c>
      <c r="H124" s="275">
        <v>5</v>
      </c>
      <c r="I124" s="207">
        <f t="shared" si="10"/>
        <v>81.8875</v>
      </c>
      <c r="J124" s="214">
        <f t="shared" si="11"/>
        <v>0.15895855576045814</v>
      </c>
      <c r="K124" s="218">
        <f t="shared" si="12"/>
        <v>2.1281904375</v>
      </c>
      <c r="L124" s="208">
        <f t="shared" si="13"/>
        <v>11.656579092855383</v>
      </c>
      <c r="M124" s="219">
        <v>34.051047</v>
      </c>
    </row>
    <row r="125" spans="1:13" s="8" customFormat="1" ht="15">
      <c r="A125" s="193" t="s">
        <v>149</v>
      </c>
      <c r="B125" s="179">
        <v>550</v>
      </c>
      <c r="C125" s="284">
        <f>Volume!J125</f>
        <v>780</v>
      </c>
      <c r="D125" s="318">
        <v>112.01</v>
      </c>
      <c r="E125" s="206">
        <f t="shared" si="7"/>
        <v>61605.5</v>
      </c>
      <c r="F125" s="211">
        <f t="shared" si="8"/>
        <v>14.360256410256412</v>
      </c>
      <c r="G125" s="277">
        <f t="shared" si="9"/>
        <v>83055.5</v>
      </c>
      <c r="H125" s="275">
        <v>5</v>
      </c>
      <c r="I125" s="207">
        <f t="shared" si="10"/>
        <v>151.01</v>
      </c>
      <c r="J125" s="214">
        <f t="shared" si="11"/>
        <v>0.1936025641025641</v>
      </c>
      <c r="K125" s="218">
        <f t="shared" si="12"/>
        <v>2.62415325</v>
      </c>
      <c r="L125" s="208">
        <f t="shared" si="13"/>
        <v>14.373079293754936</v>
      </c>
      <c r="M125" s="219">
        <v>41.986452</v>
      </c>
    </row>
    <row r="126" spans="1:13" s="8" customFormat="1" ht="15">
      <c r="A126" s="193" t="s">
        <v>203</v>
      </c>
      <c r="B126" s="179">
        <v>150</v>
      </c>
      <c r="C126" s="284">
        <f>Volume!J126</f>
        <v>1581.4</v>
      </c>
      <c r="D126" s="318">
        <v>172.12</v>
      </c>
      <c r="E126" s="206">
        <f t="shared" si="7"/>
        <v>25818</v>
      </c>
      <c r="F126" s="211">
        <f t="shared" si="8"/>
        <v>10.884026811685848</v>
      </c>
      <c r="G126" s="277">
        <f t="shared" si="9"/>
        <v>37678.5</v>
      </c>
      <c r="H126" s="275">
        <v>5</v>
      </c>
      <c r="I126" s="207">
        <f t="shared" si="10"/>
        <v>251.19</v>
      </c>
      <c r="J126" s="214">
        <f t="shared" si="11"/>
        <v>0.15884026811685847</v>
      </c>
      <c r="K126" s="218">
        <f t="shared" si="12"/>
        <v>1.562628125</v>
      </c>
      <c r="L126" s="208">
        <f t="shared" si="13"/>
        <v>8.558866730545024</v>
      </c>
      <c r="M126" s="219">
        <v>25.00205</v>
      </c>
    </row>
    <row r="127" spans="1:13" s="8" customFormat="1" ht="15">
      <c r="A127" s="193" t="s">
        <v>298</v>
      </c>
      <c r="B127" s="179">
        <v>1000</v>
      </c>
      <c r="C127" s="284">
        <f>Volume!J127</f>
        <v>475.3</v>
      </c>
      <c r="D127" s="318">
        <v>72.19</v>
      </c>
      <c r="E127" s="206">
        <f t="shared" si="7"/>
        <v>72190</v>
      </c>
      <c r="F127" s="211">
        <f t="shared" si="8"/>
        <v>15.1883021249737</v>
      </c>
      <c r="G127" s="277">
        <f t="shared" si="9"/>
        <v>95955</v>
      </c>
      <c r="H127" s="275">
        <v>5</v>
      </c>
      <c r="I127" s="207">
        <f t="shared" si="10"/>
        <v>95.955</v>
      </c>
      <c r="J127" s="214">
        <f t="shared" si="11"/>
        <v>0.201883021249737</v>
      </c>
      <c r="K127" s="218">
        <f t="shared" si="12"/>
        <v>4.4539804375</v>
      </c>
      <c r="L127" s="208">
        <f t="shared" si="13"/>
        <v>24.39545556305479</v>
      </c>
      <c r="M127" s="219">
        <v>71.263687</v>
      </c>
    </row>
    <row r="128" spans="1:13" s="8" customFormat="1" ht="15">
      <c r="A128" s="193" t="s">
        <v>216</v>
      </c>
      <c r="B128" s="179">
        <v>3350</v>
      </c>
      <c r="C128" s="284">
        <f>Volume!J128</f>
        <v>80.15</v>
      </c>
      <c r="D128" s="318">
        <v>8.6</v>
      </c>
      <c r="E128" s="206">
        <f t="shared" si="7"/>
        <v>28810</v>
      </c>
      <c r="F128" s="211">
        <f t="shared" si="8"/>
        <v>10.72988147223955</v>
      </c>
      <c r="G128" s="277">
        <f t="shared" si="9"/>
        <v>42235.125</v>
      </c>
      <c r="H128" s="275">
        <v>5</v>
      </c>
      <c r="I128" s="207">
        <f t="shared" si="10"/>
        <v>12.6075</v>
      </c>
      <c r="J128" s="214">
        <f t="shared" si="11"/>
        <v>0.15729881472239549</v>
      </c>
      <c r="K128" s="218">
        <f t="shared" si="12"/>
        <v>1.2383084375</v>
      </c>
      <c r="L128" s="208">
        <f t="shared" si="13"/>
        <v>6.7824946436772615</v>
      </c>
      <c r="M128" s="219">
        <v>19.812935</v>
      </c>
    </row>
    <row r="129" spans="1:13" s="8" customFormat="1" ht="15">
      <c r="A129" s="193" t="s">
        <v>235</v>
      </c>
      <c r="B129" s="179">
        <v>2700</v>
      </c>
      <c r="C129" s="284">
        <f>Volume!J129</f>
        <v>134.45</v>
      </c>
      <c r="D129" s="318">
        <v>17.58</v>
      </c>
      <c r="E129" s="206">
        <f t="shared" si="7"/>
        <v>47465.99999999999</v>
      </c>
      <c r="F129" s="211">
        <f t="shared" si="8"/>
        <v>13.075492748233545</v>
      </c>
      <c r="G129" s="277">
        <f t="shared" si="9"/>
        <v>65616.74999999999</v>
      </c>
      <c r="H129" s="275">
        <v>5</v>
      </c>
      <c r="I129" s="207">
        <f t="shared" si="10"/>
        <v>24.302499999999995</v>
      </c>
      <c r="J129" s="214">
        <f t="shared" si="11"/>
        <v>0.18075492748233543</v>
      </c>
      <c r="K129" s="218">
        <f t="shared" si="12"/>
        <v>2.516185375</v>
      </c>
      <c r="L129" s="208">
        <f t="shared" si="13"/>
        <v>13.781714887520955</v>
      </c>
      <c r="M129" s="219">
        <v>40.258966</v>
      </c>
    </row>
    <row r="130" spans="1:13" s="8" customFormat="1" ht="15">
      <c r="A130" s="193" t="s">
        <v>204</v>
      </c>
      <c r="B130" s="179">
        <v>600</v>
      </c>
      <c r="C130" s="284">
        <f>Volume!J130</f>
        <v>456.35</v>
      </c>
      <c r="D130" s="318">
        <v>58.5</v>
      </c>
      <c r="E130" s="206">
        <f t="shared" si="7"/>
        <v>35100</v>
      </c>
      <c r="F130" s="211">
        <f t="shared" si="8"/>
        <v>12.819108140681493</v>
      </c>
      <c r="G130" s="277">
        <f t="shared" si="9"/>
        <v>48790.5</v>
      </c>
      <c r="H130" s="275">
        <v>5</v>
      </c>
      <c r="I130" s="207">
        <f t="shared" si="10"/>
        <v>81.3175</v>
      </c>
      <c r="J130" s="214">
        <f t="shared" si="11"/>
        <v>0.17819108140681492</v>
      </c>
      <c r="K130" s="218">
        <f t="shared" si="12"/>
        <v>2.9258460625</v>
      </c>
      <c r="L130" s="208">
        <f t="shared" si="13"/>
        <v>16.0255188821892</v>
      </c>
      <c r="M130" s="219">
        <v>46.813537</v>
      </c>
    </row>
    <row r="131" spans="1:13" s="7" customFormat="1" ht="15">
      <c r="A131" s="193" t="s">
        <v>205</v>
      </c>
      <c r="B131" s="179">
        <v>250</v>
      </c>
      <c r="C131" s="284">
        <f>Volume!J131</f>
        <v>1123.3</v>
      </c>
      <c r="D131" s="318">
        <v>149.21</v>
      </c>
      <c r="E131" s="206">
        <f aca="true" t="shared" si="14" ref="E131:E161">D131*B131</f>
        <v>37302.5</v>
      </c>
      <c r="F131" s="211">
        <f aca="true" t="shared" si="15" ref="F131:F161">D131/C131*100</f>
        <v>13.28318347725452</v>
      </c>
      <c r="G131" s="277">
        <f aca="true" t="shared" si="16" ref="G131:G161">(B131*C131)*H131%+E131</f>
        <v>51343.75</v>
      </c>
      <c r="H131" s="275">
        <v>5</v>
      </c>
      <c r="I131" s="207">
        <f aca="true" t="shared" si="17" ref="I131:I161">G131/B131</f>
        <v>205.375</v>
      </c>
      <c r="J131" s="214">
        <f aca="true" t="shared" si="18" ref="J131:J161">I131/C131</f>
        <v>0.1828318347725452</v>
      </c>
      <c r="K131" s="218">
        <f aca="true" t="shared" si="19" ref="K131:K161">M131/16</f>
        <v>2.6430249375</v>
      </c>
      <c r="L131" s="208">
        <f t="shared" si="13"/>
        <v>14.476443783174318</v>
      </c>
      <c r="M131" s="219">
        <v>42.288399</v>
      </c>
    </row>
    <row r="132" spans="1:13" s="7" customFormat="1" ht="15">
      <c r="A132" s="193" t="s">
        <v>37</v>
      </c>
      <c r="B132" s="179">
        <v>1600</v>
      </c>
      <c r="C132" s="284">
        <f>Volume!J132</f>
        <v>225.7</v>
      </c>
      <c r="D132" s="318">
        <v>43.28</v>
      </c>
      <c r="E132" s="206">
        <f t="shared" si="14"/>
        <v>69248</v>
      </c>
      <c r="F132" s="211">
        <f t="shared" si="15"/>
        <v>19.175897208684095</v>
      </c>
      <c r="G132" s="277">
        <f t="shared" si="16"/>
        <v>87304</v>
      </c>
      <c r="H132" s="275">
        <v>5</v>
      </c>
      <c r="I132" s="207">
        <f t="shared" si="17"/>
        <v>54.565</v>
      </c>
      <c r="J132" s="214">
        <f t="shared" si="18"/>
        <v>0.24175897208684094</v>
      </c>
      <c r="K132" s="218">
        <f t="shared" si="19"/>
        <v>2.044305875</v>
      </c>
      <c r="L132" s="208">
        <f t="shared" si="13"/>
        <v>11.197124421778364</v>
      </c>
      <c r="M132" s="219">
        <v>32.708894</v>
      </c>
    </row>
    <row r="133" spans="1:13" s="7" customFormat="1" ht="15">
      <c r="A133" s="193" t="s">
        <v>299</v>
      </c>
      <c r="B133" s="179">
        <v>150</v>
      </c>
      <c r="C133" s="284">
        <f>Volume!J133</f>
        <v>1696</v>
      </c>
      <c r="D133" s="318">
        <v>183.14</v>
      </c>
      <c r="E133" s="206">
        <f t="shared" si="14"/>
        <v>27470.999999999996</v>
      </c>
      <c r="F133" s="211">
        <f t="shared" si="15"/>
        <v>10.798349056603772</v>
      </c>
      <c r="G133" s="277">
        <f t="shared" si="16"/>
        <v>40191</v>
      </c>
      <c r="H133" s="275">
        <v>5</v>
      </c>
      <c r="I133" s="207">
        <f t="shared" si="17"/>
        <v>267.94</v>
      </c>
      <c r="J133" s="214">
        <f t="shared" si="18"/>
        <v>0.15798349056603772</v>
      </c>
      <c r="K133" s="218">
        <f t="shared" si="19"/>
        <v>5.0662755625</v>
      </c>
      <c r="L133" s="208">
        <f aca="true" t="shared" si="20" ref="L133:L161">K133*SQRT(30)</f>
        <v>27.749134081184245</v>
      </c>
      <c r="M133" s="219">
        <v>81.060409</v>
      </c>
    </row>
    <row r="134" spans="1:13" s="7" customFormat="1" ht="15">
      <c r="A134" s="193" t="s">
        <v>228</v>
      </c>
      <c r="B134" s="179">
        <v>188</v>
      </c>
      <c r="C134" s="284">
        <f>Volume!J134</f>
        <v>1209.75</v>
      </c>
      <c r="D134" s="318">
        <v>137.11</v>
      </c>
      <c r="E134" s="206">
        <f t="shared" si="14"/>
        <v>25776.680000000004</v>
      </c>
      <c r="F134" s="211">
        <f t="shared" si="15"/>
        <v>11.333746641868157</v>
      </c>
      <c r="G134" s="277">
        <f t="shared" si="16"/>
        <v>44744.5922</v>
      </c>
      <c r="H134" s="275">
        <v>8.34</v>
      </c>
      <c r="I134" s="207">
        <f t="shared" si="17"/>
        <v>238.00315</v>
      </c>
      <c r="J134" s="214">
        <f t="shared" si="18"/>
        <v>0.19673746641868156</v>
      </c>
      <c r="K134" s="218">
        <f t="shared" si="19"/>
        <v>3.1018835625</v>
      </c>
      <c r="L134" s="208">
        <f t="shared" si="20"/>
        <v>16.989715979357356</v>
      </c>
      <c r="M134" s="219">
        <v>49.630137</v>
      </c>
    </row>
    <row r="135" spans="1:13" s="7" customFormat="1" ht="15">
      <c r="A135" s="193" t="s">
        <v>276</v>
      </c>
      <c r="B135" s="179">
        <v>350</v>
      </c>
      <c r="C135" s="284">
        <f>Volume!J135</f>
        <v>863.05</v>
      </c>
      <c r="D135" s="318">
        <v>135.69</v>
      </c>
      <c r="E135" s="206">
        <f t="shared" si="14"/>
        <v>47491.5</v>
      </c>
      <c r="F135" s="211">
        <f t="shared" si="15"/>
        <v>15.722148195353688</v>
      </c>
      <c r="G135" s="277">
        <f t="shared" si="16"/>
        <v>62594.875</v>
      </c>
      <c r="H135" s="275">
        <v>5</v>
      </c>
      <c r="I135" s="207">
        <f t="shared" si="17"/>
        <v>178.8425</v>
      </c>
      <c r="J135" s="214">
        <f t="shared" si="18"/>
        <v>0.20722148195353687</v>
      </c>
      <c r="K135" s="218">
        <f t="shared" si="19"/>
        <v>3.6691494375</v>
      </c>
      <c r="L135" s="208">
        <f t="shared" si="20"/>
        <v>20.096759137761417</v>
      </c>
      <c r="M135" s="219">
        <v>58.706391</v>
      </c>
    </row>
    <row r="136" spans="1:13" s="7" customFormat="1" ht="15">
      <c r="A136" s="193" t="s">
        <v>180</v>
      </c>
      <c r="B136" s="179">
        <v>1500</v>
      </c>
      <c r="C136" s="284">
        <f>Volume!J136</f>
        <v>156.1</v>
      </c>
      <c r="D136" s="318">
        <v>28.15</v>
      </c>
      <c r="E136" s="206">
        <f t="shared" si="14"/>
        <v>42225</v>
      </c>
      <c r="F136" s="211">
        <f t="shared" si="15"/>
        <v>18.03331197950032</v>
      </c>
      <c r="G136" s="277">
        <f t="shared" si="16"/>
        <v>53932.5</v>
      </c>
      <c r="H136" s="275">
        <v>5</v>
      </c>
      <c r="I136" s="207">
        <f t="shared" si="17"/>
        <v>35.955</v>
      </c>
      <c r="J136" s="214">
        <f t="shared" si="18"/>
        <v>0.2303331197950032</v>
      </c>
      <c r="K136" s="218">
        <f t="shared" si="19"/>
        <v>3.384001375</v>
      </c>
      <c r="L136" s="208">
        <f t="shared" si="20"/>
        <v>18.534938877159988</v>
      </c>
      <c r="M136" s="219">
        <v>54.144022</v>
      </c>
    </row>
    <row r="137" spans="1:13" s="8" customFormat="1" ht="15">
      <c r="A137" s="193" t="s">
        <v>181</v>
      </c>
      <c r="B137" s="179">
        <v>850</v>
      </c>
      <c r="C137" s="284">
        <f>Volume!J137</f>
        <v>316.2</v>
      </c>
      <c r="D137" s="318">
        <v>65.36</v>
      </c>
      <c r="E137" s="206">
        <f t="shared" si="14"/>
        <v>55556</v>
      </c>
      <c r="F137" s="211">
        <f t="shared" si="15"/>
        <v>20.67046173308033</v>
      </c>
      <c r="G137" s="277">
        <f t="shared" si="16"/>
        <v>68994.5</v>
      </c>
      <c r="H137" s="275">
        <v>5</v>
      </c>
      <c r="I137" s="207">
        <f t="shared" si="17"/>
        <v>81.17</v>
      </c>
      <c r="J137" s="214">
        <f t="shared" si="18"/>
        <v>0.2567046173308033</v>
      </c>
      <c r="K137" s="218">
        <f t="shared" si="19"/>
        <v>3.422765625</v>
      </c>
      <c r="L137" s="208">
        <f t="shared" si="20"/>
        <v>18.747259418657684</v>
      </c>
      <c r="M137" s="219">
        <v>54.76425</v>
      </c>
    </row>
    <row r="138" spans="1:13" s="7" customFormat="1" ht="15">
      <c r="A138" s="193" t="s">
        <v>150</v>
      </c>
      <c r="B138" s="179">
        <v>438</v>
      </c>
      <c r="C138" s="284">
        <f>Volume!J138</f>
        <v>554</v>
      </c>
      <c r="D138" s="318">
        <v>69.92</v>
      </c>
      <c r="E138" s="206">
        <f t="shared" si="14"/>
        <v>30624.96</v>
      </c>
      <c r="F138" s="211">
        <f t="shared" si="15"/>
        <v>12.620938628158845</v>
      </c>
      <c r="G138" s="277">
        <f t="shared" si="16"/>
        <v>42757.56</v>
      </c>
      <c r="H138" s="275">
        <v>5</v>
      </c>
      <c r="I138" s="207">
        <f t="shared" si="17"/>
        <v>97.61999999999999</v>
      </c>
      <c r="J138" s="214">
        <f t="shared" si="18"/>
        <v>0.17620938628158844</v>
      </c>
      <c r="K138" s="218">
        <f t="shared" si="19"/>
        <v>2.970833875</v>
      </c>
      <c r="L138" s="208">
        <f t="shared" si="20"/>
        <v>16.271927279379828</v>
      </c>
      <c r="M138" s="219">
        <v>47.533342</v>
      </c>
    </row>
    <row r="139" spans="1:13" s="8" customFormat="1" ht="15">
      <c r="A139" s="193" t="s">
        <v>151</v>
      </c>
      <c r="B139" s="179">
        <v>225</v>
      </c>
      <c r="C139" s="284">
        <f>Volume!J139</f>
        <v>994.45</v>
      </c>
      <c r="D139" s="318">
        <v>108.81</v>
      </c>
      <c r="E139" s="206">
        <f t="shared" si="14"/>
        <v>24482.25</v>
      </c>
      <c r="F139" s="211">
        <f t="shared" si="15"/>
        <v>10.941726582533057</v>
      </c>
      <c r="G139" s="277">
        <f t="shared" si="16"/>
        <v>35669.8125</v>
      </c>
      <c r="H139" s="275">
        <v>5</v>
      </c>
      <c r="I139" s="207">
        <f t="shared" si="17"/>
        <v>158.5325</v>
      </c>
      <c r="J139" s="214">
        <f t="shared" si="18"/>
        <v>0.15941726582533058</v>
      </c>
      <c r="K139" s="218">
        <f t="shared" si="19"/>
        <v>1.796147375</v>
      </c>
      <c r="L139" s="208">
        <f t="shared" si="20"/>
        <v>9.837904338911907</v>
      </c>
      <c r="M139" s="219">
        <v>28.738358</v>
      </c>
    </row>
    <row r="140" spans="1:13" s="8" customFormat="1" ht="15">
      <c r="A140" s="193" t="s">
        <v>214</v>
      </c>
      <c r="B140" s="179">
        <v>125</v>
      </c>
      <c r="C140" s="284">
        <f>Volume!J140</f>
        <v>1617.15</v>
      </c>
      <c r="D140" s="318">
        <v>174.34</v>
      </c>
      <c r="E140" s="206">
        <f t="shared" si="14"/>
        <v>21792.5</v>
      </c>
      <c r="F140" s="211">
        <f t="shared" si="15"/>
        <v>10.780694431561697</v>
      </c>
      <c r="G140" s="277">
        <f t="shared" si="16"/>
        <v>31899.6875</v>
      </c>
      <c r="H140" s="275">
        <v>5</v>
      </c>
      <c r="I140" s="207">
        <f t="shared" si="17"/>
        <v>255.1975</v>
      </c>
      <c r="J140" s="214">
        <f t="shared" si="18"/>
        <v>0.15780694431561695</v>
      </c>
      <c r="K140" s="218">
        <f t="shared" si="19"/>
        <v>3.8444254375</v>
      </c>
      <c r="L140" s="208">
        <f t="shared" si="20"/>
        <v>21.056785327654172</v>
      </c>
      <c r="M140" s="219">
        <v>61.510807</v>
      </c>
    </row>
    <row r="141" spans="1:13" s="8" customFormat="1" ht="15">
      <c r="A141" s="193" t="s">
        <v>229</v>
      </c>
      <c r="B141" s="179">
        <v>200</v>
      </c>
      <c r="C141" s="284">
        <f>Volume!J141</f>
        <v>1255.9</v>
      </c>
      <c r="D141" s="318">
        <v>176.74</v>
      </c>
      <c r="E141" s="206">
        <f t="shared" si="14"/>
        <v>35348</v>
      </c>
      <c r="F141" s="211">
        <f t="shared" si="15"/>
        <v>14.072776494943865</v>
      </c>
      <c r="G141" s="277">
        <f t="shared" si="16"/>
        <v>47907</v>
      </c>
      <c r="H141" s="275">
        <v>5</v>
      </c>
      <c r="I141" s="207">
        <f t="shared" si="17"/>
        <v>239.535</v>
      </c>
      <c r="J141" s="214">
        <f t="shared" si="18"/>
        <v>0.19072776494943863</v>
      </c>
      <c r="K141" s="218">
        <f t="shared" si="19"/>
        <v>2.4607636875</v>
      </c>
      <c r="L141" s="208">
        <f t="shared" si="20"/>
        <v>13.478157803333435</v>
      </c>
      <c r="M141" s="219">
        <v>39.372219</v>
      </c>
    </row>
    <row r="142" spans="1:13" s="7" customFormat="1" ht="15">
      <c r="A142" s="193" t="s">
        <v>91</v>
      </c>
      <c r="B142" s="179">
        <v>3800</v>
      </c>
      <c r="C142" s="284">
        <f>Volume!J142</f>
        <v>78.5</v>
      </c>
      <c r="D142" s="318">
        <v>11.81</v>
      </c>
      <c r="E142" s="206">
        <f t="shared" si="14"/>
        <v>44878</v>
      </c>
      <c r="F142" s="211">
        <f t="shared" si="15"/>
        <v>15.044585987261147</v>
      </c>
      <c r="G142" s="277">
        <f t="shared" si="16"/>
        <v>59793</v>
      </c>
      <c r="H142" s="275">
        <v>5</v>
      </c>
      <c r="I142" s="207">
        <f t="shared" si="17"/>
        <v>15.735</v>
      </c>
      <c r="J142" s="214">
        <f t="shared" si="18"/>
        <v>0.20044585987261146</v>
      </c>
      <c r="K142" s="218">
        <f t="shared" si="19"/>
        <v>3.15655025</v>
      </c>
      <c r="L142" s="208">
        <f t="shared" si="20"/>
        <v>17.289137758235714</v>
      </c>
      <c r="M142" s="219">
        <v>50.504804</v>
      </c>
    </row>
    <row r="143" spans="1:13" s="7" customFormat="1" ht="15">
      <c r="A143" s="193" t="s">
        <v>152</v>
      </c>
      <c r="B143" s="179">
        <v>1350</v>
      </c>
      <c r="C143" s="284">
        <f>Volume!J143</f>
        <v>234.95</v>
      </c>
      <c r="D143" s="318">
        <v>24.57</v>
      </c>
      <c r="E143" s="206">
        <f t="shared" si="14"/>
        <v>33169.5</v>
      </c>
      <c r="F143" s="211">
        <f t="shared" si="15"/>
        <v>10.457544158331562</v>
      </c>
      <c r="G143" s="277">
        <f t="shared" si="16"/>
        <v>49028.625</v>
      </c>
      <c r="H143" s="275">
        <v>5</v>
      </c>
      <c r="I143" s="207">
        <f t="shared" si="17"/>
        <v>36.3175</v>
      </c>
      <c r="J143" s="214">
        <f t="shared" si="18"/>
        <v>0.15457544158331563</v>
      </c>
      <c r="K143" s="218">
        <f t="shared" si="19"/>
        <v>1.588664125</v>
      </c>
      <c r="L143" s="208">
        <f t="shared" si="20"/>
        <v>8.701471775617069</v>
      </c>
      <c r="M143" s="219">
        <v>25.418626</v>
      </c>
    </row>
    <row r="144" spans="1:13" s="8" customFormat="1" ht="15">
      <c r="A144" s="193" t="s">
        <v>208</v>
      </c>
      <c r="B144" s="179">
        <v>412</v>
      </c>
      <c r="C144" s="284">
        <f>Volume!J144</f>
        <v>714.85</v>
      </c>
      <c r="D144" s="318">
        <v>78.07</v>
      </c>
      <c r="E144" s="206">
        <f t="shared" si="14"/>
        <v>32164.839999999997</v>
      </c>
      <c r="F144" s="211">
        <f t="shared" si="15"/>
        <v>10.921172273903615</v>
      </c>
      <c r="G144" s="277">
        <f t="shared" si="16"/>
        <v>46890.75</v>
      </c>
      <c r="H144" s="275">
        <v>5</v>
      </c>
      <c r="I144" s="207">
        <f t="shared" si="17"/>
        <v>113.8125</v>
      </c>
      <c r="J144" s="214">
        <f t="shared" si="18"/>
        <v>0.15921172273903617</v>
      </c>
      <c r="K144" s="218">
        <f t="shared" si="19"/>
        <v>2.4501476875</v>
      </c>
      <c r="L144" s="208">
        <f t="shared" si="20"/>
        <v>13.420011576628685</v>
      </c>
      <c r="M144" s="219">
        <v>39.202363</v>
      </c>
    </row>
    <row r="145" spans="1:13" s="7" customFormat="1" ht="15">
      <c r="A145" s="193" t="s">
        <v>230</v>
      </c>
      <c r="B145" s="179">
        <v>400</v>
      </c>
      <c r="C145" s="284">
        <f>Volume!J145</f>
        <v>574.45</v>
      </c>
      <c r="D145" s="318">
        <v>63.41</v>
      </c>
      <c r="E145" s="206">
        <f t="shared" si="14"/>
        <v>25364</v>
      </c>
      <c r="F145" s="211">
        <f t="shared" si="15"/>
        <v>11.03838454173557</v>
      </c>
      <c r="G145" s="277">
        <f t="shared" si="16"/>
        <v>36853</v>
      </c>
      <c r="H145" s="275">
        <v>5</v>
      </c>
      <c r="I145" s="207">
        <f t="shared" si="17"/>
        <v>92.1325</v>
      </c>
      <c r="J145" s="214">
        <f t="shared" si="18"/>
        <v>0.1603838454173557</v>
      </c>
      <c r="K145" s="218">
        <f t="shared" si="19"/>
        <v>2.229290125</v>
      </c>
      <c r="L145" s="208">
        <f t="shared" si="20"/>
        <v>12.210324886860114</v>
      </c>
      <c r="M145" s="219">
        <v>35.668642</v>
      </c>
    </row>
    <row r="146" spans="1:13" s="8" customFormat="1" ht="15">
      <c r="A146" s="193" t="s">
        <v>185</v>
      </c>
      <c r="B146" s="179">
        <v>675</v>
      </c>
      <c r="C146" s="284">
        <f>Volume!J146</f>
        <v>576.4</v>
      </c>
      <c r="D146" s="318">
        <v>77.37</v>
      </c>
      <c r="E146" s="206">
        <f t="shared" si="14"/>
        <v>52224.75</v>
      </c>
      <c r="F146" s="211">
        <f t="shared" si="15"/>
        <v>13.422970159611383</v>
      </c>
      <c r="G146" s="277">
        <f t="shared" si="16"/>
        <v>71678.25</v>
      </c>
      <c r="H146" s="275">
        <v>5</v>
      </c>
      <c r="I146" s="207">
        <f t="shared" si="17"/>
        <v>106.19</v>
      </c>
      <c r="J146" s="214">
        <f t="shared" si="18"/>
        <v>0.18422970159611382</v>
      </c>
      <c r="K146" s="218">
        <f t="shared" si="19"/>
        <v>2.3935184375</v>
      </c>
      <c r="L146" s="208">
        <f t="shared" si="20"/>
        <v>13.109840400232692</v>
      </c>
      <c r="M146" s="219">
        <v>38.296295</v>
      </c>
    </row>
    <row r="147" spans="1:13" s="7" customFormat="1" ht="15">
      <c r="A147" s="193" t="s">
        <v>206</v>
      </c>
      <c r="B147" s="179">
        <v>550</v>
      </c>
      <c r="C147" s="284">
        <f>Volume!J147</f>
        <v>776.7</v>
      </c>
      <c r="D147" s="318">
        <v>117.93</v>
      </c>
      <c r="E147" s="206">
        <f t="shared" si="14"/>
        <v>64861.50000000001</v>
      </c>
      <c r="F147" s="211">
        <f t="shared" si="15"/>
        <v>15.18346852066435</v>
      </c>
      <c r="G147" s="277">
        <f t="shared" si="16"/>
        <v>86220.75</v>
      </c>
      <c r="H147" s="275">
        <v>5</v>
      </c>
      <c r="I147" s="207">
        <f t="shared" si="17"/>
        <v>156.765</v>
      </c>
      <c r="J147" s="214">
        <f t="shared" si="18"/>
        <v>0.20183468520664347</v>
      </c>
      <c r="K147" s="218">
        <f t="shared" si="19"/>
        <v>1.6223405</v>
      </c>
      <c r="L147" s="208">
        <f t="shared" si="20"/>
        <v>8.885924878042099</v>
      </c>
      <c r="M147" s="219">
        <v>25.957448</v>
      </c>
    </row>
    <row r="148" spans="1:13" s="7" customFormat="1" ht="15">
      <c r="A148" s="193" t="s">
        <v>118</v>
      </c>
      <c r="B148" s="179">
        <v>250</v>
      </c>
      <c r="C148" s="284">
        <f>Volume!J148</f>
        <v>1229.7</v>
      </c>
      <c r="D148" s="318">
        <v>133.59</v>
      </c>
      <c r="E148" s="206">
        <f t="shared" si="14"/>
        <v>33397.5</v>
      </c>
      <c r="F148" s="211">
        <f t="shared" si="15"/>
        <v>10.863625274457185</v>
      </c>
      <c r="G148" s="277">
        <f t="shared" si="16"/>
        <v>48768.75</v>
      </c>
      <c r="H148" s="275">
        <v>5</v>
      </c>
      <c r="I148" s="207">
        <f t="shared" si="17"/>
        <v>195.075</v>
      </c>
      <c r="J148" s="214">
        <f t="shared" si="18"/>
        <v>0.15863625274457183</v>
      </c>
      <c r="K148" s="218">
        <f t="shared" si="19"/>
        <v>2.07079775</v>
      </c>
      <c r="L148" s="208">
        <f t="shared" si="20"/>
        <v>11.342226397059436</v>
      </c>
      <c r="M148" s="219">
        <v>33.132764</v>
      </c>
    </row>
    <row r="149" spans="1:13" s="7" customFormat="1" ht="15">
      <c r="A149" s="193" t="s">
        <v>231</v>
      </c>
      <c r="B149" s="179">
        <v>206</v>
      </c>
      <c r="C149" s="284">
        <f>Volume!J149</f>
        <v>998</v>
      </c>
      <c r="D149" s="318">
        <v>118.55</v>
      </c>
      <c r="E149" s="206">
        <f t="shared" si="14"/>
        <v>24421.3</v>
      </c>
      <c r="F149" s="211">
        <f t="shared" si="15"/>
        <v>11.87875751503006</v>
      </c>
      <c r="G149" s="277">
        <f t="shared" si="16"/>
        <v>34700.7</v>
      </c>
      <c r="H149" s="275">
        <v>5</v>
      </c>
      <c r="I149" s="207">
        <f t="shared" si="17"/>
        <v>168.45</v>
      </c>
      <c r="J149" s="214">
        <f t="shared" si="18"/>
        <v>0.1687875751503006</v>
      </c>
      <c r="K149" s="218">
        <f t="shared" si="19"/>
        <v>3.570430625</v>
      </c>
      <c r="L149" s="208">
        <f t="shared" si="20"/>
        <v>19.55605393319769</v>
      </c>
      <c r="M149" s="219">
        <v>57.12689</v>
      </c>
    </row>
    <row r="150" spans="1:13" s="7" customFormat="1" ht="15">
      <c r="A150" s="193" t="s">
        <v>300</v>
      </c>
      <c r="B150" s="179">
        <v>7700</v>
      </c>
      <c r="C150" s="284">
        <f>Volume!J150</f>
        <v>48.85</v>
      </c>
      <c r="D150" s="318">
        <v>7.47</v>
      </c>
      <c r="E150" s="206">
        <f t="shared" si="14"/>
        <v>57519</v>
      </c>
      <c r="F150" s="211">
        <f t="shared" si="15"/>
        <v>15.291709314227225</v>
      </c>
      <c r="G150" s="277">
        <f t="shared" si="16"/>
        <v>76326.25</v>
      </c>
      <c r="H150" s="275">
        <v>5</v>
      </c>
      <c r="I150" s="207">
        <f t="shared" si="17"/>
        <v>9.9125</v>
      </c>
      <c r="J150" s="214">
        <f t="shared" si="18"/>
        <v>0.20291709314227224</v>
      </c>
      <c r="K150" s="218">
        <f t="shared" si="19"/>
        <v>3.0576005625</v>
      </c>
      <c r="L150" s="208">
        <f t="shared" si="20"/>
        <v>16.747167999217343</v>
      </c>
      <c r="M150" s="219">
        <v>48.921609</v>
      </c>
    </row>
    <row r="151" spans="1:13" s="7" customFormat="1" ht="15">
      <c r="A151" s="193" t="s">
        <v>301</v>
      </c>
      <c r="B151" s="179">
        <v>10450</v>
      </c>
      <c r="C151" s="284">
        <f>Volume!J151</f>
        <v>28.35</v>
      </c>
      <c r="D151" s="318">
        <v>4.84</v>
      </c>
      <c r="E151" s="206">
        <f t="shared" si="14"/>
        <v>50578</v>
      </c>
      <c r="F151" s="211">
        <f t="shared" si="15"/>
        <v>17.072310405643737</v>
      </c>
      <c r="G151" s="277">
        <f t="shared" si="16"/>
        <v>65390.875</v>
      </c>
      <c r="H151" s="275">
        <v>5</v>
      </c>
      <c r="I151" s="207">
        <f t="shared" si="17"/>
        <v>6.2575</v>
      </c>
      <c r="J151" s="214">
        <f t="shared" si="18"/>
        <v>0.22072310405643739</v>
      </c>
      <c r="K151" s="218">
        <f t="shared" si="19"/>
        <v>3.3860664375</v>
      </c>
      <c r="L151" s="208">
        <f t="shared" si="20"/>
        <v>18.546249690299067</v>
      </c>
      <c r="M151" s="219">
        <v>54.177063</v>
      </c>
    </row>
    <row r="152" spans="1:13" s="8" customFormat="1" ht="15">
      <c r="A152" s="193" t="s">
        <v>173</v>
      </c>
      <c r="B152" s="179">
        <v>2950</v>
      </c>
      <c r="C152" s="284">
        <f>Volume!J152</f>
        <v>61.55</v>
      </c>
      <c r="D152" s="318">
        <v>7.88</v>
      </c>
      <c r="E152" s="206">
        <f t="shared" si="14"/>
        <v>23246</v>
      </c>
      <c r="F152" s="211">
        <f t="shared" si="15"/>
        <v>12.802599512591389</v>
      </c>
      <c r="G152" s="277">
        <f t="shared" si="16"/>
        <v>32324.625</v>
      </c>
      <c r="H152" s="275">
        <v>5</v>
      </c>
      <c r="I152" s="207">
        <f t="shared" si="17"/>
        <v>10.9575</v>
      </c>
      <c r="J152" s="214">
        <f t="shared" si="18"/>
        <v>0.17802599512591388</v>
      </c>
      <c r="K152" s="218">
        <f t="shared" si="19"/>
        <v>2.736723</v>
      </c>
      <c r="L152" s="208">
        <f t="shared" si="20"/>
        <v>14.989649207432107</v>
      </c>
      <c r="M152" s="219">
        <v>43.787568</v>
      </c>
    </row>
    <row r="153" spans="1:13" s="7" customFormat="1" ht="15">
      <c r="A153" s="193" t="s">
        <v>302</v>
      </c>
      <c r="B153" s="179">
        <v>200</v>
      </c>
      <c r="C153" s="284">
        <f>Volume!J153</f>
        <v>802.2</v>
      </c>
      <c r="D153" s="318">
        <v>102.37</v>
      </c>
      <c r="E153" s="206">
        <f t="shared" si="14"/>
        <v>20474</v>
      </c>
      <c r="F153" s="211">
        <f t="shared" si="15"/>
        <v>12.761156818748443</v>
      </c>
      <c r="G153" s="277">
        <f t="shared" si="16"/>
        <v>28496</v>
      </c>
      <c r="H153" s="275">
        <v>5</v>
      </c>
      <c r="I153" s="207">
        <f t="shared" si="17"/>
        <v>142.48</v>
      </c>
      <c r="J153" s="214">
        <f t="shared" si="18"/>
        <v>0.1776115681874844</v>
      </c>
      <c r="K153" s="218">
        <f t="shared" si="19"/>
        <v>2.5993168125</v>
      </c>
      <c r="L153" s="208">
        <f t="shared" si="20"/>
        <v>14.237044523086764</v>
      </c>
      <c r="M153" s="219">
        <v>41.589069</v>
      </c>
    </row>
    <row r="154" spans="1:13" s="7" customFormat="1" ht="15">
      <c r="A154" s="193" t="s">
        <v>82</v>
      </c>
      <c r="B154" s="179">
        <v>2100</v>
      </c>
      <c r="C154" s="284">
        <f>Volume!J154</f>
        <v>113.45</v>
      </c>
      <c r="D154" s="318">
        <v>13.24</v>
      </c>
      <c r="E154" s="206">
        <f t="shared" si="14"/>
        <v>27804</v>
      </c>
      <c r="F154" s="211">
        <f t="shared" si="15"/>
        <v>11.670339356544734</v>
      </c>
      <c r="G154" s="277">
        <f t="shared" si="16"/>
        <v>39716.25</v>
      </c>
      <c r="H154" s="275">
        <v>5</v>
      </c>
      <c r="I154" s="207">
        <f t="shared" si="17"/>
        <v>18.9125</v>
      </c>
      <c r="J154" s="214">
        <f t="shared" si="18"/>
        <v>0.16670339356544733</v>
      </c>
      <c r="K154" s="218">
        <f t="shared" si="19"/>
        <v>3.184963</v>
      </c>
      <c r="L154" s="208">
        <f t="shared" si="20"/>
        <v>17.444760799193265</v>
      </c>
      <c r="M154" s="219">
        <v>50.959408</v>
      </c>
    </row>
    <row r="155" spans="1:13" s="8" customFormat="1" ht="15">
      <c r="A155" s="193" t="s">
        <v>153</v>
      </c>
      <c r="B155" s="179">
        <v>450</v>
      </c>
      <c r="C155" s="284">
        <f>Volume!J155</f>
        <v>523.55</v>
      </c>
      <c r="D155" s="318">
        <v>76.84</v>
      </c>
      <c r="E155" s="206">
        <f t="shared" si="14"/>
        <v>34578</v>
      </c>
      <c r="F155" s="211">
        <f t="shared" si="15"/>
        <v>14.676726196160828</v>
      </c>
      <c r="G155" s="277">
        <f t="shared" si="16"/>
        <v>46357.875</v>
      </c>
      <c r="H155" s="275">
        <v>5</v>
      </c>
      <c r="I155" s="207">
        <f t="shared" si="17"/>
        <v>103.0175</v>
      </c>
      <c r="J155" s="214">
        <f t="shared" si="18"/>
        <v>0.19676726196160826</v>
      </c>
      <c r="K155" s="218">
        <f t="shared" si="19"/>
        <v>2.238566375</v>
      </c>
      <c r="L155" s="208">
        <f t="shared" si="20"/>
        <v>12.261133000600688</v>
      </c>
      <c r="M155" s="219">
        <v>35.817062</v>
      </c>
    </row>
    <row r="156" spans="1:13" s="7" customFormat="1" ht="15">
      <c r="A156" s="193" t="s">
        <v>154</v>
      </c>
      <c r="B156" s="179">
        <v>6900</v>
      </c>
      <c r="C156" s="284">
        <f>Volume!J156</f>
        <v>48.2</v>
      </c>
      <c r="D156" s="318">
        <v>8.07</v>
      </c>
      <c r="E156" s="206">
        <f t="shared" si="14"/>
        <v>55683</v>
      </c>
      <c r="F156" s="211">
        <f t="shared" si="15"/>
        <v>16.742738589211616</v>
      </c>
      <c r="G156" s="277">
        <f t="shared" si="16"/>
        <v>72312</v>
      </c>
      <c r="H156" s="275">
        <v>5</v>
      </c>
      <c r="I156" s="207">
        <f t="shared" si="17"/>
        <v>10.48</v>
      </c>
      <c r="J156" s="214">
        <f t="shared" si="18"/>
        <v>0.2174273858921162</v>
      </c>
      <c r="K156" s="218">
        <f t="shared" si="19"/>
        <v>2.8847229375</v>
      </c>
      <c r="L156" s="208">
        <f t="shared" si="20"/>
        <v>15.800278250213154</v>
      </c>
      <c r="M156" s="219">
        <v>46.155567</v>
      </c>
    </row>
    <row r="157" spans="1:13" s="7" customFormat="1" ht="15">
      <c r="A157" s="193" t="s">
        <v>303</v>
      </c>
      <c r="B157" s="179">
        <v>3600</v>
      </c>
      <c r="C157" s="284">
        <f>Volume!J157</f>
        <v>92.85</v>
      </c>
      <c r="D157" s="318">
        <v>10.82</v>
      </c>
      <c r="E157" s="206">
        <f t="shared" si="14"/>
        <v>38952</v>
      </c>
      <c r="F157" s="211">
        <f t="shared" si="15"/>
        <v>11.65320409262251</v>
      </c>
      <c r="G157" s="277">
        <f t="shared" si="16"/>
        <v>55665</v>
      </c>
      <c r="H157" s="275">
        <v>5</v>
      </c>
      <c r="I157" s="207">
        <f t="shared" si="17"/>
        <v>15.4625</v>
      </c>
      <c r="J157" s="214">
        <f t="shared" si="18"/>
        <v>0.16653204092622512</v>
      </c>
      <c r="K157" s="218">
        <f t="shared" si="19"/>
        <v>3.3780660625</v>
      </c>
      <c r="L157" s="208">
        <f t="shared" si="20"/>
        <v>18.50242983173906</v>
      </c>
      <c r="M157" s="219">
        <v>54.049057</v>
      </c>
    </row>
    <row r="158" spans="1:13" s="8" customFormat="1" ht="15">
      <c r="A158" s="193" t="s">
        <v>155</v>
      </c>
      <c r="B158" s="179">
        <v>525</v>
      </c>
      <c r="C158" s="284">
        <f>Volume!J158</f>
        <v>454.25</v>
      </c>
      <c r="D158" s="318">
        <v>48.64</v>
      </c>
      <c r="E158" s="206">
        <f t="shared" si="14"/>
        <v>25536</v>
      </c>
      <c r="F158" s="211">
        <f t="shared" si="15"/>
        <v>10.70776004402862</v>
      </c>
      <c r="G158" s="277">
        <f t="shared" si="16"/>
        <v>37460.0625</v>
      </c>
      <c r="H158" s="275">
        <v>5</v>
      </c>
      <c r="I158" s="207">
        <f t="shared" si="17"/>
        <v>71.3525</v>
      </c>
      <c r="J158" s="214">
        <f t="shared" si="18"/>
        <v>0.1570776004402862</v>
      </c>
      <c r="K158" s="218">
        <f t="shared" si="19"/>
        <v>2.8725259375</v>
      </c>
      <c r="L158" s="208">
        <f t="shared" si="20"/>
        <v>15.733472529874248</v>
      </c>
      <c r="M158" s="219">
        <v>45.960415</v>
      </c>
    </row>
    <row r="159" spans="1:13" s="7" customFormat="1" ht="15">
      <c r="A159" s="193" t="s">
        <v>38</v>
      </c>
      <c r="B159" s="179">
        <v>600</v>
      </c>
      <c r="C159" s="284">
        <f>Volume!J159</f>
        <v>552.75</v>
      </c>
      <c r="D159" s="318">
        <v>60.97</v>
      </c>
      <c r="E159" s="206">
        <f t="shared" si="14"/>
        <v>36582</v>
      </c>
      <c r="F159" s="211">
        <f t="shared" si="15"/>
        <v>11.030303030303031</v>
      </c>
      <c r="G159" s="277">
        <f t="shared" si="16"/>
        <v>53164.5</v>
      </c>
      <c r="H159" s="275">
        <v>5</v>
      </c>
      <c r="I159" s="207">
        <f t="shared" si="17"/>
        <v>88.6075</v>
      </c>
      <c r="J159" s="214">
        <f t="shared" si="18"/>
        <v>0.1603030303030303</v>
      </c>
      <c r="K159" s="218">
        <f t="shared" si="19"/>
        <v>2.2368231875</v>
      </c>
      <c r="L159" s="208">
        <f t="shared" si="20"/>
        <v>12.251585169443578</v>
      </c>
      <c r="M159" s="219">
        <v>35.789171</v>
      </c>
    </row>
    <row r="160" spans="1:13" s="8" customFormat="1" ht="15">
      <c r="A160" s="193" t="s">
        <v>156</v>
      </c>
      <c r="B160" s="179">
        <v>600</v>
      </c>
      <c r="C160" s="284">
        <f>Volume!J160</f>
        <v>409.5</v>
      </c>
      <c r="D160" s="318">
        <v>44.39</v>
      </c>
      <c r="E160" s="206">
        <f t="shared" si="14"/>
        <v>26634</v>
      </c>
      <c r="F160" s="211">
        <f t="shared" si="15"/>
        <v>10.840048840048839</v>
      </c>
      <c r="G160" s="277">
        <f t="shared" si="16"/>
        <v>38919</v>
      </c>
      <c r="H160" s="275">
        <v>5</v>
      </c>
      <c r="I160" s="207">
        <f t="shared" si="17"/>
        <v>64.865</v>
      </c>
      <c r="J160" s="214">
        <f t="shared" si="18"/>
        <v>0.1584004884004884</v>
      </c>
      <c r="K160" s="218">
        <f t="shared" si="19"/>
        <v>2.1191735</v>
      </c>
      <c r="L160" s="208">
        <f t="shared" si="20"/>
        <v>11.607191292171741</v>
      </c>
      <c r="M160" s="219">
        <v>33.906776</v>
      </c>
    </row>
    <row r="161" spans="1:13" s="7" customFormat="1" ht="15">
      <c r="A161" s="193" t="s">
        <v>395</v>
      </c>
      <c r="B161" s="179">
        <v>700</v>
      </c>
      <c r="C161" s="284">
        <f>Volume!J161</f>
        <v>278.15</v>
      </c>
      <c r="D161" s="318">
        <v>40.9</v>
      </c>
      <c r="E161" s="206">
        <f t="shared" si="14"/>
        <v>28630</v>
      </c>
      <c r="F161" s="211">
        <f t="shared" si="15"/>
        <v>14.704296243034335</v>
      </c>
      <c r="G161" s="277">
        <f t="shared" si="16"/>
        <v>38365.25</v>
      </c>
      <c r="H161" s="275">
        <v>5</v>
      </c>
      <c r="I161" s="207">
        <f t="shared" si="17"/>
        <v>54.8075</v>
      </c>
      <c r="J161" s="214">
        <f t="shared" si="18"/>
        <v>0.19704296243034336</v>
      </c>
      <c r="K161" s="218">
        <f t="shared" si="19"/>
        <v>3.3919564375</v>
      </c>
      <c r="L161" s="208">
        <f t="shared" si="20"/>
        <v>18.578510548936123</v>
      </c>
      <c r="M161" s="219">
        <v>54.271303</v>
      </c>
    </row>
    <row r="162" spans="3:13" ht="14.25">
      <c r="C162" s="2"/>
      <c r="D162" s="111"/>
      <c r="H162" s="275"/>
      <c r="M162" s="71"/>
    </row>
    <row r="163" spans="3:13" ht="14.25">
      <c r="C163" s="2"/>
      <c r="D163" s="112"/>
      <c r="F163" s="67"/>
      <c r="H163" s="275"/>
      <c r="M163" s="71"/>
    </row>
    <row r="164" spans="3:13" ht="12.75">
      <c r="C164" s="2"/>
      <c r="D164" s="113"/>
      <c r="M164" s="71"/>
    </row>
    <row r="165" spans="3:13" ht="12.75">
      <c r="C165" s="2"/>
      <c r="D165" s="113"/>
      <c r="M165" s="1"/>
    </row>
    <row r="166" spans="3:13" ht="12.75">
      <c r="C166" s="2"/>
      <c r="D166" s="113"/>
      <c r="M166" s="1"/>
    </row>
    <row r="167" spans="3:13" ht="12.75">
      <c r="C167" s="2"/>
      <c r="D167" s="113"/>
      <c r="M167" s="1"/>
    </row>
    <row r="168" spans="3:13" ht="12.75">
      <c r="C168" s="2"/>
      <c r="D168" s="113"/>
      <c r="M168" s="1"/>
    </row>
    <row r="169" spans="3:13" ht="12.75">
      <c r="C169" s="2"/>
      <c r="D169" s="113"/>
      <c r="E169" s="2"/>
      <c r="F169" s="5"/>
      <c r="M169" s="1"/>
    </row>
    <row r="170" spans="3:13" ht="12.75">
      <c r="C170" s="2"/>
      <c r="D170" s="113"/>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3:13" ht="12.75">
      <c r="C175" s="2"/>
      <c r="D175" s="112"/>
      <c r="M175" s="1"/>
    </row>
    <row r="176" spans="1:13" ht="12.75">
      <c r="A176" s="76"/>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D192" s="112"/>
      <c r="M192" s="1"/>
    </row>
    <row r="193" spans="3:13" ht="12.75">
      <c r="C193" s="2"/>
      <c r="M193" s="1"/>
    </row>
    <row r="194" spans="3:13" ht="12.75">
      <c r="C194" s="2"/>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2"/>
    </row>
    <row r="447" ht="12.75">
      <c r="M447" s="2"/>
    </row>
    <row r="448" ht="12.75">
      <c r="M448" s="2"/>
    </row>
    <row r="449" ht="12.75">
      <c r="M449" s="2"/>
    </row>
    <row r="450" ht="12.75">
      <c r="M450" s="2"/>
    </row>
    <row r="451" ht="12.75">
      <c r="M451"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2007-05-10T13:06:48Z</dcterms:modified>
  <cp:category/>
  <cp:version/>
  <cp:contentType/>
  <cp:contentStatus/>
</cp:coreProperties>
</file>