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100" windowHeight="6090" tabRatio="816" activeTab="0"/>
  </bookViews>
  <sheets>
    <sheet name="Snap shot" sheetId="1" r:id="rId1"/>
    <sheet name="Sector-wise OI" sheetId="2" r:id="rId2"/>
    <sheet name="Open Int." sheetId="3" r:id="rId3"/>
    <sheet name="Volume" sheetId="4" r:id="rId4"/>
    <sheet name="Basis" sheetId="5" r:id="rId5"/>
    <sheet name="PCR"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<sst xmlns="http://schemas.openxmlformats.org/spreadsheetml/2006/main" count="1958" uniqueCount="511">
  <si>
    <t>ACC</t>
  </si>
  <si>
    <t>BHEL</t>
  </si>
  <si>
    <t>BPCL</t>
  </si>
  <si>
    <t>CIPLA</t>
  </si>
  <si>
    <t>HDFC</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</si>
  <si>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</si>
  <si>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</si>
  <si>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</si>
  <si>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</si>
  <si>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</si>
  <si>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</si>
  <si>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</si>
  <si>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</si>
  <si>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</si>
  <si>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</si>
  <si>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</si>
  <si>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</si>
  <si>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</si>
  <si>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</si>
  <si>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</si>
  <si>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</si>
  <si>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</si>
  <si>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</si>
  <si>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</si>
  <si>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</si>
  <si>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</si>
  <si>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</si>
  <si>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</si>
  <si>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</si>
  <si>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</si>
  <si>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</si>
  <si>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</si>
  <si>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</si>
  <si>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</si>
  <si>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</si>
  <si>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</si>
  <si>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</si>
  <si>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</si>
  <si>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</si>
  <si>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</si>
  <si>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</si>
  <si>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</si>
  <si>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</si>
  <si>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</si>
  <si>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</si>
  <si>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</si>
  <si>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</si>
  <si>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</si>
  <si>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</si>
  <si>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</si>
  <si>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</si>
  <si>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</si>
  <si>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</si>
  <si>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</si>
  <si>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</si>
  <si>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</si>
  <si>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</si>
  <si>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</si>
  <si>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</si>
  <si>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</si>
  <si>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</si>
  <si>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</si>
  <si>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</si>
  <si>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</si>
  <si>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</si>
  <si>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</si>
  <si>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</si>
  <si>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</si>
  <si>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</si>
  <si>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</si>
  <si>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</si>
  <si>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</si>
  <si>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</si>
  <si>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</si>
  <si>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</si>
  <si>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</si>
  <si>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</si>
  <si>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</si>
  <si>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</si>
  <si>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</si>
  <si>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</si>
  <si>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</si>
  <si>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</si>
  <si>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</si>
  <si>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</si>
  <si>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</si>
  <si>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</si>
  <si>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</si>
  <si>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</si>
  <si>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</si>
  <si>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</si>
  <si>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</si>
  <si>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</si>
  <si>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</si>
  <si>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</si>
  <si>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</si>
  <si>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</si>
  <si>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</si>
  <si>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</si>
  <si>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</si>
  <si>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</si>
  <si>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</si>
  <si>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</si>
  <si>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</si>
  <si>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</si>
  <si>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</si>
  <si>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</si>
  <si>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</si>
  <si>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</si>
  <si>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</si>
  <si>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</si>
  <si>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</si>
  <si>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</si>
  <si>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</si>
  <si>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</si>
  <si>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</si>
  <si>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</si>
  <si>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</si>
  <si>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</si>
  <si>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</si>
  <si>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</si>
  <si>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</si>
  <si>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</si>
  <si>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</si>
  <si>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</si>
  <si>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</si>
  <si>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</si>
  <si>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</si>
  <si>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</si>
  <si>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</si>
  <si>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</si>
  <si>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</si>
  <si>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</si>
  <si>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</si>
  <si>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</si>
  <si>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</si>
  <si>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</si>
  <si>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</si>
  <si>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</si>
  <si>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</si>
  <si>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</si>
  <si>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</si>
  <si>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</si>
  <si>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</si>
  <si>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</si>
  <si>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</si>
  <si>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</si>
  <si>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</si>
  <si>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</si>
  <si>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</si>
  <si>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</si>
  <si>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</si>
  <si>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</si>
  <si>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</si>
  <si>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</si>
  <si>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</si>
  <si>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</si>
  <si>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</si>
  <si>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</si>
  <si>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</si>
  <si>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</si>
  <si>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</si>
  <si>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</si>
  <si>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</si>
  <si>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</si>
  <si>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</si>
  <si>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</si>
  <si>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</si>
  <si>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</si>
  <si>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</si>
  <si>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</si>
  <si>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</si>
  <si>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</si>
  <si>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</si>
  <si>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</si>
  <si>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</si>
  <si>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</si>
  <si>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</si>
  <si>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</si>
  <si>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</si>
  <si>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</si>
  <si>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</si>
  <si>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</si>
  <si>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</si>
  <si>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</si>
  <si>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</si>
  <si>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</si>
  <si>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</si>
  <si>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</si>
  <si>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</si>
  <si>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</si>
  <si>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</si>
  <si>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</si>
  <si>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HEROHONDA</t>
  </si>
  <si>
    <t>HCLTECH</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</si>
  <si>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</si>
  <si>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</si>
  <si>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</si>
  <si>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</si>
  <si>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</si>
  <si>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</si>
  <si>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</si>
  <si>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</si>
  <si>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</si>
  <si>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</si>
  <si>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</si>
  <si>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</si>
  <si>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</si>
  <si>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</si>
  <si>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</si>
  <si>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</si>
  <si>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</si>
  <si>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</si>
  <si>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</si>
  <si>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</si>
  <si>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</si>
  <si>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</si>
  <si>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</si>
  <si>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</si>
  <si>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</si>
  <si>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</si>
  <si>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</si>
  <si>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</si>
  <si>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</si>
  <si>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</si>
  <si>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</si>
  <si>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</si>
  <si>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</si>
  <si>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</si>
  <si>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</si>
  <si>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</si>
  <si>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</si>
  <si>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</si>
  <si>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</si>
  <si>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</si>
  <si>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</si>
  <si>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</si>
  <si>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</si>
  <si>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</si>
  <si>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</si>
  <si>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</si>
  <si>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</si>
  <si>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</si>
  <si>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</si>
  <si>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</si>
  <si>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</si>
  <si>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</si>
  <si>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</si>
  <si>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</si>
  <si>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</si>
  <si>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</si>
  <si>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</si>
  <si>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</si>
  <si>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</si>
  <si>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</si>
  <si>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</si>
  <si>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</si>
  <si>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</si>
  <si>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</si>
  <si>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</si>
  <si>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</si>
  <si>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</si>
  <si>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</si>
  <si>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</si>
  <si>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</si>
  <si>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</si>
  <si>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</si>
  <si>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</si>
  <si>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</si>
  <si>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</si>
  <si>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</si>
  <si>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</si>
  <si>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</si>
  <si>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</si>
  <si>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</si>
  <si>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</si>
  <si>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</si>
  <si>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</si>
  <si>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</si>
  <si>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</si>
  <si>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</si>
  <si>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</si>
  <si>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</si>
  <si>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</si>
  <si>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</si>
  <si>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</si>
  <si>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</si>
  <si>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</si>
  <si>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</si>
  <si>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</si>
  <si>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</si>
  <si>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</si>
  <si>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</si>
  <si>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</si>
  <si>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</si>
  <si>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</si>
  <si>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</si>
  <si>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</si>
  <si>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</si>
  <si>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</si>
  <si>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</si>
  <si>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</si>
  <si>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</si>
  <si>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</si>
  <si>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</si>
  <si>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</si>
  <si>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</si>
  <si>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</si>
  <si>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</si>
  <si>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</si>
  <si>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</si>
  <si>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</si>
  <si>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</si>
  <si>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</si>
  <si>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</si>
  <si>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</si>
  <si>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</si>
  <si>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</si>
  <si>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</si>
  <si>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</si>
  <si>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</si>
  <si>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</si>
  <si>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</si>
  <si>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</si>
  <si>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</si>
  <si>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</si>
  <si>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</si>
  <si>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</si>
  <si>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</si>
  <si>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</si>
  <si>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</si>
  <si>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</si>
  <si>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</si>
  <si>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</si>
  <si>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</si>
  <si>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</si>
  <si>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</si>
  <si>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</si>
  <si>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</si>
  <si>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</si>
  <si>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</si>
  <si>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</si>
  <si>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</si>
  <si>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</si>
  <si>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</si>
  <si>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PunjLloyd</t>
  </si>
  <si>
    <t>IndiaCem</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</si>
  <si>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</si>
  <si>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</si>
  <si>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</si>
  <si>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</si>
  <si>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</si>
  <si>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</si>
  <si>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</si>
  <si>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</si>
  <si>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</si>
  <si>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</si>
  <si>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</si>
  <si>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</si>
  <si>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</si>
  <si>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</si>
  <si>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</si>
  <si>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</si>
  <si>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</si>
  <si>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</si>
  <si>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</si>
  <si>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</si>
  <si>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</si>
  <si>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</si>
  <si>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</si>
  <si>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</si>
  <si>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</si>
  <si>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</si>
  <si>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</si>
  <si>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</si>
  <si>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</si>
  <si>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</si>
  <si>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</si>
  <si>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</si>
  <si>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</si>
  <si>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</si>
  <si>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</si>
  <si>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</si>
  <si>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</si>
  <si>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</si>
  <si>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</si>
  <si>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</si>
  <si>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</si>
  <si>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</si>
  <si>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</si>
  <si>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HINDUJATMT</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</si>
  <si>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</si>
  <si>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</si>
  <si>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</si>
  <si>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</si>
  <si>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</si>
  <si>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</si>
  <si>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</si>
  <si>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</si>
  <si>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</si>
  <si>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</si>
  <si>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</si>
  <si>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</si>
  <si>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</si>
  <si>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</si>
  <si>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</si>
  <si>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</si>
  <si>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</si>
  <si>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</si>
  <si>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</si>
  <si>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</si>
  <si>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</si>
  <si>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</si>
  <si>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</si>
  <si>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</si>
  <si>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</si>
  <si>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</si>
  <si>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</si>
  <si>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</si>
  <si>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</si>
  <si>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</si>
  <si>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</si>
  <si>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</si>
  <si>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</si>
  <si>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</si>
  <si>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</si>
  <si>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</si>
  <si>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</si>
  <si>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</si>
  <si>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</si>
  <si>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</si>
  <si>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</si>
  <si>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</si>
  <si>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</si>
  <si>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</si>
  <si>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</si>
  <si>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</si>
  <si>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</si>
  <si>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</si>
  <si>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</si>
  <si>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</si>
  <si>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</si>
  <si>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</si>
  <si>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</si>
  <si>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</si>
  <si>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</si>
  <si>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</si>
  <si>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</si>
  <si>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</si>
  <si>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</si>
  <si>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</si>
  <si>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</si>
  <si>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CNX100</t>
  </si>
  <si>
    <t>JUNIOR</t>
  </si>
  <si>
    <t>Prev OI</t>
  </si>
  <si>
    <t xml:space="preserve">OI Change </t>
  </si>
  <si>
    <t>Total Open Interest of Nifty Stocks</t>
  </si>
  <si>
    <t>OI Change</t>
  </si>
  <si>
    <t>% change</t>
  </si>
  <si>
    <t>HTMTGLOBAL</t>
  </si>
  <si>
    <t>HTMTGlobal</t>
  </si>
  <si>
    <t>Sep</t>
  </si>
  <si>
    <t>DLF</t>
  </si>
  <si>
    <t>HINDUNILVR</t>
  </si>
  <si>
    <t>HDIL</t>
  </si>
  <si>
    <t>Ambujacem</t>
  </si>
  <si>
    <t>AMBUJACEM</t>
  </si>
  <si>
    <t>Oct</t>
  </si>
  <si>
    <t>AGM/FINAL DIVIDEND-100%</t>
  </si>
  <si>
    <t>OMAXE</t>
  </si>
  <si>
    <t>AGM/DIVIDEND-10%</t>
  </si>
  <si>
    <t>IVRPRIME</t>
  </si>
  <si>
    <t>AXISBANK</t>
  </si>
  <si>
    <t>CENTRALBK</t>
  </si>
  <si>
    <t>PURVA</t>
  </si>
  <si>
    <t>25/09/2007</t>
  </si>
  <si>
    <t>FV SPLIT RS.10/- TO RS.2/</t>
  </si>
  <si>
    <t>AGM/FIN DIV-RS25/- PER SHBC DATES REVISED</t>
  </si>
  <si>
    <t>AGM</t>
  </si>
  <si>
    <t>HINDALCO</t>
  </si>
  <si>
    <t>Hindalco</t>
  </si>
  <si>
    <t>Nov</t>
  </si>
  <si>
    <t>APTECHT</t>
  </si>
  <si>
    <t>BHUSANSTL</t>
  </si>
  <si>
    <t>BIOCON</t>
  </si>
  <si>
    <t>CMC</t>
  </si>
  <si>
    <t>HAVELLS</t>
  </si>
  <si>
    <t>LAXMIMACH</t>
  </si>
  <si>
    <t>NIITTECH</t>
  </si>
  <si>
    <t>NUCLEUS</t>
  </si>
  <si>
    <t>SASKEN</t>
  </si>
  <si>
    <t>TECHM</t>
  </si>
  <si>
    <t>TULIP</t>
  </si>
  <si>
    <t>WELGUJ</t>
  </si>
  <si>
    <t>YESBANK</t>
  </si>
  <si>
    <t>Aptecht</t>
  </si>
  <si>
    <t>3iinfotech</t>
  </si>
  <si>
    <t>3IINFOTECH</t>
  </si>
  <si>
    <t>NIITtech</t>
  </si>
  <si>
    <t>Nucleus</t>
  </si>
  <si>
    <t>Sasken</t>
  </si>
  <si>
    <t>Techm</t>
  </si>
  <si>
    <t>Tulip</t>
  </si>
  <si>
    <t>Bhusanstl</t>
  </si>
  <si>
    <t>Biocon</t>
  </si>
  <si>
    <t>Laxmimach</t>
  </si>
  <si>
    <t>Havells</t>
  </si>
  <si>
    <t>Welguj</t>
  </si>
  <si>
    <t>Yesbank</t>
  </si>
  <si>
    <t>AGM/FINAL DIVIDEND-15%</t>
  </si>
  <si>
    <t>Derivatives Info Kit for 18 Sep, 2007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</si>
</sst>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 numFmtId="218" formatCode="0.0000000000"/>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4">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2" fontId="9" fillId="0" borderId="0" xfId="0" applyNumberFormat="1" applyFont="1" applyAlignment="1">
      <alignment/>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1"/>
  <sheetViews>
    <sheetView tabSelected="1" workbookViewId="0" topLeftCell="A1">
      <pane xSplit="1" ySplit="3" topLeftCell="B205" activePane="bottomRight" state="frozen"/>
      <selection pane="topLeft" activeCell="E255" sqref="E255"/>
      <selection pane="topRight" activeCell="E255" sqref="E255"/>
      <selection pane="bottomLeft" activeCell="E255" sqref="E255"/>
      <selection pane="bottomRight" activeCell="E253" sqref="E253"/>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11.00390625" style="11" bestFit="1" customWidth="1"/>
    <col min="8" max="8" width="8.140625" style="11" customWidth="1"/>
    <col min="9" max="9" width="8.57421875" style="12" customWidth="1"/>
    <col min="10" max="10" width="11.7109375" style="12" bestFit="1" customWidth="1"/>
    <col min="11" max="16384" width="9.140625" style="7" customWidth="1"/>
  </cols>
  <sheetData>
    <row r="1" spans="1:11" ht="21.75" thickBot="1">
      <c r="A1" s="388" t="s">
        <v>510</v>
      </c>
      <c r="B1" s="389"/>
      <c r="C1" s="389"/>
      <c r="D1" s="389"/>
      <c r="E1" s="389"/>
      <c r="F1" s="389"/>
      <c r="G1" s="389"/>
      <c r="H1" s="389"/>
      <c r="I1" s="389"/>
      <c r="J1" s="389"/>
      <c r="K1" s="389"/>
    </row>
    <row r="2" spans="1:11" ht="15.75" thickBot="1">
      <c r="A2" s="27"/>
      <c r="B2" s="102"/>
      <c r="C2" s="28"/>
      <c r="D2" s="385" t="s">
        <v>99</v>
      </c>
      <c r="E2" s="387"/>
      <c r="F2" s="387"/>
      <c r="G2" s="382" t="s">
        <v>102</v>
      </c>
      <c r="H2" s="383"/>
      <c r="I2" s="384"/>
      <c r="J2" s="385" t="s">
        <v>51</v>
      </c>
      <c r="K2" s="386"/>
    </row>
    <row r="3" spans="1:11" ht="28.5" thickBot="1">
      <c r="A3" s="200" t="s">
        <v>11</v>
      </c>
      <c r="B3" s="101" t="s">
        <v>100</v>
      </c>
      <c r="C3" s="49" t="s">
        <v>98</v>
      </c>
      <c r="D3" s="33" t="s">
        <v>68</v>
      </c>
      <c r="E3" s="48" t="s">
        <v>19</v>
      </c>
      <c r="F3" s="47" t="s">
        <v>58</v>
      </c>
      <c r="G3" s="88" t="s">
        <v>103</v>
      </c>
      <c r="H3" s="37" t="s">
        <v>104</v>
      </c>
      <c r="I3" s="106" t="s">
        <v>101</v>
      </c>
      <c r="J3" s="156" t="s">
        <v>41</v>
      </c>
      <c r="K3" s="158" t="s">
        <v>57</v>
      </c>
    </row>
    <row r="4" spans="1:11" ht="15">
      <c r="A4" s="29" t="s">
        <v>180</v>
      </c>
      <c r="B4" s="279">
        <f>Margins!B4</f>
        <v>50</v>
      </c>
      <c r="C4" s="279">
        <f>Volume!J4</f>
        <v>7059.65</v>
      </c>
      <c r="D4" s="180">
        <f>Volume!M4</f>
        <v>2.356787635382976</v>
      </c>
      <c r="E4" s="181">
        <f>Volume!C4*100</f>
        <v>126</v>
      </c>
      <c r="F4" s="363">
        <f>'Open Int.'!D4*100</f>
        <v>-1</v>
      </c>
      <c r="G4" s="364">
        <f>'Open Int.'!R4</f>
        <v>157.95966875</v>
      </c>
      <c r="H4" s="364">
        <f>'Open Int.'!Z4</f>
        <v>2.0162377499999877</v>
      </c>
      <c r="I4" s="365">
        <f>'Open Int.'!O4</f>
        <v>0.9939664804469274</v>
      </c>
      <c r="J4" s="183">
        <f>IF(Volume!D4=0,0,Volume!F4/Volume!D4)</f>
        <v>0</v>
      </c>
      <c r="K4" s="186">
        <f>IF('Open Int.'!E4=0,0,'Open Int.'!H4/'Open Int.'!E4)</f>
        <v>0</v>
      </c>
    </row>
    <row r="5" spans="1:11" ht="15">
      <c r="A5" s="201" t="s">
        <v>452</v>
      </c>
      <c r="B5" s="280">
        <f>Margins!B5</f>
        <v>50</v>
      </c>
      <c r="C5" s="280">
        <f>Volume!J5</f>
        <v>4466.8</v>
      </c>
      <c r="D5" s="182">
        <f>Volume!M5</f>
        <v>1.1663986592077549</v>
      </c>
      <c r="E5" s="175">
        <f>Volume!C5*100</f>
        <v>500</v>
      </c>
      <c r="F5" s="372">
        <f>'Open Int.'!D5*100</f>
        <v>0</v>
      </c>
      <c r="G5" s="373">
        <f>'Open Int.'!R5</f>
        <v>0.312676</v>
      </c>
      <c r="H5" s="373">
        <f>'Open Int.'!Z5</f>
        <v>0.003605000000000025</v>
      </c>
      <c r="I5" s="374">
        <f>'Open Int.'!O5</f>
        <v>0.9285714285714286</v>
      </c>
      <c r="J5" s="185">
        <f>IF(Volume!D5=0,0,Volume!F5/Volume!D5)</f>
        <v>0</v>
      </c>
      <c r="K5" s="187">
        <f>IF('Open Int.'!E5=0,0,'Open Int.'!H5/'Open Int.'!E5)</f>
        <v>0</v>
      </c>
    </row>
    <row r="6" spans="1:11" ht="15">
      <c r="A6" s="201" t="s">
        <v>73</v>
      </c>
      <c r="B6" s="280">
        <f>Margins!B6</f>
        <v>50</v>
      </c>
      <c r="C6" s="280">
        <f>Volume!J6</f>
        <v>4576.75</v>
      </c>
      <c r="D6" s="182">
        <f>Volume!M6</f>
        <v>0.0699675306927839</v>
      </c>
      <c r="E6" s="175">
        <f>Volume!C6*100</f>
        <v>16</v>
      </c>
      <c r="F6" s="340">
        <f>'Open Int.'!D6*100</f>
        <v>5</v>
      </c>
      <c r="G6" s="176">
        <f>'Open Int.'!R6</f>
        <v>51.351135</v>
      </c>
      <c r="H6" s="176">
        <f>'Open Int.'!Z6</f>
        <v>2.345546749999997</v>
      </c>
      <c r="I6" s="171">
        <f>'Open Int.'!O6</f>
        <v>0.9924242424242424</v>
      </c>
      <c r="J6" s="185">
        <f>IF(Volume!D6=0,0,Volume!F6/Volume!D6)</f>
        <v>0</v>
      </c>
      <c r="K6" s="187">
        <f>IF('Open Int.'!E6=0,0,'Open Int.'!H6/'Open Int.'!E6)</f>
        <v>0</v>
      </c>
    </row>
    <row r="7" spans="1:11" ht="15">
      <c r="A7" s="201" t="s">
        <v>453</v>
      </c>
      <c r="B7" s="280">
        <f>Margins!B7</f>
        <v>25</v>
      </c>
      <c r="C7" s="280">
        <f>Volume!J7</f>
        <v>9069.9</v>
      </c>
      <c r="D7" s="182">
        <f>Volume!M7</f>
        <v>1.2695116232330554</v>
      </c>
      <c r="E7" s="175">
        <f>Volume!C7*100</f>
        <v>45</v>
      </c>
      <c r="F7" s="340">
        <f>'Open Int.'!D7*100</f>
        <v>5</v>
      </c>
      <c r="G7" s="176">
        <f>'Open Int.'!R7</f>
        <v>144.95967675</v>
      </c>
      <c r="H7" s="176">
        <f>'Open Int.'!Z7</f>
        <v>9.094122749999997</v>
      </c>
      <c r="I7" s="171">
        <f>'Open Int.'!O7</f>
        <v>0.999530736743313</v>
      </c>
      <c r="J7" s="185">
        <f>IF(Volume!D7=0,0,Volume!F7/Volume!D7)</f>
        <v>0</v>
      </c>
      <c r="K7" s="187">
        <f>IF('Open Int.'!E7=0,0,'Open Int.'!H7/'Open Int.'!E7)</f>
        <v>0</v>
      </c>
    </row>
    <row r="8" spans="1:11" ht="15">
      <c r="A8" s="201" t="s">
        <v>8</v>
      </c>
      <c r="B8" s="280">
        <f>Margins!B8</f>
        <v>50</v>
      </c>
      <c r="C8" s="280">
        <f>Volume!J8</f>
        <v>4546.2</v>
      </c>
      <c r="D8" s="182">
        <f>Volume!M8</f>
        <v>1.1469191149477753</v>
      </c>
      <c r="E8" s="175">
        <f>Volume!C8*100</f>
        <v>23</v>
      </c>
      <c r="F8" s="340">
        <f>'Open Int.'!D8*100</f>
        <v>-1</v>
      </c>
      <c r="G8" s="176">
        <f>'Open Int.'!R8</f>
        <v>39922.00068</v>
      </c>
      <c r="H8" s="176">
        <f>'Open Int.'!Z8</f>
        <v>1189.6015107500061</v>
      </c>
      <c r="I8" s="171">
        <f>'Open Int.'!O8</f>
        <v>0.86782688409593</v>
      </c>
      <c r="J8" s="185">
        <f>IF(Volume!D8=0,0,Volume!F8/Volume!D8)</f>
        <v>1.1813871709864503</v>
      </c>
      <c r="K8" s="187">
        <f>IF('Open Int.'!E8=0,0,'Open Int.'!H8/'Open Int.'!E8)</f>
        <v>1.549656730826273</v>
      </c>
    </row>
    <row r="9" spans="1:11" ht="15">
      <c r="A9" s="201" t="s">
        <v>497</v>
      </c>
      <c r="B9" s="280">
        <f>Margins!B9</f>
        <v>1350</v>
      </c>
      <c r="C9" s="280">
        <f>Volume!J9</f>
        <v>135.85</v>
      </c>
      <c r="D9" s="182">
        <f>Volume!M9</f>
        <v>0.5923731951129085</v>
      </c>
      <c r="E9" s="175">
        <f>Volume!C9*100</f>
        <v>28.000000000000004</v>
      </c>
      <c r="F9" s="340">
        <f>'Open Int.'!D9*100</f>
        <v>1</v>
      </c>
      <c r="G9" s="176">
        <f>'Open Int.'!R9</f>
        <v>40.98934125</v>
      </c>
      <c r="H9" s="176">
        <f>'Open Int.'!Z9</f>
        <v>0.514856249999994</v>
      </c>
      <c r="I9" s="171">
        <f>'Open Int.'!O9</f>
        <v>0.8944071588366891</v>
      </c>
      <c r="J9" s="185">
        <f>IF(Volume!D9=0,0,Volume!F9/Volume!D9)</f>
        <v>0</v>
      </c>
      <c r="K9" s="187">
        <f>IF('Open Int.'!E9=0,0,'Open Int.'!H9/'Open Int.'!E9)</f>
        <v>0.13861386138613863</v>
      </c>
    </row>
    <row r="10" spans="1:11" ht="15">
      <c r="A10" s="201" t="s">
        <v>274</v>
      </c>
      <c r="B10" s="280">
        <f>Margins!B10</f>
        <v>200</v>
      </c>
      <c r="C10" s="280">
        <f>Volume!J10</f>
        <v>3242.85</v>
      </c>
      <c r="D10" s="182">
        <f>Volume!M10</f>
        <v>4.809230620061076</v>
      </c>
      <c r="E10" s="175">
        <f>Volume!C10*100</f>
        <v>77</v>
      </c>
      <c r="F10" s="340">
        <f>'Open Int.'!D10*100</f>
        <v>6</v>
      </c>
      <c r="G10" s="176">
        <f>'Open Int.'!R10</f>
        <v>320.717865</v>
      </c>
      <c r="H10" s="176">
        <f>'Open Int.'!Z10</f>
        <v>32.909334</v>
      </c>
      <c r="I10" s="171">
        <f>'Open Int.'!O10</f>
        <v>0.8728008088978766</v>
      </c>
      <c r="J10" s="185">
        <f>IF(Volume!D10=0,0,Volume!F10/Volume!D10)</f>
        <v>0.022727272727272728</v>
      </c>
      <c r="K10" s="187">
        <f>IF('Open Int.'!E10=0,0,'Open Int.'!H10/'Open Int.'!E10)</f>
        <v>0.009523809523809525</v>
      </c>
    </row>
    <row r="11" spans="1:11" ht="15">
      <c r="A11" s="201" t="s">
        <v>133</v>
      </c>
      <c r="B11" s="280">
        <f>Margins!B11</f>
        <v>500</v>
      </c>
      <c r="C11" s="280">
        <f>Volume!J11</f>
        <v>1232.45</v>
      </c>
      <c r="D11" s="182">
        <f>Volume!M11</f>
        <v>1.7208649719379447</v>
      </c>
      <c r="E11" s="175">
        <f>Volume!C11*100</f>
        <v>17</v>
      </c>
      <c r="F11" s="340">
        <f>'Open Int.'!D11*100</f>
        <v>0</v>
      </c>
      <c r="G11" s="176">
        <f>'Open Int.'!R11</f>
        <v>213.6452075</v>
      </c>
      <c r="H11" s="176">
        <f>'Open Int.'!Z11</f>
        <v>3.7355075000000113</v>
      </c>
      <c r="I11" s="171">
        <f>'Open Int.'!O11</f>
        <v>0.9284684164984136</v>
      </c>
      <c r="J11" s="185">
        <f>IF(Volume!D11=0,0,Volume!F11/Volume!D11)</f>
        <v>0</v>
      </c>
      <c r="K11" s="187">
        <f>IF('Open Int.'!E11=0,0,'Open Int.'!H11/'Open Int.'!E11)</f>
        <v>0.06666666666666667</v>
      </c>
    </row>
    <row r="12" spans="1:11" ht="15">
      <c r="A12" s="201" t="s">
        <v>391</v>
      </c>
      <c r="B12" s="280">
        <f>Margins!B12</f>
        <v>200</v>
      </c>
      <c r="C12" s="280">
        <f>Volume!J12</f>
        <v>1382.95</v>
      </c>
      <c r="D12" s="182">
        <f>Volume!M12</f>
        <v>-0.0794768975109215</v>
      </c>
      <c r="E12" s="175">
        <f>Volume!C12*100</f>
        <v>4</v>
      </c>
      <c r="F12" s="340">
        <f>'Open Int.'!D12*100</f>
        <v>4</v>
      </c>
      <c r="G12" s="176">
        <f>'Open Int.'!R12</f>
        <v>55.705226</v>
      </c>
      <c r="H12" s="176">
        <f>'Open Int.'!Z12</f>
        <v>1.9487240000000057</v>
      </c>
      <c r="I12" s="171">
        <f>'Open Int.'!O12</f>
        <v>0.9721946375372393</v>
      </c>
      <c r="J12" s="185">
        <f>IF(Volume!D12=0,0,Volume!F12/Volume!D12)</f>
        <v>0</v>
      </c>
      <c r="K12" s="187">
        <f>IF('Open Int.'!E12=0,0,'Open Int.'!H12/'Open Int.'!E12)</f>
        <v>0</v>
      </c>
    </row>
    <row r="13" spans="1:11" ht="15">
      <c r="A13" s="201" t="s">
        <v>0</v>
      </c>
      <c r="B13" s="280">
        <f>Margins!B13</f>
        <v>375</v>
      </c>
      <c r="C13" s="280">
        <f>Volume!J13</f>
        <v>1121.45</v>
      </c>
      <c r="D13" s="182">
        <f>Volume!M13</f>
        <v>0.9088046070095054</v>
      </c>
      <c r="E13" s="175">
        <f>Volume!C13*100</f>
        <v>-24</v>
      </c>
      <c r="F13" s="340">
        <f>'Open Int.'!D13*100</f>
        <v>1</v>
      </c>
      <c r="G13" s="176">
        <f>'Open Int.'!R13</f>
        <v>355.7800125</v>
      </c>
      <c r="H13" s="176">
        <f>'Open Int.'!Z13</f>
        <v>8.91378562500006</v>
      </c>
      <c r="I13" s="171">
        <f>'Open Int.'!O13</f>
        <v>0.9738770685579197</v>
      </c>
      <c r="J13" s="185">
        <f>IF(Volume!D13=0,0,Volume!F13/Volume!D13)</f>
        <v>0.020833333333333332</v>
      </c>
      <c r="K13" s="187">
        <f>IF('Open Int.'!E13=0,0,'Open Int.'!H13/'Open Int.'!E13)</f>
        <v>0.18115942028985507</v>
      </c>
    </row>
    <row r="14" spans="1:11" ht="15">
      <c r="A14" s="201" t="s">
        <v>392</v>
      </c>
      <c r="B14" s="280">
        <f>Margins!B14</f>
        <v>450</v>
      </c>
      <c r="C14" s="280">
        <f>Volume!J14</f>
        <v>481.95</v>
      </c>
      <c r="D14" s="182">
        <f>Volume!M14</f>
        <v>-0.2483700714063932</v>
      </c>
      <c r="E14" s="175">
        <f>Volume!C14*100</f>
        <v>70</v>
      </c>
      <c r="F14" s="340">
        <f>'Open Int.'!D14*100</f>
        <v>6</v>
      </c>
      <c r="G14" s="176">
        <f>'Open Int.'!R14</f>
        <v>107.8748685</v>
      </c>
      <c r="H14" s="176">
        <f>'Open Int.'!Z14</f>
        <v>5.384259</v>
      </c>
      <c r="I14" s="171">
        <f>'Open Int.'!O14</f>
        <v>0.9859268194611982</v>
      </c>
      <c r="J14" s="185">
        <f>IF(Volume!D14=0,0,Volume!F14/Volume!D14)</f>
        <v>0</v>
      </c>
      <c r="K14" s="187">
        <f>IF('Open Int.'!E14=0,0,'Open Int.'!H14/'Open Int.'!E14)</f>
        <v>0</v>
      </c>
    </row>
    <row r="15" spans="1:11" ht="15">
      <c r="A15" s="201" t="s">
        <v>393</v>
      </c>
      <c r="B15" s="280">
        <f>Margins!B15</f>
        <v>200</v>
      </c>
      <c r="C15" s="280">
        <f>Volume!J15</f>
        <v>1382.7</v>
      </c>
      <c r="D15" s="182">
        <f>Volume!M15</f>
        <v>-0.08310149221374163</v>
      </c>
      <c r="E15" s="175">
        <f>Volume!C15*100</f>
        <v>16</v>
      </c>
      <c r="F15" s="340">
        <f>'Open Int.'!D15*100</f>
        <v>-1</v>
      </c>
      <c r="G15" s="176">
        <f>'Open Int.'!R15</f>
        <v>45.850332</v>
      </c>
      <c r="H15" s="176">
        <f>'Open Int.'!Z15</f>
        <v>-0.4256119999999939</v>
      </c>
      <c r="I15" s="171">
        <f>'Open Int.'!O15</f>
        <v>0.991556091676719</v>
      </c>
      <c r="J15" s="185">
        <f>IF(Volume!D15=0,0,Volume!F15/Volume!D15)</f>
        <v>0</v>
      </c>
      <c r="K15" s="187">
        <f>IF('Open Int.'!E15=0,0,'Open Int.'!H15/'Open Int.'!E15)</f>
        <v>0</v>
      </c>
    </row>
    <row r="16" spans="1:11" ht="15">
      <c r="A16" s="201" t="s">
        <v>394</v>
      </c>
      <c r="B16" s="280">
        <f>Margins!B16</f>
        <v>1700</v>
      </c>
      <c r="C16" s="280">
        <f>Volume!J16</f>
        <v>143.5</v>
      </c>
      <c r="D16" s="182">
        <f>Volume!M16</f>
        <v>-0.10442046641142058</v>
      </c>
      <c r="E16" s="175">
        <f>Volume!C16*100</f>
        <v>-85</v>
      </c>
      <c r="F16" s="340">
        <f>'Open Int.'!D16*100</f>
        <v>-1</v>
      </c>
      <c r="G16" s="176">
        <f>'Open Int.'!R16</f>
        <v>77.0882</v>
      </c>
      <c r="H16" s="176">
        <f>'Open Int.'!Z16</f>
        <v>-0.3003645000000006</v>
      </c>
      <c r="I16" s="171">
        <f>'Open Int.'!O16</f>
        <v>0.7746835443037975</v>
      </c>
      <c r="J16" s="185">
        <f>IF(Volume!D16=0,0,Volume!F16/Volume!D16)</f>
        <v>0.09090909090909091</v>
      </c>
      <c r="K16" s="187">
        <f>IF('Open Int.'!E16=0,0,'Open Int.'!H16/'Open Int.'!E16)</f>
        <v>0.0907911802853437</v>
      </c>
    </row>
    <row r="17" spans="1:11" ht="15">
      <c r="A17" s="201" t="s">
        <v>134</v>
      </c>
      <c r="B17" s="280">
        <f>Margins!B17</f>
        <v>2450</v>
      </c>
      <c r="C17" s="280">
        <f>Volume!J17</f>
        <v>94.75</v>
      </c>
      <c r="D17" s="182">
        <f>Volume!M17</f>
        <v>2.4324324324324325</v>
      </c>
      <c r="E17" s="175">
        <f>Volume!C17*100</f>
        <v>305</v>
      </c>
      <c r="F17" s="340">
        <f>'Open Int.'!D17*100</f>
        <v>1</v>
      </c>
      <c r="G17" s="176">
        <f>'Open Int.'!R17</f>
        <v>75.88574875</v>
      </c>
      <c r="H17" s="176">
        <f>'Open Int.'!Z17</f>
        <v>2.6405487500000078</v>
      </c>
      <c r="I17" s="171">
        <f>'Open Int.'!O17</f>
        <v>0.9223003976751301</v>
      </c>
      <c r="J17" s="185">
        <f>IF(Volume!D17=0,0,Volume!F17/Volume!D17)</f>
        <v>0</v>
      </c>
      <c r="K17" s="187">
        <f>IF('Open Int.'!E17=0,0,'Open Int.'!H17/'Open Int.'!E17)</f>
        <v>0.00823045267489712</v>
      </c>
    </row>
    <row r="18" spans="1:11" ht="15">
      <c r="A18" s="201" t="s">
        <v>172</v>
      </c>
      <c r="B18" s="280">
        <f>Margins!B18</f>
        <v>3350</v>
      </c>
      <c r="C18" s="280">
        <f>Volume!J18</f>
        <v>72.05</v>
      </c>
      <c r="D18" s="182">
        <f>Volume!M18</f>
        <v>1.6220028208744588</v>
      </c>
      <c r="E18" s="175">
        <f>Volume!C18*100</f>
        <v>-40</v>
      </c>
      <c r="F18" s="340">
        <f>'Open Int.'!D18*100</f>
        <v>-2</v>
      </c>
      <c r="G18" s="176">
        <f>'Open Int.'!R18</f>
        <v>56.383448</v>
      </c>
      <c r="H18" s="176">
        <f>'Open Int.'!Z18</f>
        <v>-0.09761900000000168</v>
      </c>
      <c r="I18" s="171">
        <f>'Open Int.'!O18</f>
        <v>0.973458904109589</v>
      </c>
      <c r="J18" s="185">
        <f>IF(Volume!D18=0,0,Volume!F18/Volume!D18)</f>
        <v>0</v>
      </c>
      <c r="K18" s="187">
        <f>IF('Open Int.'!E18=0,0,'Open Int.'!H18/'Open Int.'!E18)</f>
        <v>0.023715415019762844</v>
      </c>
    </row>
    <row r="19" spans="1:11" ht="15">
      <c r="A19" s="201" t="s">
        <v>466</v>
      </c>
      <c r="B19" s="280">
        <f>Margins!B19</f>
        <v>2062</v>
      </c>
      <c r="C19" s="280">
        <f>Volume!J19</f>
        <v>146.55</v>
      </c>
      <c r="D19" s="182">
        <f>Volume!M19</f>
        <v>0.8255933952528497</v>
      </c>
      <c r="E19" s="175">
        <f>Volume!C19*100</f>
        <v>27</v>
      </c>
      <c r="F19" s="340">
        <f>'Open Int.'!D19*100</f>
        <v>4</v>
      </c>
      <c r="G19" s="176">
        <f>'Open Int.'!R19</f>
        <v>324.39677835000003</v>
      </c>
      <c r="H19" s="176">
        <f>'Open Int.'!Z19</f>
        <v>13.895457150000027</v>
      </c>
      <c r="I19" s="171">
        <f>'Open Int.'!O19</f>
        <v>0.9712156497438286</v>
      </c>
      <c r="J19" s="185">
        <f>IF(Volume!D19=0,0,Volume!F19/Volume!D19)</f>
        <v>0.30687830687830686</v>
      </c>
      <c r="K19" s="187">
        <f>IF('Open Int.'!E19=0,0,'Open Int.'!H19/'Open Int.'!E19)</f>
        <v>0.6261448792672772</v>
      </c>
    </row>
    <row r="20" spans="1:11" ht="15">
      <c r="A20" s="201" t="s">
        <v>275</v>
      </c>
      <c r="B20" s="280">
        <f>Margins!B20</f>
        <v>600</v>
      </c>
      <c r="C20" s="280">
        <f>Volume!J20</f>
        <v>354.8</v>
      </c>
      <c r="D20" s="182">
        <f>Volume!M20</f>
        <v>-0.36506599269868334</v>
      </c>
      <c r="E20" s="175">
        <f>Volume!C20*100</f>
        <v>-56.99999999999999</v>
      </c>
      <c r="F20" s="340">
        <f>'Open Int.'!D20*100</f>
        <v>0</v>
      </c>
      <c r="G20" s="176">
        <f>'Open Int.'!R20</f>
        <v>26.418408</v>
      </c>
      <c r="H20" s="176">
        <f>'Open Int.'!Z20</f>
        <v>0.010031999999995378</v>
      </c>
      <c r="I20" s="171">
        <f>'Open Int.'!O20</f>
        <v>0.9911361804995971</v>
      </c>
      <c r="J20" s="185">
        <f>IF(Volume!D20=0,0,Volume!F20/Volume!D20)</f>
        <v>0</v>
      </c>
      <c r="K20" s="187">
        <f>IF('Open Int.'!E20=0,0,'Open Int.'!H20/'Open Int.'!E20)</f>
        <v>0</v>
      </c>
    </row>
    <row r="21" spans="1:11" ht="15">
      <c r="A21" s="201" t="s">
        <v>74</v>
      </c>
      <c r="B21" s="280">
        <f>Margins!B21</f>
        <v>2300</v>
      </c>
      <c r="C21" s="280">
        <f>Volume!J21</f>
        <v>93.1</v>
      </c>
      <c r="D21" s="182">
        <f>Volume!M21</f>
        <v>2.5330396475770893</v>
      </c>
      <c r="E21" s="175">
        <f>Volume!C21*100</f>
        <v>370</v>
      </c>
      <c r="F21" s="340">
        <f>'Open Int.'!D21*100</f>
        <v>-1</v>
      </c>
      <c r="G21" s="176">
        <f>'Open Int.'!R21</f>
        <v>49.37837799999999</v>
      </c>
      <c r="H21" s="176">
        <f>'Open Int.'!Z21</f>
        <v>0.7813099999999906</v>
      </c>
      <c r="I21" s="171">
        <f>'Open Int.'!O21</f>
        <v>0.8915871639202082</v>
      </c>
      <c r="J21" s="185">
        <f>IF(Volume!D21=0,0,Volume!F21/Volume!D21)</f>
        <v>0.03333333333333333</v>
      </c>
      <c r="K21" s="187">
        <f>IF('Open Int.'!E21=0,0,'Open Int.'!H21/'Open Int.'!E21)</f>
        <v>0.1702127659574468</v>
      </c>
    </row>
    <row r="22" spans="1:11" ht="15">
      <c r="A22" s="201" t="s">
        <v>395</v>
      </c>
      <c r="B22" s="280">
        <f>Margins!B22</f>
        <v>650</v>
      </c>
      <c r="C22" s="280">
        <f>Volume!J22</f>
        <v>277.85</v>
      </c>
      <c r="D22" s="182">
        <f>Volume!M22</f>
        <v>3.656034321954863</v>
      </c>
      <c r="E22" s="175">
        <f>Volume!C22*100</f>
        <v>11</v>
      </c>
      <c r="F22" s="340">
        <f>'Open Int.'!D22*100</f>
        <v>-8</v>
      </c>
      <c r="G22" s="176">
        <f>'Open Int.'!R22</f>
        <v>29.42014725</v>
      </c>
      <c r="H22" s="176">
        <f>'Open Int.'!Z22</f>
        <v>-1.4364285000000017</v>
      </c>
      <c r="I22" s="171">
        <f>'Open Int.'!O22</f>
        <v>0.9821976672805403</v>
      </c>
      <c r="J22" s="185">
        <f>IF(Volume!D22=0,0,Volume!F22/Volume!D22)</f>
        <v>0</v>
      </c>
      <c r="K22" s="187">
        <f>IF('Open Int.'!E22=0,0,'Open Int.'!H22/'Open Int.'!E22)</f>
        <v>0</v>
      </c>
    </row>
    <row r="23" spans="1:11" ht="15">
      <c r="A23" s="201" t="s">
        <v>396</v>
      </c>
      <c r="B23" s="280">
        <f>Margins!B23</f>
        <v>400</v>
      </c>
      <c r="C23" s="280">
        <f>Volume!J23</f>
        <v>794.15</v>
      </c>
      <c r="D23" s="182">
        <f>Volume!M23</f>
        <v>0.9341637010676186</v>
      </c>
      <c r="E23" s="175">
        <f>Volume!C23*100</f>
        <v>-17</v>
      </c>
      <c r="F23" s="340">
        <f>'Open Int.'!D23*100</f>
        <v>4</v>
      </c>
      <c r="G23" s="176">
        <f>'Open Int.'!R23</f>
        <v>71.505266</v>
      </c>
      <c r="H23" s="176">
        <f>'Open Int.'!Z23</f>
        <v>3.3369140000000073</v>
      </c>
      <c r="I23" s="171">
        <f>'Open Int.'!O23</f>
        <v>0.9875610839626833</v>
      </c>
      <c r="J23" s="185">
        <f>IF(Volume!D23=0,0,Volume!F23/Volume!D23)</f>
        <v>0</v>
      </c>
      <c r="K23" s="187">
        <f>IF('Open Int.'!E23=0,0,'Open Int.'!H23/'Open Int.'!E23)</f>
        <v>0</v>
      </c>
    </row>
    <row r="24" spans="1:11" ht="15">
      <c r="A24" s="201" t="s">
        <v>482</v>
      </c>
      <c r="B24" s="280">
        <f>Margins!B24</f>
        <v>650</v>
      </c>
      <c r="C24" s="280">
        <f>Volume!J24</f>
        <v>383.2</v>
      </c>
      <c r="D24" s="182">
        <f>Volume!M24</f>
        <v>3.0800268997982485</v>
      </c>
      <c r="E24" s="175">
        <f>Volume!C24*100</f>
        <v>35</v>
      </c>
      <c r="F24" s="340">
        <f>'Open Int.'!D24*100</f>
        <v>3</v>
      </c>
      <c r="G24" s="176">
        <f>'Open Int.'!R24</f>
        <v>192.638472</v>
      </c>
      <c r="H24" s="176">
        <f>'Open Int.'!Z24</f>
        <v>11.627820750000012</v>
      </c>
      <c r="I24" s="171">
        <f>'Open Int.'!O24</f>
        <v>0.9838376002068787</v>
      </c>
      <c r="J24" s="185">
        <f>IF(Volume!D24=0,0,Volume!F24/Volume!D24)</f>
        <v>0</v>
      </c>
      <c r="K24" s="187">
        <f>IF('Open Int.'!E24=0,0,'Open Int.'!H24/'Open Int.'!E24)</f>
        <v>0.4878048780487805</v>
      </c>
    </row>
    <row r="25" spans="1:11" ht="15">
      <c r="A25" s="201" t="s">
        <v>87</v>
      </c>
      <c r="B25" s="280">
        <f>Margins!B25</f>
        <v>4300</v>
      </c>
      <c r="C25" s="280">
        <f>Volume!J25</f>
        <v>51.4</v>
      </c>
      <c r="D25" s="182">
        <f>Volume!M25</f>
        <v>-0.7722007722007695</v>
      </c>
      <c r="E25" s="175">
        <f>Volume!C25*100</f>
        <v>24</v>
      </c>
      <c r="F25" s="340">
        <f>'Open Int.'!D25*100</f>
        <v>10</v>
      </c>
      <c r="G25" s="176">
        <f>'Open Int.'!R25</f>
        <v>145.607976</v>
      </c>
      <c r="H25" s="176">
        <f>'Open Int.'!Z25</f>
        <v>11.25120800000002</v>
      </c>
      <c r="I25" s="171">
        <f>'Open Int.'!O25</f>
        <v>0.9285063752276868</v>
      </c>
      <c r="J25" s="185">
        <f>IF(Volume!D25=0,0,Volume!F25/Volume!D25)</f>
        <v>0.09929078014184398</v>
      </c>
      <c r="K25" s="187">
        <f>IF('Open Int.'!E25=0,0,'Open Int.'!H25/'Open Int.'!E25)</f>
        <v>0.13203883495145632</v>
      </c>
    </row>
    <row r="26" spans="1:11" ht="15">
      <c r="A26" s="201" t="s">
        <v>135</v>
      </c>
      <c r="B26" s="280">
        <f>Margins!B26</f>
        <v>4775</v>
      </c>
      <c r="C26" s="280">
        <f>Volume!J26</f>
        <v>36.8</v>
      </c>
      <c r="D26" s="182">
        <f>Volume!M26</f>
        <v>-0.13568521031208755</v>
      </c>
      <c r="E26" s="175">
        <f>Volume!C26*100</f>
        <v>42</v>
      </c>
      <c r="F26" s="340">
        <f>'Open Int.'!D26*100</f>
        <v>2</v>
      </c>
      <c r="G26" s="176">
        <f>'Open Int.'!R26</f>
        <v>88.00057599999998</v>
      </c>
      <c r="H26" s="176">
        <f>'Open Int.'!Z26</f>
        <v>1.7807884999999857</v>
      </c>
      <c r="I26" s="171">
        <f>'Open Int.'!O26</f>
        <v>0.928314696485623</v>
      </c>
      <c r="J26" s="185">
        <f>IF(Volume!D26=0,0,Volume!F26/Volume!D26)</f>
        <v>0.20967741935483872</v>
      </c>
      <c r="K26" s="187">
        <f>IF('Open Int.'!E26=0,0,'Open Int.'!H26/'Open Int.'!E26)</f>
        <v>0.2053941908713693</v>
      </c>
    </row>
    <row r="27" spans="1:11" ht="15">
      <c r="A27" s="201" t="s">
        <v>155</v>
      </c>
      <c r="B27" s="280">
        <f>Margins!B27</f>
        <v>350</v>
      </c>
      <c r="C27" s="280">
        <f>Volume!J27</f>
        <v>595.1</v>
      </c>
      <c r="D27" s="182">
        <f>Volume!M27</f>
        <v>0.23580933131210663</v>
      </c>
      <c r="E27" s="175">
        <f>Volume!C27*100</f>
        <v>-62</v>
      </c>
      <c r="F27" s="340">
        <f>'Open Int.'!D27*100</f>
        <v>0</v>
      </c>
      <c r="G27" s="176">
        <f>'Open Int.'!R27</f>
        <v>98.9978605</v>
      </c>
      <c r="H27" s="176">
        <f>'Open Int.'!Z27</f>
        <v>0.31601499999999305</v>
      </c>
      <c r="I27" s="171">
        <f>'Open Int.'!O27</f>
        <v>0.9764359351988218</v>
      </c>
      <c r="J27" s="185">
        <f>IF(Volume!D27=0,0,Volume!F27/Volume!D27)</f>
        <v>0</v>
      </c>
      <c r="K27" s="187">
        <f>IF('Open Int.'!E27=0,0,'Open Int.'!H27/'Open Int.'!E27)</f>
        <v>0</v>
      </c>
    </row>
    <row r="28" spans="1:13" ht="15">
      <c r="A28" s="177" t="s">
        <v>472</v>
      </c>
      <c r="B28" s="280">
        <f>Margins!B28</f>
        <v>450</v>
      </c>
      <c r="C28" s="280">
        <f>Volume!J28</f>
        <v>660.3</v>
      </c>
      <c r="D28" s="182">
        <f>Volume!M28</f>
        <v>0.25051241175130606</v>
      </c>
      <c r="E28" s="175">
        <f>Volume!C28*100</f>
        <v>23</v>
      </c>
      <c r="F28" s="340">
        <f>'Open Int.'!D28*100</f>
        <v>6</v>
      </c>
      <c r="G28" s="176">
        <f>'Open Int.'!R28</f>
        <v>64.3297275</v>
      </c>
      <c r="H28" s="176">
        <f>'Open Int.'!Z28</f>
        <v>3.806379000000007</v>
      </c>
      <c r="I28" s="171">
        <f>'Open Int.'!O28</f>
        <v>0.9879907621247113</v>
      </c>
      <c r="J28" s="185">
        <f>IF(Volume!D28=0,0,Volume!F28/Volume!D28)</f>
        <v>0</v>
      </c>
      <c r="K28" s="187">
        <f>IF('Open Int.'!E28=0,0,'Open Int.'!H28/'Open Int.'!E28)</f>
        <v>0</v>
      </c>
      <c r="M28" s="96"/>
    </row>
    <row r="29" spans="1:11" s="8" customFormat="1" ht="15">
      <c r="A29" s="201" t="s">
        <v>191</v>
      </c>
      <c r="B29" s="280">
        <f>Margins!B29</f>
        <v>100</v>
      </c>
      <c r="C29" s="280">
        <f>Volume!J29</f>
        <v>2407.05</v>
      </c>
      <c r="D29" s="182">
        <f>Volume!M29</f>
        <v>0.4905439819646808</v>
      </c>
      <c r="E29" s="175">
        <f>Volume!C29*100</f>
        <v>-35</v>
      </c>
      <c r="F29" s="340">
        <f>'Open Int.'!D29*100</f>
        <v>-1</v>
      </c>
      <c r="G29" s="176">
        <f>'Open Int.'!R29</f>
        <v>197.57066400000002</v>
      </c>
      <c r="H29" s="176">
        <f>'Open Int.'!Z29</f>
        <v>-1.1434240000000102</v>
      </c>
      <c r="I29" s="171">
        <f>'Open Int.'!O29</f>
        <v>0.9494395711500975</v>
      </c>
      <c r="J29" s="185">
        <f>IF(Volume!D29=0,0,Volume!F29/Volume!D29)</f>
        <v>0</v>
      </c>
      <c r="K29" s="187">
        <f>IF('Open Int.'!E29=0,0,'Open Int.'!H29/'Open Int.'!E29)</f>
        <v>0.07633587786259542</v>
      </c>
    </row>
    <row r="30" spans="1:11" s="8" customFormat="1" ht="15">
      <c r="A30" s="201" t="s">
        <v>276</v>
      </c>
      <c r="B30" s="280">
        <f>Margins!B30</f>
        <v>1900</v>
      </c>
      <c r="C30" s="280">
        <f>Volume!J30</f>
        <v>146.55</v>
      </c>
      <c r="D30" s="182">
        <f>Volume!M30</f>
        <v>-0.13628620102213876</v>
      </c>
      <c r="E30" s="175">
        <f>Volume!C30*100</f>
        <v>-26</v>
      </c>
      <c r="F30" s="340">
        <f>'Open Int.'!D30*100</f>
        <v>1</v>
      </c>
      <c r="G30" s="176">
        <f>'Open Int.'!R30</f>
        <v>183.94076700000002</v>
      </c>
      <c r="H30" s="176">
        <f>'Open Int.'!Z30</f>
        <v>1.840159500000027</v>
      </c>
      <c r="I30" s="171">
        <f>'Open Int.'!O30</f>
        <v>0.971238268240993</v>
      </c>
      <c r="J30" s="185">
        <f>IF(Volume!D30=0,0,Volume!F30/Volume!D30)</f>
        <v>0.096</v>
      </c>
      <c r="K30" s="187">
        <f>IF('Open Int.'!E30=0,0,'Open Int.'!H30/'Open Int.'!E30)</f>
        <v>0.05442176870748299</v>
      </c>
    </row>
    <row r="31" spans="1:11" s="8" customFormat="1" ht="15">
      <c r="A31" s="201" t="s">
        <v>277</v>
      </c>
      <c r="B31" s="280">
        <f>Margins!B31</f>
        <v>4800</v>
      </c>
      <c r="C31" s="280">
        <f>Volume!J31</f>
        <v>67.3</v>
      </c>
      <c r="D31" s="182">
        <f>Volume!M31</f>
        <v>0</v>
      </c>
      <c r="E31" s="175">
        <f>Volume!C31*100</f>
        <v>0</v>
      </c>
      <c r="F31" s="340">
        <f>'Open Int.'!D31*100</f>
        <v>2</v>
      </c>
      <c r="G31" s="176">
        <f>'Open Int.'!R31</f>
        <v>140.619312</v>
      </c>
      <c r="H31" s="176">
        <f>'Open Int.'!Z31</f>
        <v>4.554864000000009</v>
      </c>
      <c r="I31" s="171">
        <f>'Open Int.'!O31</f>
        <v>0.9685274523317252</v>
      </c>
      <c r="J31" s="185">
        <f>IF(Volume!D31=0,0,Volume!F31/Volume!D31)</f>
        <v>0.18146718146718147</v>
      </c>
      <c r="K31" s="187">
        <f>IF('Open Int.'!E31=0,0,'Open Int.'!H31/'Open Int.'!E31)</f>
        <v>0.2153846153846154</v>
      </c>
    </row>
    <row r="32" spans="1:11" ht="15">
      <c r="A32" s="201" t="s">
        <v>75</v>
      </c>
      <c r="B32" s="280">
        <f>Margins!B32</f>
        <v>1400</v>
      </c>
      <c r="C32" s="280">
        <f>Volume!J32</f>
        <v>295.75</v>
      </c>
      <c r="D32" s="182">
        <f>Volume!M32</f>
        <v>4.579207920792075</v>
      </c>
      <c r="E32" s="175">
        <f>Volume!C32*100</f>
        <v>214</v>
      </c>
      <c r="F32" s="340">
        <f>'Open Int.'!D32*100</f>
        <v>2</v>
      </c>
      <c r="G32" s="176">
        <f>'Open Int.'!R32</f>
        <v>173.81819</v>
      </c>
      <c r="H32" s="176">
        <f>'Open Int.'!Z32</f>
        <v>10.580373999999978</v>
      </c>
      <c r="I32" s="171">
        <f>'Open Int.'!O32</f>
        <v>0.8163411148165793</v>
      </c>
      <c r="J32" s="185">
        <f>IF(Volume!D32=0,0,Volume!F32/Volume!D32)</f>
        <v>0</v>
      </c>
      <c r="K32" s="187">
        <f>IF('Open Int.'!E32=0,0,'Open Int.'!H32/'Open Int.'!E32)</f>
        <v>0</v>
      </c>
    </row>
    <row r="33" spans="1:11" ht="15">
      <c r="A33" s="201" t="s">
        <v>76</v>
      </c>
      <c r="B33" s="280">
        <f>Margins!B33</f>
        <v>1900</v>
      </c>
      <c r="C33" s="280">
        <f>Volume!J33</f>
        <v>249.4</v>
      </c>
      <c r="D33" s="182">
        <f>Volume!M33</f>
        <v>2.359942540529448</v>
      </c>
      <c r="E33" s="175">
        <f>Volume!C33*100</f>
        <v>69</v>
      </c>
      <c r="F33" s="340">
        <f>'Open Int.'!D33*100</f>
        <v>2</v>
      </c>
      <c r="G33" s="176">
        <f>'Open Int.'!R33</f>
        <v>92.781788</v>
      </c>
      <c r="H33" s="176">
        <f>'Open Int.'!Z33</f>
        <v>3.805681000000007</v>
      </c>
      <c r="I33" s="171">
        <f>'Open Int.'!O33</f>
        <v>0.975485188968335</v>
      </c>
      <c r="J33" s="185">
        <f>IF(Volume!D33=0,0,Volume!F33/Volume!D33)</f>
        <v>0</v>
      </c>
      <c r="K33" s="187">
        <f>IF('Open Int.'!E33=0,0,'Open Int.'!H33/'Open Int.'!E33)</f>
        <v>0.09090909090909091</v>
      </c>
    </row>
    <row r="34" spans="1:11" ht="15">
      <c r="A34" s="201" t="s">
        <v>278</v>
      </c>
      <c r="B34" s="280">
        <f>Margins!B34</f>
        <v>1050</v>
      </c>
      <c r="C34" s="280">
        <f>Volume!J34</f>
        <v>181.85</v>
      </c>
      <c r="D34" s="182">
        <f>Volume!M34</f>
        <v>4.60166810468795</v>
      </c>
      <c r="E34" s="175">
        <f>Volume!C34*100</f>
        <v>529</v>
      </c>
      <c r="F34" s="340">
        <f>'Open Int.'!D34*100</f>
        <v>5</v>
      </c>
      <c r="G34" s="176">
        <f>'Open Int.'!R34</f>
        <v>33.6440685</v>
      </c>
      <c r="H34" s="176">
        <f>'Open Int.'!Z34</f>
        <v>3.0316912500000015</v>
      </c>
      <c r="I34" s="171">
        <f>'Open Int.'!O34</f>
        <v>0.9812712826333712</v>
      </c>
      <c r="J34" s="185">
        <f>IF(Volume!D34=0,0,Volume!F34/Volume!D34)</f>
        <v>0</v>
      </c>
      <c r="K34" s="187">
        <f>IF('Open Int.'!E34=0,0,'Open Int.'!H34/'Open Int.'!E34)</f>
        <v>0</v>
      </c>
    </row>
    <row r="35" spans="1:11" s="8" customFormat="1" ht="15">
      <c r="A35" s="201" t="s">
        <v>33</v>
      </c>
      <c r="B35" s="280">
        <f>Margins!B35</f>
        <v>275</v>
      </c>
      <c r="C35" s="280">
        <f>Volume!J35</f>
        <v>1834.2</v>
      </c>
      <c r="D35" s="182">
        <f>Volume!M35</f>
        <v>3.8030560271646885</v>
      </c>
      <c r="E35" s="175">
        <f>Volume!C35*100</f>
        <v>265</v>
      </c>
      <c r="F35" s="340">
        <f>'Open Int.'!D35*100</f>
        <v>-1</v>
      </c>
      <c r="G35" s="176">
        <f>'Open Int.'!R35</f>
        <v>67.2371865</v>
      </c>
      <c r="H35" s="176">
        <f>'Open Int.'!Z35</f>
        <v>2.0260515000000083</v>
      </c>
      <c r="I35" s="171">
        <f>'Open Int.'!O35</f>
        <v>0.9977494373593399</v>
      </c>
      <c r="J35" s="185">
        <f>IF(Volume!D35=0,0,Volume!F35/Volume!D35)</f>
        <v>0</v>
      </c>
      <c r="K35" s="187">
        <f>IF('Open Int.'!E35=0,0,'Open Int.'!H35/'Open Int.'!E35)</f>
        <v>0</v>
      </c>
    </row>
    <row r="36" spans="1:11" s="8" customFormat="1" ht="15">
      <c r="A36" s="201" t="s">
        <v>279</v>
      </c>
      <c r="B36" s="280">
        <f>Margins!B36</f>
        <v>250</v>
      </c>
      <c r="C36" s="280">
        <f>Volume!J36</f>
        <v>1239.95</v>
      </c>
      <c r="D36" s="182">
        <f>Volume!M36</f>
        <v>0.21822590422307903</v>
      </c>
      <c r="E36" s="175">
        <f>Volume!C36*100</f>
        <v>-56.00000000000001</v>
      </c>
      <c r="F36" s="340">
        <f>'Open Int.'!D36*100</f>
        <v>1</v>
      </c>
      <c r="G36" s="176">
        <f>'Open Int.'!R36</f>
        <v>24.33401875</v>
      </c>
      <c r="H36" s="176">
        <f>'Open Int.'!Z36</f>
        <v>0.3622999999999976</v>
      </c>
      <c r="I36" s="171">
        <f>'Open Int.'!O36</f>
        <v>0.9987261146496815</v>
      </c>
      <c r="J36" s="185">
        <f>IF(Volume!D36=0,0,Volume!F36/Volume!D36)</f>
        <v>0</v>
      </c>
      <c r="K36" s="187">
        <f>IF('Open Int.'!E36=0,0,'Open Int.'!H36/'Open Int.'!E36)</f>
        <v>0</v>
      </c>
    </row>
    <row r="37" spans="1:11" s="8" customFormat="1" ht="15">
      <c r="A37" s="201" t="s">
        <v>136</v>
      </c>
      <c r="B37" s="280">
        <f>Margins!B37</f>
        <v>1000</v>
      </c>
      <c r="C37" s="280">
        <f>Volume!J37</f>
        <v>272.7</v>
      </c>
      <c r="D37" s="182">
        <f>Volume!M37</f>
        <v>0.9812997593038242</v>
      </c>
      <c r="E37" s="175">
        <f>Volume!C37*100</f>
        <v>283</v>
      </c>
      <c r="F37" s="340">
        <f>'Open Int.'!D37*100</f>
        <v>0</v>
      </c>
      <c r="G37" s="176">
        <f>'Open Int.'!R37</f>
        <v>307.41471</v>
      </c>
      <c r="H37" s="176">
        <f>'Open Int.'!Z37</f>
        <v>3.311405000000036</v>
      </c>
      <c r="I37" s="171">
        <f>'Open Int.'!O37</f>
        <v>0.9808391732458086</v>
      </c>
      <c r="J37" s="185">
        <f>IF(Volume!D37=0,0,Volume!F37/Volume!D37)</f>
        <v>0</v>
      </c>
      <c r="K37" s="187">
        <f>IF('Open Int.'!E37=0,0,'Open Int.'!H37/'Open Int.'!E37)</f>
        <v>0.08064516129032258</v>
      </c>
    </row>
    <row r="38" spans="1:11" s="8" customFormat="1" ht="15">
      <c r="A38" s="201" t="s">
        <v>228</v>
      </c>
      <c r="B38" s="280">
        <f>Margins!B38</f>
        <v>500</v>
      </c>
      <c r="C38" s="280">
        <f>Volume!J38</f>
        <v>832.55</v>
      </c>
      <c r="D38" s="182">
        <f>Volume!M38</f>
        <v>2.228634577603141</v>
      </c>
      <c r="E38" s="175">
        <f>Volume!C38*100</f>
        <v>37</v>
      </c>
      <c r="F38" s="340">
        <f>'Open Int.'!D38*100</f>
        <v>0</v>
      </c>
      <c r="G38" s="176">
        <f>'Open Int.'!R38</f>
        <v>1062.50031</v>
      </c>
      <c r="H38" s="176">
        <f>'Open Int.'!Z38</f>
        <v>22.63366999999994</v>
      </c>
      <c r="I38" s="171">
        <f>'Open Int.'!O38</f>
        <v>0.9168625607271588</v>
      </c>
      <c r="J38" s="185">
        <f>IF(Volume!D38=0,0,Volume!F38/Volume!D38)</f>
        <v>0.052884615384615384</v>
      </c>
      <c r="K38" s="187">
        <f>IF('Open Int.'!E38=0,0,'Open Int.'!H38/'Open Int.'!E38)</f>
        <v>0.26573426573426573</v>
      </c>
    </row>
    <row r="39" spans="1:11" ht="15">
      <c r="A39" s="201" t="s">
        <v>1</v>
      </c>
      <c r="B39" s="280">
        <f>Margins!B39</f>
        <v>300</v>
      </c>
      <c r="C39" s="280">
        <f>Volume!J39</f>
        <v>1899.75</v>
      </c>
      <c r="D39" s="182">
        <f>Volume!M39</f>
        <v>0.15288504626091104</v>
      </c>
      <c r="E39" s="175">
        <f>Volume!C39*100</f>
        <v>107</v>
      </c>
      <c r="F39" s="340">
        <f>'Open Int.'!D39*100</f>
        <v>1</v>
      </c>
      <c r="G39" s="176">
        <f>'Open Int.'!R39</f>
        <v>598.8201975</v>
      </c>
      <c r="H39" s="176">
        <f>'Open Int.'!Z39</f>
        <v>6.092509500000006</v>
      </c>
      <c r="I39" s="171">
        <f>'Open Int.'!O39</f>
        <v>0.9343294946226325</v>
      </c>
      <c r="J39" s="185">
        <f>IF(Volume!D39=0,0,Volume!F39/Volume!D39)</f>
        <v>0</v>
      </c>
      <c r="K39" s="187">
        <f>IF('Open Int.'!E39=0,0,'Open Int.'!H39/'Open Int.'!E39)</f>
        <v>0.40384615384615385</v>
      </c>
    </row>
    <row r="40" spans="1:11" ht="15">
      <c r="A40" s="201" t="s">
        <v>483</v>
      </c>
      <c r="B40" s="280">
        <f>Margins!B40</f>
        <v>250</v>
      </c>
      <c r="C40" s="280">
        <f>Volume!J40</f>
        <v>934.75</v>
      </c>
      <c r="D40" s="182">
        <f>Volume!M40</f>
        <v>0.6297771557756511</v>
      </c>
      <c r="E40" s="175">
        <f>Volume!C40*100</f>
        <v>17</v>
      </c>
      <c r="F40" s="340">
        <f>'Open Int.'!D40*100</f>
        <v>5</v>
      </c>
      <c r="G40" s="176">
        <f>'Open Int.'!R40</f>
        <v>9.6746625</v>
      </c>
      <c r="H40" s="176">
        <f>'Open Int.'!Z40</f>
        <v>0.5017750000000003</v>
      </c>
      <c r="I40" s="171">
        <f>'Open Int.'!O40</f>
        <v>0.9830917874396136</v>
      </c>
      <c r="J40" s="185">
        <f>IF(Volume!D40=0,0,Volume!F40/Volume!D40)</f>
        <v>0</v>
      </c>
      <c r="K40" s="187">
        <f>IF('Open Int.'!E40=0,0,'Open Int.'!H40/'Open Int.'!E40)</f>
        <v>0</v>
      </c>
    </row>
    <row r="41" spans="1:11" ht="15">
      <c r="A41" s="201" t="s">
        <v>156</v>
      </c>
      <c r="B41" s="280">
        <f>Margins!B41</f>
        <v>1900</v>
      </c>
      <c r="C41" s="280">
        <f>Volume!J41</f>
        <v>142.7</v>
      </c>
      <c r="D41" s="182">
        <f>Volume!M41</f>
        <v>-1.0058966354491967</v>
      </c>
      <c r="E41" s="175">
        <f>Volume!C41*100</f>
        <v>-71</v>
      </c>
      <c r="F41" s="340">
        <f>'Open Int.'!D41*100</f>
        <v>8</v>
      </c>
      <c r="G41" s="176">
        <f>'Open Int.'!R41</f>
        <v>42.919878999999995</v>
      </c>
      <c r="H41" s="176">
        <f>'Open Int.'!Z41</f>
        <v>2.686172499999998</v>
      </c>
      <c r="I41" s="171">
        <f>'Open Int.'!O41</f>
        <v>0.8168035375868604</v>
      </c>
      <c r="J41" s="185">
        <f>IF(Volume!D41=0,0,Volume!F41/Volume!D41)</f>
        <v>0</v>
      </c>
      <c r="K41" s="187">
        <f>IF('Open Int.'!E41=0,0,'Open Int.'!H41/'Open Int.'!E41)</f>
        <v>0.01680672268907563</v>
      </c>
    </row>
    <row r="42" spans="1:11" ht="15">
      <c r="A42" s="201" t="s">
        <v>397</v>
      </c>
      <c r="B42" s="280">
        <f>Margins!B42</f>
        <v>4950</v>
      </c>
      <c r="C42" s="280">
        <f>Volume!J42</f>
        <v>41.9</v>
      </c>
      <c r="D42" s="182">
        <f>Volume!M42</f>
        <v>-0.11918951132301374</v>
      </c>
      <c r="E42" s="175">
        <f>Volume!C42*100</f>
        <v>-61</v>
      </c>
      <c r="F42" s="340">
        <f>'Open Int.'!D42*100</f>
        <v>-1</v>
      </c>
      <c r="G42" s="176">
        <f>'Open Int.'!R42</f>
        <v>91.755972</v>
      </c>
      <c r="H42" s="176">
        <f>'Open Int.'!Z42</f>
        <v>-1.272348000000008</v>
      </c>
      <c r="I42" s="171">
        <f>'Open Int.'!O42</f>
        <v>0.984629294755877</v>
      </c>
      <c r="J42" s="185">
        <f>IF(Volume!D42=0,0,Volume!F42/Volume!D42)</f>
        <v>0.5</v>
      </c>
      <c r="K42" s="187">
        <f>IF('Open Int.'!E42=0,0,'Open Int.'!H42/'Open Int.'!E42)</f>
        <v>0.05764411027568922</v>
      </c>
    </row>
    <row r="43" spans="1:11" ht="15">
      <c r="A43" s="201" t="s">
        <v>484</v>
      </c>
      <c r="B43" s="280">
        <f>Margins!B43</f>
        <v>450</v>
      </c>
      <c r="C43" s="280">
        <f>Volume!J43</f>
        <v>448.65</v>
      </c>
      <c r="D43" s="182">
        <f>Volume!M43</f>
        <v>-1.1239669421487652</v>
      </c>
      <c r="E43" s="175">
        <f>Volume!C43*100</f>
        <v>83</v>
      </c>
      <c r="F43" s="340">
        <f>'Open Int.'!D43*100</f>
        <v>10</v>
      </c>
      <c r="G43" s="176">
        <f>'Open Int.'!R43</f>
        <v>17.928054</v>
      </c>
      <c r="H43" s="176">
        <f>'Open Int.'!Z43</f>
        <v>1.4501227499999985</v>
      </c>
      <c r="I43" s="171">
        <f>'Open Int.'!O43</f>
        <v>0.9583333333333334</v>
      </c>
      <c r="J43" s="185">
        <f>IF(Volume!D43=0,0,Volume!F43/Volume!D43)</f>
        <v>0</v>
      </c>
      <c r="K43" s="187">
        <f>IF('Open Int.'!E43=0,0,'Open Int.'!H43/'Open Int.'!E43)</f>
        <v>0</v>
      </c>
    </row>
    <row r="44" spans="1:11" ht="15">
      <c r="A44" s="201" t="s">
        <v>398</v>
      </c>
      <c r="B44" s="280">
        <f>Margins!B44</f>
        <v>850</v>
      </c>
      <c r="C44" s="280">
        <f>Volume!J44</f>
        <v>314.45</v>
      </c>
      <c r="D44" s="182">
        <f>Volume!M44</f>
        <v>-0.11118170266836809</v>
      </c>
      <c r="E44" s="175">
        <f>Volume!C44*100</f>
        <v>-55.00000000000001</v>
      </c>
      <c r="F44" s="340">
        <f>'Open Int.'!D44*100</f>
        <v>0</v>
      </c>
      <c r="G44" s="176">
        <f>'Open Int.'!R44</f>
        <v>44.4223515</v>
      </c>
      <c r="H44" s="176">
        <f>'Open Int.'!Z44</f>
        <v>0.13786149999999964</v>
      </c>
      <c r="I44" s="171">
        <f>'Open Int.'!O44</f>
        <v>0.9897713598074609</v>
      </c>
      <c r="J44" s="185">
        <f>IF(Volume!D44=0,0,Volume!F44/Volume!D44)</f>
        <v>0</v>
      </c>
      <c r="K44" s="187">
        <f>IF('Open Int.'!E44=0,0,'Open Int.'!H44/'Open Int.'!E44)</f>
        <v>0</v>
      </c>
    </row>
    <row r="45" spans="1:11" ht="15">
      <c r="A45" s="201" t="s">
        <v>280</v>
      </c>
      <c r="B45" s="280">
        <f>Margins!B45</f>
        <v>300</v>
      </c>
      <c r="C45" s="280">
        <f>Volume!J45</f>
        <v>649.45</v>
      </c>
      <c r="D45" s="182">
        <f>Volume!M45</f>
        <v>3.046410154700523</v>
      </c>
      <c r="E45" s="175">
        <f>Volume!C45*100</f>
        <v>160</v>
      </c>
      <c r="F45" s="340">
        <f>'Open Int.'!D45*100</f>
        <v>8</v>
      </c>
      <c r="G45" s="176">
        <f>'Open Int.'!R45</f>
        <v>68.2117335</v>
      </c>
      <c r="H45" s="176">
        <f>'Open Int.'!Z45</f>
        <v>6.8379884999999945</v>
      </c>
      <c r="I45" s="171">
        <f>'Open Int.'!O45</f>
        <v>0.9757212225078549</v>
      </c>
      <c r="J45" s="185">
        <f>IF(Volume!D45=0,0,Volume!F45/Volume!D45)</f>
        <v>0</v>
      </c>
      <c r="K45" s="187">
        <f>IF('Open Int.'!E45=0,0,'Open Int.'!H45/'Open Int.'!E45)</f>
        <v>0</v>
      </c>
    </row>
    <row r="46" spans="1:11" ht="15">
      <c r="A46" s="201" t="s">
        <v>157</v>
      </c>
      <c r="B46" s="280">
        <f>Margins!B46</f>
        <v>4500</v>
      </c>
      <c r="C46" s="280">
        <f>Volume!J46</f>
        <v>57.6</v>
      </c>
      <c r="D46" s="182">
        <f>Volume!M46</f>
        <v>2.309058614564839</v>
      </c>
      <c r="E46" s="175">
        <f>Volume!C46*100</f>
        <v>-25</v>
      </c>
      <c r="F46" s="340">
        <f>'Open Int.'!D46*100</f>
        <v>-5</v>
      </c>
      <c r="G46" s="176">
        <f>'Open Int.'!R46</f>
        <v>51.55488</v>
      </c>
      <c r="H46" s="176">
        <f>'Open Int.'!Z46</f>
        <v>-1.065915000000004</v>
      </c>
      <c r="I46" s="171">
        <f>'Open Int.'!O46</f>
        <v>0.9074912016088487</v>
      </c>
      <c r="J46" s="185">
        <f>IF(Volume!D46=0,0,Volume!F46/Volume!D46)</f>
        <v>0</v>
      </c>
      <c r="K46" s="187">
        <f>IF('Open Int.'!E46=0,0,'Open Int.'!H46/'Open Int.'!E46)</f>
        <v>0.14447592067988668</v>
      </c>
    </row>
    <row r="47" spans="1:11" ht="15">
      <c r="A47" s="201" t="s">
        <v>2</v>
      </c>
      <c r="B47" s="280">
        <f>Margins!B47</f>
        <v>1100</v>
      </c>
      <c r="C47" s="280">
        <f>Volume!J47</f>
        <v>310.9</v>
      </c>
      <c r="D47" s="182">
        <f>Volume!M47</f>
        <v>1.6345210853220007</v>
      </c>
      <c r="E47" s="175">
        <f>Volume!C47*100</f>
        <v>63</v>
      </c>
      <c r="F47" s="340">
        <f>'Open Int.'!D47*100</f>
        <v>-3</v>
      </c>
      <c r="G47" s="176">
        <f>'Open Int.'!R47</f>
        <v>84.40313199999999</v>
      </c>
      <c r="H47" s="176">
        <f>'Open Int.'!Z47</f>
        <v>-1.4018180000000058</v>
      </c>
      <c r="I47" s="171">
        <f>'Open Int.'!O47</f>
        <v>0.9481361426256077</v>
      </c>
      <c r="J47" s="185">
        <f>IF(Volume!D47=0,0,Volume!F47/Volume!D47)</f>
        <v>0</v>
      </c>
      <c r="K47" s="187">
        <f>IF('Open Int.'!E47=0,0,'Open Int.'!H47/'Open Int.'!E47)</f>
        <v>0.08928571428571429</v>
      </c>
    </row>
    <row r="48" spans="1:11" ht="15">
      <c r="A48" s="201" t="s">
        <v>399</v>
      </c>
      <c r="B48" s="280">
        <f>Margins!B48</f>
        <v>1150</v>
      </c>
      <c r="C48" s="280">
        <f>Volume!J48</f>
        <v>249.7</v>
      </c>
      <c r="D48" s="182">
        <f>Volume!M48</f>
        <v>2.75720164609053</v>
      </c>
      <c r="E48" s="175">
        <f>Volume!C48*100</f>
        <v>246</v>
      </c>
      <c r="F48" s="340">
        <f>'Open Int.'!D48*100</f>
        <v>3</v>
      </c>
      <c r="G48" s="176">
        <f>'Open Int.'!R48</f>
        <v>109.750641</v>
      </c>
      <c r="H48" s="176">
        <f>'Open Int.'!Z48</f>
        <v>5.767296000000002</v>
      </c>
      <c r="I48" s="171">
        <f>'Open Int.'!O48</f>
        <v>0.9979068550497122</v>
      </c>
      <c r="J48" s="185">
        <f>IF(Volume!D48=0,0,Volume!F48/Volume!D48)</f>
        <v>0</v>
      </c>
      <c r="K48" s="187">
        <f>IF('Open Int.'!E48=0,0,'Open Int.'!H48/'Open Int.'!E48)</f>
        <v>0</v>
      </c>
    </row>
    <row r="49" spans="1:11" ht="15">
      <c r="A49" s="201" t="s">
        <v>383</v>
      </c>
      <c r="B49" s="280">
        <f>Margins!B49</f>
        <v>2500</v>
      </c>
      <c r="C49" s="280">
        <f>Volume!J49</f>
        <v>162.25</v>
      </c>
      <c r="D49" s="182">
        <f>Volume!M49</f>
        <v>0.3091190108191654</v>
      </c>
      <c r="E49" s="175">
        <f>Volume!C49*100</f>
        <v>39</v>
      </c>
      <c r="F49" s="340">
        <f>'Open Int.'!D49*100</f>
        <v>16</v>
      </c>
      <c r="G49" s="176">
        <f>'Open Int.'!R49</f>
        <v>218.0234375</v>
      </c>
      <c r="H49" s="176">
        <f>'Open Int.'!Z49</f>
        <v>28.897250000000014</v>
      </c>
      <c r="I49" s="171">
        <f>'Open Int.'!O49</f>
        <v>0.9730232558139534</v>
      </c>
      <c r="J49" s="185">
        <f>IF(Volume!D49=0,0,Volume!F49/Volume!D49)</f>
        <v>0.0423728813559322</v>
      </c>
      <c r="K49" s="187">
        <f>IF('Open Int.'!E49=0,0,'Open Int.'!H49/'Open Int.'!E49)</f>
        <v>0.160075329566855</v>
      </c>
    </row>
    <row r="50" spans="1:11" ht="15">
      <c r="A50" s="201" t="s">
        <v>77</v>
      </c>
      <c r="B50" s="280">
        <f>Margins!B50</f>
        <v>1600</v>
      </c>
      <c r="C50" s="280">
        <f>Volume!J50</f>
        <v>258.35</v>
      </c>
      <c r="D50" s="182">
        <f>Volume!M50</f>
        <v>1.8328734726054532</v>
      </c>
      <c r="E50" s="175">
        <f>Volume!C50*100</f>
        <v>407</v>
      </c>
      <c r="F50" s="340">
        <f>'Open Int.'!D50*100</f>
        <v>11</v>
      </c>
      <c r="G50" s="176">
        <f>'Open Int.'!R50</f>
        <v>62.541368</v>
      </c>
      <c r="H50" s="176">
        <f>'Open Int.'!Z50</f>
        <v>7.376840000000001</v>
      </c>
      <c r="I50" s="171">
        <f>'Open Int.'!O50</f>
        <v>0.822207534699273</v>
      </c>
      <c r="J50" s="185">
        <f>IF(Volume!D50=0,0,Volume!F50/Volume!D50)</f>
        <v>0</v>
      </c>
      <c r="K50" s="187">
        <f>IF('Open Int.'!E50=0,0,'Open Int.'!H50/'Open Int.'!E50)</f>
        <v>0</v>
      </c>
    </row>
    <row r="51" spans="1:11" ht="15">
      <c r="A51" s="201" t="s">
        <v>473</v>
      </c>
      <c r="B51" s="280">
        <f>Margins!B51</f>
        <v>2000</v>
      </c>
      <c r="C51" s="280">
        <f>Volume!J51</f>
        <v>137.3</v>
      </c>
      <c r="D51" s="182">
        <f>Volume!M51</f>
        <v>1.4781966001478195</v>
      </c>
      <c r="E51" s="175">
        <f>Volume!C51*100</f>
        <v>93</v>
      </c>
      <c r="F51" s="340">
        <f>'Open Int.'!D51*100</f>
        <v>2</v>
      </c>
      <c r="G51" s="176">
        <f>'Open Int.'!R51</f>
        <v>100.03678000000001</v>
      </c>
      <c r="H51" s="176">
        <f>'Open Int.'!Z51</f>
        <v>3.4055199999999957</v>
      </c>
      <c r="I51" s="171">
        <f>'Open Int.'!O51</f>
        <v>0.9816085643700247</v>
      </c>
      <c r="J51" s="185">
        <f>IF(Volume!D51=0,0,Volume!F51/Volume!D51)</f>
        <v>0.3333333333333333</v>
      </c>
      <c r="K51" s="187">
        <f>IF('Open Int.'!E51=0,0,'Open Int.'!H51/'Open Int.'!E51)</f>
        <v>0.21201413427561838</v>
      </c>
    </row>
    <row r="52" spans="1:11" ht="15">
      <c r="A52" s="201" t="s">
        <v>137</v>
      </c>
      <c r="B52" s="280">
        <f>Margins!B52</f>
        <v>425</v>
      </c>
      <c r="C52" s="280">
        <f>Volume!J52</f>
        <v>795.75</v>
      </c>
      <c r="D52" s="182">
        <f>Volume!M52</f>
        <v>0.4291033003092039</v>
      </c>
      <c r="E52" s="175">
        <f>Volume!C52*100</f>
        <v>-46</v>
      </c>
      <c r="F52" s="340">
        <f>'Open Int.'!D52*100</f>
        <v>0</v>
      </c>
      <c r="G52" s="176">
        <f>'Open Int.'!R52</f>
        <v>605.43445125</v>
      </c>
      <c r="H52" s="176">
        <f>'Open Int.'!Z52</f>
        <v>2.4184646250000696</v>
      </c>
      <c r="I52" s="171">
        <f>'Open Int.'!O52</f>
        <v>0.991006591442297</v>
      </c>
      <c r="J52" s="185">
        <f>IF(Volume!D52=0,0,Volume!F52/Volume!D52)</f>
        <v>0.011627906976744186</v>
      </c>
      <c r="K52" s="187">
        <f>IF('Open Int.'!E52=0,0,'Open Int.'!H52/'Open Int.'!E52)</f>
        <v>0.17343173431734318</v>
      </c>
    </row>
    <row r="53" spans="1:11" ht="15">
      <c r="A53" s="201" t="s">
        <v>158</v>
      </c>
      <c r="B53" s="280">
        <f>Margins!B53</f>
        <v>550</v>
      </c>
      <c r="C53" s="280">
        <f>Volume!J53</f>
        <v>478.45</v>
      </c>
      <c r="D53" s="182">
        <f>Volume!M53</f>
        <v>0.7687447346251005</v>
      </c>
      <c r="E53" s="175">
        <f>Volume!C53*100</f>
        <v>-71</v>
      </c>
      <c r="F53" s="340">
        <f>'Open Int.'!D53*100</f>
        <v>0</v>
      </c>
      <c r="G53" s="176">
        <f>'Open Int.'!R53</f>
        <v>128.626498</v>
      </c>
      <c r="H53" s="176">
        <f>'Open Int.'!Z53</f>
        <v>1.0073799999999977</v>
      </c>
      <c r="I53" s="171">
        <f>'Open Int.'!O53</f>
        <v>0.9981587561374795</v>
      </c>
      <c r="J53" s="185">
        <f>IF(Volume!D53=0,0,Volume!F53/Volume!D53)</f>
        <v>0</v>
      </c>
      <c r="K53" s="187">
        <f>IF('Open Int.'!E53=0,0,'Open Int.'!H53/'Open Int.'!E53)</f>
        <v>2.1</v>
      </c>
    </row>
    <row r="54" spans="1:11" ht="15">
      <c r="A54" s="201" t="s">
        <v>159</v>
      </c>
      <c r="B54" s="280">
        <f>Margins!B54</f>
        <v>6900</v>
      </c>
      <c r="C54" s="280">
        <f>Volume!J54</f>
        <v>50.1</v>
      </c>
      <c r="D54" s="182">
        <f>Volume!M54</f>
        <v>0.7035175879397014</v>
      </c>
      <c r="E54" s="175">
        <f>Volume!C54*100</f>
        <v>33</v>
      </c>
      <c r="F54" s="340">
        <f>'Open Int.'!D54*100</f>
        <v>3</v>
      </c>
      <c r="G54" s="176">
        <f>'Open Int.'!R54</f>
        <v>132.330132</v>
      </c>
      <c r="H54" s="176">
        <f>'Open Int.'!Z54</f>
        <v>4.597504499999985</v>
      </c>
      <c r="I54" s="171">
        <f>'Open Int.'!O54</f>
        <v>0.9840647857889238</v>
      </c>
      <c r="J54" s="185">
        <f>IF(Volume!D54=0,0,Volume!F54/Volume!D54)</f>
        <v>0.07692307692307693</v>
      </c>
      <c r="K54" s="187">
        <f>IF('Open Int.'!E54=0,0,'Open Int.'!H54/'Open Int.'!E54)</f>
        <v>0.14208826695371368</v>
      </c>
    </row>
    <row r="55" spans="1:11" ht="15">
      <c r="A55" s="201" t="s">
        <v>384</v>
      </c>
      <c r="B55" s="280">
        <f>Margins!B55</f>
        <v>1800</v>
      </c>
      <c r="C55" s="280">
        <f>Volume!J55</f>
        <v>269.25</v>
      </c>
      <c r="D55" s="182">
        <f>Volume!M55</f>
        <v>-0.07422527370569257</v>
      </c>
      <c r="E55" s="175">
        <f>Volume!C55*100</f>
        <v>144</v>
      </c>
      <c r="F55" s="340">
        <f>'Open Int.'!D55*100</f>
        <v>1</v>
      </c>
      <c r="G55" s="176">
        <f>'Open Int.'!R55</f>
        <v>33.973965</v>
      </c>
      <c r="H55" s="176">
        <f>'Open Int.'!Z55</f>
        <v>0.2657699999999963</v>
      </c>
      <c r="I55" s="171">
        <f>'Open Int.'!O55</f>
        <v>0.9985734664764622</v>
      </c>
      <c r="J55" s="185">
        <f>IF(Volume!D55=0,0,Volume!F55/Volume!D55)</f>
        <v>0</v>
      </c>
      <c r="K55" s="187">
        <f>IF('Open Int.'!E55=0,0,'Open Int.'!H55/'Open Int.'!E55)</f>
        <v>0</v>
      </c>
    </row>
    <row r="56" spans="1:11" ht="15">
      <c r="A56" s="201" t="s">
        <v>3</v>
      </c>
      <c r="B56" s="280">
        <f>Margins!B56</f>
        <v>1250</v>
      </c>
      <c r="C56" s="280">
        <f>Volume!J56</f>
        <v>168.7</v>
      </c>
      <c r="D56" s="182">
        <f>Volume!M56</f>
        <v>-1.9186046511627974</v>
      </c>
      <c r="E56" s="175">
        <f>Volume!C56*100</f>
        <v>77</v>
      </c>
      <c r="F56" s="340">
        <f>'Open Int.'!D56*100</f>
        <v>8</v>
      </c>
      <c r="G56" s="176">
        <f>'Open Int.'!R56</f>
        <v>308.172725</v>
      </c>
      <c r="H56" s="176">
        <f>'Open Int.'!Z56</f>
        <v>16.80472500000002</v>
      </c>
      <c r="I56" s="171">
        <f>'Open Int.'!O56</f>
        <v>0.92041877651567</v>
      </c>
      <c r="J56" s="185">
        <f>IF(Volume!D56=0,0,Volume!F56/Volume!D56)</f>
        <v>0.19786096256684493</v>
      </c>
      <c r="K56" s="187">
        <f>IF('Open Int.'!E56=0,0,'Open Int.'!H56/'Open Int.'!E56)</f>
        <v>0.18321392016376664</v>
      </c>
    </row>
    <row r="57" spans="1:11" ht="15">
      <c r="A57" s="201" t="s">
        <v>485</v>
      </c>
      <c r="B57" s="280">
        <f>Margins!B57</f>
        <v>200</v>
      </c>
      <c r="C57" s="280">
        <f>Volume!J57</f>
        <v>1011</v>
      </c>
      <c r="D57" s="182">
        <f>Volume!M57</f>
        <v>0.6220452848967405</v>
      </c>
      <c r="E57" s="175">
        <f>Volume!C57*100</f>
        <v>114.99999999999999</v>
      </c>
      <c r="F57" s="340">
        <f>'Open Int.'!D57*100</f>
        <v>2</v>
      </c>
      <c r="G57" s="176">
        <f>'Open Int.'!R57</f>
        <v>8.26998</v>
      </c>
      <c r="H57" s="176">
        <f>'Open Int.'!Z57</f>
        <v>0.19179000000000102</v>
      </c>
      <c r="I57" s="171">
        <f>'Open Int.'!O57</f>
        <v>0.9975550122249389</v>
      </c>
      <c r="J57" s="185">
        <f>IF(Volume!D57=0,0,Volume!F57/Volume!D57)</f>
        <v>0</v>
      </c>
      <c r="K57" s="187">
        <f>IF('Open Int.'!E57=0,0,'Open Int.'!H57/'Open Int.'!E57)</f>
        <v>0</v>
      </c>
    </row>
    <row r="58" spans="1:11" ht="15">
      <c r="A58" s="201" t="s">
        <v>214</v>
      </c>
      <c r="B58" s="280">
        <f>Margins!B58</f>
        <v>1050</v>
      </c>
      <c r="C58" s="280">
        <f>Volume!J58</f>
        <v>393.75</v>
      </c>
      <c r="D58" s="182">
        <f>Volume!M58</f>
        <v>-0.1014842065203545</v>
      </c>
      <c r="E58" s="175">
        <f>Volume!C58*100</f>
        <v>-26</v>
      </c>
      <c r="F58" s="340">
        <f>'Open Int.'!D58*100</f>
        <v>1</v>
      </c>
      <c r="G58" s="176">
        <f>'Open Int.'!R58</f>
        <v>38.32565625</v>
      </c>
      <c r="H58" s="176">
        <f>'Open Int.'!Z58</f>
        <v>0.41630925000000474</v>
      </c>
      <c r="I58" s="171">
        <f>'Open Int.'!O58</f>
        <v>0.9805825242718447</v>
      </c>
      <c r="J58" s="185">
        <f>IF(Volume!D58=0,0,Volume!F58/Volume!D58)</f>
        <v>0</v>
      </c>
      <c r="K58" s="187">
        <f>IF('Open Int.'!E58=0,0,'Open Int.'!H58/'Open Int.'!E58)</f>
        <v>0</v>
      </c>
    </row>
    <row r="59" spans="1:11" ht="15">
      <c r="A59" s="201" t="s">
        <v>160</v>
      </c>
      <c r="B59" s="280">
        <f>Margins!B59</f>
        <v>1200</v>
      </c>
      <c r="C59" s="280">
        <f>Volume!J59</f>
        <v>377.75</v>
      </c>
      <c r="D59" s="182">
        <f>Volume!M59</f>
        <v>1.3277896995708125</v>
      </c>
      <c r="E59" s="175">
        <f>Volume!C59*100</f>
        <v>73</v>
      </c>
      <c r="F59" s="340">
        <f>'Open Int.'!D59*100</f>
        <v>23</v>
      </c>
      <c r="G59" s="176">
        <f>'Open Int.'!R59</f>
        <v>10.83387</v>
      </c>
      <c r="H59" s="176">
        <f>'Open Int.'!Z59</f>
        <v>2.155085999999999</v>
      </c>
      <c r="I59" s="171">
        <f>'Open Int.'!O59</f>
        <v>0.99581589958159</v>
      </c>
      <c r="J59" s="185">
        <f>IF(Volume!D59=0,0,Volume!F59/Volume!D59)</f>
        <v>0</v>
      </c>
      <c r="K59" s="187">
        <f>IF('Open Int.'!E59=0,0,'Open Int.'!H59/'Open Int.'!E59)</f>
        <v>0</v>
      </c>
    </row>
    <row r="60" spans="1:11" ht="15">
      <c r="A60" s="201" t="s">
        <v>281</v>
      </c>
      <c r="B60" s="280">
        <f>Margins!B60</f>
        <v>1000</v>
      </c>
      <c r="C60" s="280">
        <f>Volume!J60</f>
        <v>310.05</v>
      </c>
      <c r="D60" s="182">
        <f>Volume!M60</f>
        <v>-0.40154192097654995</v>
      </c>
      <c r="E60" s="175">
        <f>Volume!C60*100</f>
        <v>-56.00000000000001</v>
      </c>
      <c r="F60" s="340">
        <f>'Open Int.'!D60*100</f>
        <v>2</v>
      </c>
      <c r="G60" s="176">
        <f>'Open Int.'!R60</f>
        <v>31.37706</v>
      </c>
      <c r="H60" s="176">
        <f>'Open Int.'!Z60</f>
        <v>0.3715800000000016</v>
      </c>
      <c r="I60" s="171">
        <f>'Open Int.'!O60</f>
        <v>0.9426877470355731</v>
      </c>
      <c r="J60" s="185">
        <f>IF(Volume!D60=0,0,Volume!F60/Volume!D60)</f>
        <v>0</v>
      </c>
      <c r="K60" s="187">
        <f>IF('Open Int.'!E60=0,0,'Open Int.'!H60/'Open Int.'!E60)</f>
        <v>0</v>
      </c>
    </row>
    <row r="61" spans="1:11" ht="15">
      <c r="A61" s="201" t="s">
        <v>181</v>
      </c>
      <c r="B61" s="280">
        <f>Margins!B61</f>
        <v>950</v>
      </c>
      <c r="C61" s="280">
        <f>Volume!J61</f>
        <v>396.55</v>
      </c>
      <c r="D61" s="182">
        <f>Volume!M61</f>
        <v>0.8263412153572337</v>
      </c>
      <c r="E61" s="175">
        <f>Volume!C61*100</f>
        <v>8</v>
      </c>
      <c r="F61" s="340">
        <f>'Open Int.'!D61*100</f>
        <v>-4</v>
      </c>
      <c r="G61" s="176">
        <f>'Open Int.'!R61</f>
        <v>20.30534275</v>
      </c>
      <c r="H61" s="176">
        <f>'Open Int.'!Z61</f>
        <v>-0.6182172499999972</v>
      </c>
      <c r="I61" s="171">
        <f>'Open Int.'!O61</f>
        <v>0.9907235621521335</v>
      </c>
      <c r="J61" s="185">
        <f>IF(Volume!D61=0,0,Volume!F61/Volume!D61)</f>
        <v>0</v>
      </c>
      <c r="K61" s="187">
        <f>IF('Open Int.'!E61=0,0,'Open Int.'!H61/'Open Int.'!E61)</f>
        <v>0</v>
      </c>
    </row>
    <row r="62" spans="1:11" ht="15">
      <c r="A62" s="201" t="s">
        <v>215</v>
      </c>
      <c r="B62" s="280">
        <f>Margins!B62</f>
        <v>2700</v>
      </c>
      <c r="C62" s="280">
        <f>Volume!J62</f>
        <v>107.9</v>
      </c>
      <c r="D62" s="182">
        <f>Volume!M62</f>
        <v>3.3524904214559386</v>
      </c>
      <c r="E62" s="175">
        <f>Volume!C62*100</f>
        <v>351</v>
      </c>
      <c r="F62" s="340">
        <f>'Open Int.'!D62*100</f>
        <v>1</v>
      </c>
      <c r="G62" s="176">
        <f>'Open Int.'!R62</f>
        <v>80.11575</v>
      </c>
      <c r="H62" s="176">
        <f>'Open Int.'!Z62</f>
        <v>3.0497580000000113</v>
      </c>
      <c r="I62" s="171">
        <f>'Open Int.'!O62</f>
        <v>0.884</v>
      </c>
      <c r="J62" s="185">
        <f>IF(Volume!D62=0,0,Volume!F62/Volume!D62)</f>
        <v>0.021164021164021163</v>
      </c>
      <c r="K62" s="187">
        <f>IF('Open Int.'!E62=0,0,'Open Int.'!H62/'Open Int.'!E62)</f>
        <v>0.18493150684931506</v>
      </c>
    </row>
    <row r="63" spans="1:11" ht="15">
      <c r="A63" s="201" t="s">
        <v>400</v>
      </c>
      <c r="B63" s="280">
        <f>Margins!B63</f>
        <v>5250</v>
      </c>
      <c r="C63" s="280">
        <f>Volume!J63</f>
        <v>66.45</v>
      </c>
      <c r="D63" s="182">
        <f>Volume!M63</f>
        <v>3.6661466458658483</v>
      </c>
      <c r="E63" s="175">
        <f>Volume!C63*100</f>
        <v>154</v>
      </c>
      <c r="F63" s="340">
        <f>'Open Int.'!D63*100</f>
        <v>8</v>
      </c>
      <c r="G63" s="176">
        <f>'Open Int.'!R63</f>
        <v>89.6576625</v>
      </c>
      <c r="H63" s="176">
        <f>'Open Int.'!Z63</f>
        <v>9.665670000000006</v>
      </c>
      <c r="I63" s="171">
        <f>'Open Int.'!O63</f>
        <v>0.9743190661478599</v>
      </c>
      <c r="J63" s="185">
        <f>IF(Volume!D63=0,0,Volume!F63/Volume!D63)</f>
        <v>0.06622516556291391</v>
      </c>
      <c r="K63" s="187">
        <f>IF('Open Int.'!E63=0,0,'Open Int.'!H63/'Open Int.'!E63)</f>
        <v>0.1554054054054054</v>
      </c>
    </row>
    <row r="64" spans="1:11" ht="15">
      <c r="A64" s="201" t="s">
        <v>161</v>
      </c>
      <c r="B64" s="280">
        <f>Margins!B64</f>
        <v>310</v>
      </c>
      <c r="C64" s="280">
        <f>Volume!J64</f>
        <v>1181.7</v>
      </c>
      <c r="D64" s="182">
        <f>Volume!M64</f>
        <v>1.424770405973748</v>
      </c>
      <c r="E64" s="175">
        <f>Volume!C64*100</f>
        <v>70</v>
      </c>
      <c r="F64" s="340">
        <f>'Open Int.'!D64*100</f>
        <v>1</v>
      </c>
      <c r="G64" s="176">
        <f>'Open Int.'!R64</f>
        <v>237.7095903</v>
      </c>
      <c r="H64" s="176">
        <f>'Open Int.'!Z64</f>
        <v>6.0119788000000085</v>
      </c>
      <c r="I64" s="171">
        <f>'Open Int.'!O64</f>
        <v>0.9590075512405609</v>
      </c>
      <c r="J64" s="185">
        <f>IF(Volume!D64=0,0,Volume!F64/Volume!D64)</f>
        <v>0</v>
      </c>
      <c r="K64" s="187">
        <f>IF('Open Int.'!E64=0,0,'Open Int.'!H64/'Open Int.'!E64)</f>
        <v>0.8484848484848485</v>
      </c>
    </row>
    <row r="65" spans="1:11" ht="15">
      <c r="A65" s="201" t="s">
        <v>462</v>
      </c>
      <c r="B65" s="280">
        <f>Margins!B65</f>
        <v>400</v>
      </c>
      <c r="C65" s="280">
        <f>Volume!J65</f>
        <v>656.6</v>
      </c>
      <c r="D65" s="182">
        <f>Volume!M65</f>
        <v>0.5590014549352902</v>
      </c>
      <c r="E65" s="175">
        <f>Volume!C65*100</f>
        <v>18</v>
      </c>
      <c r="F65" s="340">
        <f>'Open Int.'!D65*100</f>
        <v>0</v>
      </c>
      <c r="G65" s="176">
        <f>'Open Int.'!R65</f>
        <v>573.815872</v>
      </c>
      <c r="H65" s="176">
        <f>'Open Int.'!Z65</f>
        <v>5.9060799999999745</v>
      </c>
      <c r="I65" s="171">
        <f>'Open Int.'!O65</f>
        <v>0.9724459904796777</v>
      </c>
      <c r="J65" s="185">
        <f>IF(Volume!D65=0,0,Volume!F65/Volume!D65)</f>
        <v>0.33649289099526064</v>
      </c>
      <c r="K65" s="187">
        <f>IF('Open Int.'!E65=0,0,'Open Int.'!H65/'Open Int.'!E65)</f>
        <v>0.37937806873977087</v>
      </c>
    </row>
    <row r="66" spans="1:11" ht="15">
      <c r="A66" s="201" t="s">
        <v>192</v>
      </c>
      <c r="B66" s="280">
        <f>Margins!B66</f>
        <v>400</v>
      </c>
      <c r="C66" s="280">
        <f>Volume!J66</f>
        <v>642.7</v>
      </c>
      <c r="D66" s="182">
        <f>Volume!M66</f>
        <v>-0.23284694194349578</v>
      </c>
      <c r="E66" s="175">
        <f>Volume!C66*100</f>
        <v>-24</v>
      </c>
      <c r="F66" s="340">
        <f>'Open Int.'!D66*100</f>
        <v>-2</v>
      </c>
      <c r="G66" s="176">
        <f>'Open Int.'!R66</f>
        <v>147.332548</v>
      </c>
      <c r="H66" s="176">
        <f>'Open Int.'!Z66</f>
        <v>-2.920659999999998</v>
      </c>
      <c r="I66" s="171">
        <f>'Open Int.'!O66</f>
        <v>0.9724306403768975</v>
      </c>
      <c r="J66" s="185">
        <f>IF(Volume!D66=0,0,Volume!F66/Volume!D66)</f>
        <v>0</v>
      </c>
      <c r="K66" s="187">
        <f>IF('Open Int.'!E66=0,0,'Open Int.'!H66/'Open Int.'!E66)</f>
        <v>0.016260162601626018</v>
      </c>
    </row>
    <row r="67" spans="1:11" ht="15">
      <c r="A67" s="201" t="s">
        <v>401</v>
      </c>
      <c r="B67" s="280">
        <f>Margins!B67</f>
        <v>150</v>
      </c>
      <c r="C67" s="280">
        <f>Volume!J67</f>
        <v>2900.7</v>
      </c>
      <c r="D67" s="182">
        <f>Volume!M67</f>
        <v>1.2584434398617537</v>
      </c>
      <c r="E67" s="175">
        <f>Volume!C67*100</f>
        <v>420</v>
      </c>
      <c r="F67" s="340">
        <f>'Open Int.'!D67*100</f>
        <v>14.000000000000002</v>
      </c>
      <c r="G67" s="176">
        <f>'Open Int.'!R67</f>
        <v>109.733481</v>
      </c>
      <c r="H67" s="176">
        <f>'Open Int.'!Z67</f>
        <v>14.899242749999999</v>
      </c>
      <c r="I67" s="171">
        <f>'Open Int.'!O67</f>
        <v>0.9841395717684377</v>
      </c>
      <c r="J67" s="185">
        <f>IF(Volume!D67=0,0,Volume!F67/Volume!D67)</f>
        <v>0</v>
      </c>
      <c r="K67" s="187">
        <f>IF('Open Int.'!E67=0,0,'Open Int.'!H67/'Open Int.'!E67)</f>
        <v>1</v>
      </c>
    </row>
    <row r="68" spans="1:11" ht="15">
      <c r="A68" s="201" t="s">
        <v>402</v>
      </c>
      <c r="B68" s="280">
        <f>Margins!B68</f>
        <v>1000</v>
      </c>
      <c r="C68" s="280">
        <f>Volume!J68</f>
        <v>226</v>
      </c>
      <c r="D68" s="182">
        <f>Volume!M68</f>
        <v>0.1995123032586959</v>
      </c>
      <c r="E68" s="175">
        <f>Volume!C68*100</f>
        <v>128</v>
      </c>
      <c r="F68" s="340">
        <f>'Open Int.'!D68*100</f>
        <v>13</v>
      </c>
      <c r="G68" s="176">
        <f>'Open Int.'!R68</f>
        <v>47.121</v>
      </c>
      <c r="H68" s="176">
        <f>'Open Int.'!Z68</f>
        <v>5.664909999999999</v>
      </c>
      <c r="I68" s="171">
        <f>'Open Int.'!O68</f>
        <v>0.9808153477218226</v>
      </c>
      <c r="J68" s="185">
        <f>IF(Volume!D68=0,0,Volume!F68/Volume!D68)</f>
        <v>0</v>
      </c>
      <c r="K68" s="187">
        <f>IF('Open Int.'!E68=0,0,'Open Int.'!H68/'Open Int.'!E68)</f>
        <v>0</v>
      </c>
    </row>
    <row r="69" spans="1:11" ht="15">
      <c r="A69" s="201" t="s">
        <v>216</v>
      </c>
      <c r="B69" s="280">
        <f>Margins!B69</f>
        <v>2400</v>
      </c>
      <c r="C69" s="280">
        <f>Volume!J69</f>
        <v>109.35</v>
      </c>
      <c r="D69" s="182">
        <f>Volume!M69</f>
        <v>6.4233576642335715</v>
      </c>
      <c r="E69" s="175">
        <f>Volume!C69*100</f>
        <v>334</v>
      </c>
      <c r="F69" s="340">
        <f>'Open Int.'!D69*100</f>
        <v>-10</v>
      </c>
      <c r="G69" s="176">
        <f>'Open Int.'!R69</f>
        <v>89.203356</v>
      </c>
      <c r="H69" s="176">
        <f>'Open Int.'!Z69</f>
        <v>-3.7895039999999938</v>
      </c>
      <c r="I69" s="171">
        <f>'Open Int.'!O69</f>
        <v>0.9838187702265372</v>
      </c>
      <c r="J69" s="185">
        <f>IF(Volume!D69=0,0,Volume!F69/Volume!D69)</f>
        <v>0.25</v>
      </c>
      <c r="K69" s="187">
        <f>IF('Open Int.'!E69=0,0,'Open Int.'!H69/'Open Int.'!E69)</f>
        <v>0.10504201680672269</v>
      </c>
    </row>
    <row r="70" spans="1:11" ht="15">
      <c r="A70" s="201" t="s">
        <v>162</v>
      </c>
      <c r="B70" s="280">
        <f>Margins!B70</f>
        <v>5650</v>
      </c>
      <c r="C70" s="280">
        <f>Volume!J70</f>
        <v>52</v>
      </c>
      <c r="D70" s="182">
        <f>Volume!M70</f>
        <v>-0.19193857965451327</v>
      </c>
      <c r="E70" s="175">
        <f>Volume!C70*100</f>
        <v>152</v>
      </c>
      <c r="F70" s="340">
        <f>'Open Int.'!D70*100</f>
        <v>2</v>
      </c>
      <c r="G70" s="176">
        <f>'Open Int.'!R70</f>
        <v>133.679</v>
      </c>
      <c r="H70" s="176">
        <f>'Open Int.'!Z70</f>
        <v>2.215590999999989</v>
      </c>
      <c r="I70" s="171">
        <f>'Open Int.'!O70</f>
        <v>0.9296703296703297</v>
      </c>
      <c r="J70" s="185">
        <f>IF(Volume!D70=0,0,Volume!F70/Volume!D70)</f>
        <v>0</v>
      </c>
      <c r="K70" s="187">
        <f>IF('Open Int.'!E70=0,0,'Open Int.'!H70/'Open Int.'!E70)</f>
        <v>0.029411764705882353</v>
      </c>
    </row>
    <row r="71" spans="1:11" ht="15">
      <c r="A71" s="201" t="s">
        <v>163</v>
      </c>
      <c r="B71" s="280">
        <f>Margins!B71</f>
        <v>1300</v>
      </c>
      <c r="C71" s="280">
        <f>Volume!J71</f>
        <v>356.25</v>
      </c>
      <c r="D71" s="182">
        <f>Volume!M71</f>
        <v>2.724913494809685</v>
      </c>
      <c r="E71" s="175">
        <f>Volume!C71*100</f>
        <v>191</v>
      </c>
      <c r="F71" s="340">
        <f>'Open Int.'!D71*100</f>
        <v>2</v>
      </c>
      <c r="G71" s="176">
        <f>'Open Int.'!R71</f>
        <v>8.243625</v>
      </c>
      <c r="H71" s="176">
        <f>'Open Int.'!Z71</f>
        <v>0.3990089999999995</v>
      </c>
      <c r="I71" s="171">
        <f>'Open Int.'!O71</f>
        <v>0.9831460674157303</v>
      </c>
      <c r="J71" s="185">
        <f>IF(Volume!D71=0,0,Volume!F71/Volume!D71)</f>
        <v>0</v>
      </c>
      <c r="K71" s="187">
        <f>IF('Open Int.'!E71=0,0,'Open Int.'!H71/'Open Int.'!E71)</f>
        <v>0</v>
      </c>
    </row>
    <row r="72" spans="1:11" ht="15">
      <c r="A72" s="201" t="s">
        <v>403</v>
      </c>
      <c r="B72" s="280">
        <f>Margins!B72</f>
        <v>150</v>
      </c>
      <c r="C72" s="280">
        <f>Volume!J72</f>
        <v>2509.8</v>
      </c>
      <c r="D72" s="182">
        <f>Volume!M72</f>
        <v>3.648640277519683</v>
      </c>
      <c r="E72" s="175">
        <f>Volume!C72*100</f>
        <v>202.99999999999997</v>
      </c>
      <c r="F72" s="340">
        <f>'Open Int.'!D72*100</f>
        <v>-1</v>
      </c>
      <c r="G72" s="176">
        <f>'Open Int.'!R72</f>
        <v>217.411425</v>
      </c>
      <c r="H72" s="176">
        <f>'Open Int.'!Z72</f>
        <v>6.127805250000023</v>
      </c>
      <c r="I72" s="171">
        <f>'Open Int.'!O72</f>
        <v>0.978008658008658</v>
      </c>
      <c r="J72" s="185">
        <f>IF(Volume!D72=0,0,Volume!F72/Volume!D72)</f>
        <v>0</v>
      </c>
      <c r="K72" s="187">
        <f>IF('Open Int.'!E72=0,0,'Open Int.'!H72/'Open Int.'!E72)</f>
        <v>0</v>
      </c>
    </row>
    <row r="73" spans="1:11" ht="15">
      <c r="A73" s="201" t="s">
        <v>88</v>
      </c>
      <c r="B73" s="280">
        <f>Margins!B73</f>
        <v>750</v>
      </c>
      <c r="C73" s="280">
        <f>Volume!J73</f>
        <v>324.3</v>
      </c>
      <c r="D73" s="182">
        <f>Volume!M73</f>
        <v>3.5936751317680877</v>
      </c>
      <c r="E73" s="175">
        <f>Volume!C73*100</f>
        <v>131</v>
      </c>
      <c r="F73" s="340">
        <f>'Open Int.'!D73*100</f>
        <v>0</v>
      </c>
      <c r="G73" s="176">
        <f>'Open Int.'!R73</f>
        <v>171.4493025</v>
      </c>
      <c r="H73" s="176">
        <f>'Open Int.'!Z73</f>
        <v>6.135423750000001</v>
      </c>
      <c r="I73" s="171">
        <f>'Open Int.'!O73</f>
        <v>0.8633848772875585</v>
      </c>
      <c r="J73" s="185">
        <f>IF(Volume!D73=0,0,Volume!F73/Volume!D73)</f>
        <v>0.038461538461538464</v>
      </c>
      <c r="K73" s="187">
        <f>IF('Open Int.'!E73=0,0,'Open Int.'!H73/'Open Int.'!E73)</f>
        <v>0.26</v>
      </c>
    </row>
    <row r="74" spans="1:11" ht="15">
      <c r="A74" s="201" t="s">
        <v>282</v>
      </c>
      <c r="B74" s="280">
        <f>Margins!B74</f>
        <v>2500</v>
      </c>
      <c r="C74" s="280">
        <f>Volume!J74</f>
        <v>135.15</v>
      </c>
      <c r="D74" s="182">
        <f>Volume!M74</f>
        <v>-0.9890109890109848</v>
      </c>
      <c r="E74" s="175">
        <f>Volume!C74*100</f>
        <v>-56.99999999999999</v>
      </c>
      <c r="F74" s="340">
        <f>'Open Int.'!D74*100</f>
        <v>1</v>
      </c>
      <c r="G74" s="176">
        <f>'Open Int.'!R74</f>
        <v>53.38425</v>
      </c>
      <c r="H74" s="176">
        <f>'Open Int.'!Z74</f>
        <v>0.012750000000004036</v>
      </c>
      <c r="I74" s="171">
        <f>'Open Int.'!O74</f>
        <v>0.9740506329113924</v>
      </c>
      <c r="J74" s="185">
        <f>IF(Volume!D74=0,0,Volume!F74/Volume!D74)</f>
        <v>0</v>
      </c>
      <c r="K74" s="187">
        <f>IF('Open Int.'!E74=0,0,'Open Int.'!H74/'Open Int.'!E74)</f>
        <v>0</v>
      </c>
    </row>
    <row r="75" spans="1:11" ht="15">
      <c r="A75" s="201" t="s">
        <v>404</v>
      </c>
      <c r="B75" s="280">
        <f>Margins!B75</f>
        <v>350</v>
      </c>
      <c r="C75" s="280">
        <f>Volume!J75</f>
        <v>612.75</v>
      </c>
      <c r="D75" s="182">
        <f>Volume!M75</f>
        <v>6.417158735672117</v>
      </c>
      <c r="E75" s="175">
        <f>Volume!C75*100</f>
        <v>306</v>
      </c>
      <c r="F75" s="340">
        <f>'Open Int.'!D75*100</f>
        <v>8</v>
      </c>
      <c r="G75" s="176">
        <f>'Open Int.'!R75</f>
        <v>35.06461875</v>
      </c>
      <c r="H75" s="176">
        <f>'Open Int.'!Z75</f>
        <v>4.57312975</v>
      </c>
      <c r="I75" s="171">
        <f>'Open Int.'!O75</f>
        <v>0.9877675840978594</v>
      </c>
      <c r="J75" s="185">
        <f>IF(Volume!D75=0,0,Volume!F75/Volume!D75)</f>
        <v>0</v>
      </c>
      <c r="K75" s="187">
        <f>IF('Open Int.'!E75=0,0,'Open Int.'!H75/'Open Int.'!E75)</f>
        <v>0</v>
      </c>
    </row>
    <row r="76" spans="1:11" ht="15">
      <c r="A76" s="201" t="s">
        <v>267</v>
      </c>
      <c r="B76" s="280">
        <f>Margins!B76</f>
        <v>1200</v>
      </c>
      <c r="C76" s="280">
        <f>Volume!J76</f>
        <v>326.85</v>
      </c>
      <c r="D76" s="182">
        <f>Volume!M76</f>
        <v>0.3376822716807437</v>
      </c>
      <c r="E76" s="175">
        <f>Volume!C76*100</f>
        <v>38</v>
      </c>
      <c r="F76" s="340">
        <f>'Open Int.'!D76*100</f>
        <v>-7.000000000000001</v>
      </c>
      <c r="G76" s="176">
        <f>'Open Int.'!R76</f>
        <v>50.831712</v>
      </c>
      <c r="H76" s="176">
        <f>'Open Int.'!Z76</f>
        <v>-3.307938</v>
      </c>
      <c r="I76" s="171">
        <f>'Open Int.'!O76</f>
        <v>0.9760802469135802</v>
      </c>
      <c r="J76" s="185">
        <f>IF(Volume!D76=0,0,Volume!F76/Volume!D76)</f>
        <v>0</v>
      </c>
      <c r="K76" s="187">
        <f>IF('Open Int.'!E76=0,0,'Open Int.'!H76/'Open Int.'!E76)</f>
        <v>0</v>
      </c>
    </row>
    <row r="77" spans="1:11" ht="15">
      <c r="A77" s="201" t="s">
        <v>217</v>
      </c>
      <c r="B77" s="280">
        <f>Margins!B77</f>
        <v>300</v>
      </c>
      <c r="C77" s="280">
        <f>Volume!J77</f>
        <v>1160.1</v>
      </c>
      <c r="D77" s="182">
        <f>Volume!M77</f>
        <v>1.7274640477025445</v>
      </c>
      <c r="E77" s="175">
        <f>Volume!C77*100</f>
        <v>69</v>
      </c>
      <c r="F77" s="340">
        <f>'Open Int.'!D77*100</f>
        <v>0</v>
      </c>
      <c r="G77" s="176">
        <f>'Open Int.'!R77</f>
        <v>77.99352299999998</v>
      </c>
      <c r="H77" s="176">
        <f>'Open Int.'!Z77</f>
        <v>0.9823109999999673</v>
      </c>
      <c r="I77" s="171">
        <f>'Open Int.'!O77</f>
        <v>0.9352967425256582</v>
      </c>
      <c r="J77" s="185">
        <f>IF(Volume!D77=0,0,Volume!F77/Volume!D77)</f>
        <v>0</v>
      </c>
      <c r="K77" s="187">
        <f>IF('Open Int.'!E77=0,0,'Open Int.'!H77/'Open Int.'!E77)</f>
        <v>0</v>
      </c>
    </row>
    <row r="78" spans="1:11" ht="15">
      <c r="A78" s="201" t="s">
        <v>229</v>
      </c>
      <c r="B78" s="280">
        <f>Margins!B78</f>
        <v>1000</v>
      </c>
      <c r="C78" s="280">
        <f>Volume!J78</f>
        <v>773.3</v>
      </c>
      <c r="D78" s="182">
        <f>Volume!M78</f>
        <v>0.3178309658169465</v>
      </c>
      <c r="E78" s="175">
        <f>Volume!C78*100</f>
        <v>-79</v>
      </c>
      <c r="F78" s="340">
        <f>'Open Int.'!D78*100</f>
        <v>-5</v>
      </c>
      <c r="G78" s="176">
        <f>'Open Int.'!R78</f>
        <v>984.79755</v>
      </c>
      <c r="H78" s="176">
        <f>'Open Int.'!Z78</f>
        <v>-39.81627000000003</v>
      </c>
      <c r="I78" s="171">
        <f>'Open Int.'!O78</f>
        <v>0.9477817039654496</v>
      </c>
      <c r="J78" s="185">
        <f>IF(Volume!D78=0,0,Volume!F78/Volume!D78)</f>
        <v>0.06896551724137931</v>
      </c>
      <c r="K78" s="187">
        <f>IF('Open Int.'!E78=0,0,'Open Int.'!H78/'Open Int.'!E78)</f>
        <v>0.1241751649670066</v>
      </c>
    </row>
    <row r="79" spans="1:11" ht="15">
      <c r="A79" s="201" t="s">
        <v>164</v>
      </c>
      <c r="B79" s="280">
        <f>Margins!B79</f>
        <v>2950</v>
      </c>
      <c r="C79" s="280">
        <f>Volume!J79</f>
        <v>140.95</v>
      </c>
      <c r="D79" s="182">
        <f>Volume!M79</f>
        <v>2.65841223597959</v>
      </c>
      <c r="E79" s="175">
        <f>Volume!C79*100</f>
        <v>121</v>
      </c>
      <c r="F79" s="340">
        <f>'Open Int.'!D79*100</f>
        <v>1</v>
      </c>
      <c r="G79" s="176">
        <f>'Open Int.'!R79</f>
        <v>75.17709199999999</v>
      </c>
      <c r="H79" s="176">
        <f>'Open Int.'!Z79</f>
        <v>2.8783444999999688</v>
      </c>
      <c r="I79" s="171">
        <f>'Open Int.'!O79</f>
        <v>0.9823008849557522</v>
      </c>
      <c r="J79" s="185">
        <f>IF(Volume!D79=0,0,Volume!F79/Volume!D79)</f>
        <v>0</v>
      </c>
      <c r="K79" s="187">
        <f>IF('Open Int.'!E79=0,0,'Open Int.'!H79/'Open Int.'!E79)</f>
        <v>0.0736196319018405</v>
      </c>
    </row>
    <row r="80" spans="1:11" ht="15">
      <c r="A80" s="201" t="s">
        <v>218</v>
      </c>
      <c r="B80" s="280">
        <f>Margins!B80</f>
        <v>88</v>
      </c>
      <c r="C80" s="280">
        <f>Volume!J80</f>
        <v>3257.2</v>
      </c>
      <c r="D80" s="182">
        <f>Volume!M80</f>
        <v>1.2716475453160352</v>
      </c>
      <c r="E80" s="175">
        <f>Volume!C80*100</f>
        <v>28.000000000000004</v>
      </c>
      <c r="F80" s="340">
        <f>'Open Int.'!D80*100</f>
        <v>0</v>
      </c>
      <c r="G80" s="176">
        <f>'Open Int.'!R80</f>
        <v>290.18785663999995</v>
      </c>
      <c r="H80" s="176">
        <f>'Open Int.'!Z80</f>
        <v>2.8796371999999337</v>
      </c>
      <c r="I80" s="171">
        <f>'Open Int.'!O80</f>
        <v>0.9459699723429474</v>
      </c>
      <c r="J80" s="185">
        <f>IF(Volume!D80=0,0,Volume!F80/Volume!D80)</f>
        <v>0</v>
      </c>
      <c r="K80" s="187">
        <f>IF('Open Int.'!E80=0,0,'Open Int.'!H80/'Open Int.'!E80)</f>
        <v>0</v>
      </c>
    </row>
    <row r="81" spans="1:11" ht="15">
      <c r="A81" s="201" t="s">
        <v>283</v>
      </c>
      <c r="B81" s="280">
        <f>Margins!B81</f>
        <v>1500</v>
      </c>
      <c r="C81" s="280">
        <f>Volume!J81</f>
        <v>240.45</v>
      </c>
      <c r="D81" s="182">
        <f>Volume!M81</f>
        <v>1.0718789407313924</v>
      </c>
      <c r="E81" s="175">
        <f>Volume!C81*100</f>
        <v>-4</v>
      </c>
      <c r="F81" s="340">
        <f>'Open Int.'!D81*100</f>
        <v>1</v>
      </c>
      <c r="G81" s="176">
        <f>'Open Int.'!R81</f>
        <v>222.60861</v>
      </c>
      <c r="H81" s="176">
        <f>'Open Int.'!Z81</f>
        <v>3.9666149999999902</v>
      </c>
      <c r="I81" s="171">
        <f>'Open Int.'!O81</f>
        <v>0.9839598185353208</v>
      </c>
      <c r="J81" s="185">
        <f>IF(Volume!D81=0,0,Volume!F81/Volume!D81)</f>
        <v>0.375</v>
      </c>
      <c r="K81" s="187">
        <f>IF('Open Int.'!E81=0,0,'Open Int.'!H81/'Open Int.'!E81)</f>
        <v>0.39622641509433965</v>
      </c>
    </row>
    <row r="82" spans="1:11" ht="15">
      <c r="A82" s="201" t="s">
        <v>284</v>
      </c>
      <c r="B82" s="280">
        <f>Margins!B82</f>
        <v>1400</v>
      </c>
      <c r="C82" s="280">
        <f>Volume!J82</f>
        <v>142.5</v>
      </c>
      <c r="D82" s="182">
        <f>Volume!M82</f>
        <v>0.9206798866855606</v>
      </c>
      <c r="E82" s="175">
        <f>Volume!C82*100</f>
        <v>36</v>
      </c>
      <c r="F82" s="340">
        <f>'Open Int.'!D82*100</f>
        <v>2</v>
      </c>
      <c r="G82" s="176">
        <f>'Open Int.'!R82</f>
        <v>46.86255</v>
      </c>
      <c r="H82" s="176">
        <f>'Open Int.'!Z82</f>
        <v>1.297310000000003</v>
      </c>
      <c r="I82" s="171">
        <f>'Open Int.'!O82</f>
        <v>0.9919114516815666</v>
      </c>
      <c r="J82" s="185">
        <f>IF(Volume!D82=0,0,Volume!F82/Volume!D82)</f>
        <v>0</v>
      </c>
      <c r="K82" s="187">
        <f>IF('Open Int.'!E82=0,0,'Open Int.'!H82/'Open Int.'!E82)</f>
        <v>0.03333333333333333</v>
      </c>
    </row>
    <row r="83" spans="1:11" ht="15">
      <c r="A83" s="201" t="s">
        <v>486</v>
      </c>
      <c r="B83" s="280">
        <f>Margins!B83</f>
        <v>400</v>
      </c>
      <c r="C83" s="280">
        <f>Volume!J83</f>
        <v>517.15</v>
      </c>
      <c r="D83" s="182">
        <f>Volume!M83</f>
        <v>1.2134259712300595</v>
      </c>
      <c r="E83" s="175">
        <f>Volume!C83*100</f>
        <v>35</v>
      </c>
      <c r="F83" s="340">
        <f>'Open Int.'!D83*100</f>
        <v>3</v>
      </c>
      <c r="G83" s="176">
        <f>'Open Int.'!R83</f>
        <v>19.610328</v>
      </c>
      <c r="H83" s="176">
        <f>'Open Int.'!Z83</f>
        <v>0.7051780000000001</v>
      </c>
      <c r="I83" s="171">
        <f>'Open Int.'!O83</f>
        <v>0.9757383966244726</v>
      </c>
      <c r="J83" s="185">
        <f>IF(Volume!D83=0,0,Volume!F83/Volume!D83)</f>
        <v>0</v>
      </c>
      <c r="K83" s="187">
        <f>IF('Open Int.'!E83=0,0,'Open Int.'!H83/'Open Int.'!E83)</f>
        <v>0</v>
      </c>
    </row>
    <row r="84" spans="1:11" ht="15">
      <c r="A84" s="201" t="s">
        <v>285</v>
      </c>
      <c r="B84" s="280">
        <f>Margins!B84</f>
        <v>1400</v>
      </c>
      <c r="C84" s="280">
        <f>Volume!J84</f>
        <v>133.65</v>
      </c>
      <c r="D84" s="182">
        <f>Volume!M84</f>
        <v>-0.261194029850742</v>
      </c>
      <c r="E84" s="175">
        <f>Volume!C84*100</f>
        <v>-17</v>
      </c>
      <c r="F84" s="340">
        <f>'Open Int.'!D84*100</f>
        <v>4</v>
      </c>
      <c r="G84" s="176">
        <f>'Open Int.'!R84</f>
        <v>47.918871</v>
      </c>
      <c r="H84" s="176">
        <f>'Open Int.'!Z84</f>
        <v>1.9005910000000057</v>
      </c>
      <c r="I84" s="171">
        <f>'Open Int.'!O84</f>
        <v>0.9793049590003905</v>
      </c>
      <c r="J84" s="185">
        <f>IF(Volume!D84=0,0,Volume!F84/Volume!D84)</f>
        <v>0</v>
      </c>
      <c r="K84" s="187">
        <f>IF('Open Int.'!E84=0,0,'Open Int.'!H84/'Open Int.'!E84)</f>
        <v>0</v>
      </c>
    </row>
    <row r="85" spans="1:11" ht="15">
      <c r="A85" s="201" t="s">
        <v>194</v>
      </c>
      <c r="B85" s="280">
        <f>Margins!B85</f>
        <v>650</v>
      </c>
      <c r="C85" s="280">
        <f>Volume!J85</f>
        <v>280.75</v>
      </c>
      <c r="D85" s="182">
        <f>Volume!M85</f>
        <v>1.0073754272351183</v>
      </c>
      <c r="E85" s="175">
        <f>Volume!C85*100</f>
        <v>55.00000000000001</v>
      </c>
      <c r="F85" s="340">
        <f>'Open Int.'!D85*100</f>
        <v>-2</v>
      </c>
      <c r="G85" s="176">
        <f>'Open Int.'!R85</f>
        <v>141.55555375</v>
      </c>
      <c r="H85" s="176">
        <f>'Open Int.'!Z85</f>
        <v>-2.0028417499999875</v>
      </c>
      <c r="I85" s="171">
        <f>'Open Int.'!O85</f>
        <v>0.8968673456233079</v>
      </c>
      <c r="J85" s="185">
        <f>IF(Volume!D85=0,0,Volume!F85/Volume!D85)</f>
        <v>0</v>
      </c>
      <c r="K85" s="187">
        <f>IF('Open Int.'!E85=0,0,'Open Int.'!H85/'Open Int.'!E85)</f>
        <v>0</v>
      </c>
    </row>
    <row r="86" spans="1:11" ht="15">
      <c r="A86" s="201" t="s">
        <v>4</v>
      </c>
      <c r="B86" s="280">
        <f>Margins!B86</f>
        <v>150</v>
      </c>
      <c r="C86" s="280">
        <f>Volume!J86</f>
        <v>2180.6</v>
      </c>
      <c r="D86" s="182">
        <f>Volume!M86</f>
        <v>0.013759574370486957</v>
      </c>
      <c r="E86" s="175">
        <f>Volume!C86*100</f>
        <v>31</v>
      </c>
      <c r="F86" s="340">
        <f>'Open Int.'!D86*100</f>
        <v>-1</v>
      </c>
      <c r="G86" s="176">
        <f>'Open Int.'!R86</f>
        <v>390.54546</v>
      </c>
      <c r="H86" s="176">
        <f>'Open Int.'!Z86</f>
        <v>-4.394082000000083</v>
      </c>
      <c r="I86" s="171">
        <f>'Open Int.'!O86</f>
        <v>0.9487437185929648</v>
      </c>
      <c r="J86" s="185">
        <f>IF(Volume!D86=0,0,Volume!F86/Volume!D86)</f>
        <v>0</v>
      </c>
      <c r="K86" s="187">
        <f>IF('Open Int.'!E86=0,0,'Open Int.'!H86/'Open Int.'!E86)</f>
        <v>1</v>
      </c>
    </row>
    <row r="87" spans="1:11" ht="15">
      <c r="A87" s="201" t="s">
        <v>78</v>
      </c>
      <c r="B87" s="280">
        <f>Margins!B87</f>
        <v>200</v>
      </c>
      <c r="C87" s="280">
        <f>Volume!J87</f>
        <v>1231.15</v>
      </c>
      <c r="D87" s="182">
        <f>Volume!M87</f>
        <v>0.4077804510051788</v>
      </c>
      <c r="E87" s="175">
        <f>Volume!C87*100</f>
        <v>117</v>
      </c>
      <c r="F87" s="340">
        <f>'Open Int.'!D87*100</f>
        <v>4</v>
      </c>
      <c r="G87" s="176">
        <f>'Open Int.'!R87</f>
        <v>274.817303</v>
      </c>
      <c r="H87" s="176">
        <f>'Open Int.'!Z87</f>
        <v>11.979788999999982</v>
      </c>
      <c r="I87" s="171">
        <f>'Open Int.'!O87</f>
        <v>0.9396111459546636</v>
      </c>
      <c r="J87" s="185">
        <f>IF(Volume!D87=0,0,Volume!F87/Volume!D87)</f>
        <v>0</v>
      </c>
      <c r="K87" s="187">
        <f>IF('Open Int.'!E87=0,0,'Open Int.'!H87/'Open Int.'!E87)</f>
        <v>0</v>
      </c>
    </row>
    <row r="88" spans="1:11" ht="15">
      <c r="A88" s="201" t="s">
        <v>464</v>
      </c>
      <c r="B88" s="280">
        <f>Margins!B88</f>
        <v>400</v>
      </c>
      <c r="C88" s="280">
        <f>Volume!J88</f>
        <v>626.4</v>
      </c>
      <c r="D88" s="182">
        <f>Volume!M88</f>
        <v>2.6885245901639307</v>
      </c>
      <c r="E88" s="175">
        <f>Volume!C88*100</f>
        <v>-20</v>
      </c>
      <c r="F88" s="340">
        <f>'Open Int.'!D88*100</f>
        <v>2</v>
      </c>
      <c r="G88" s="176">
        <f>'Open Int.'!R88</f>
        <v>442.73952</v>
      </c>
      <c r="H88" s="176">
        <f>'Open Int.'!Z88</f>
        <v>20.86352000000005</v>
      </c>
      <c r="I88" s="171">
        <f>'Open Int.'!O88</f>
        <v>0.9777589134125637</v>
      </c>
      <c r="J88" s="185">
        <f>IF(Volume!D88=0,0,Volume!F88/Volume!D88)</f>
        <v>0.013333333333333334</v>
      </c>
      <c r="K88" s="187">
        <f>IF('Open Int.'!E88=0,0,'Open Int.'!H88/'Open Int.'!E88)</f>
        <v>0.09146341463414634</v>
      </c>
    </row>
    <row r="89" spans="1:11" ht="15">
      <c r="A89" s="201" t="s">
        <v>193</v>
      </c>
      <c r="B89" s="280">
        <f>Margins!B89</f>
        <v>400</v>
      </c>
      <c r="C89" s="280">
        <f>Volume!J89</f>
        <v>675.9</v>
      </c>
      <c r="D89" s="182">
        <f>Volume!M89</f>
        <v>1.4788679528563957</v>
      </c>
      <c r="E89" s="175">
        <f>Volume!C89*100</f>
        <v>143</v>
      </c>
      <c r="F89" s="340">
        <f>'Open Int.'!D89*100</f>
        <v>0</v>
      </c>
      <c r="G89" s="176">
        <f>'Open Int.'!R89</f>
        <v>122.3379</v>
      </c>
      <c r="H89" s="176">
        <f>'Open Int.'!Z89</f>
        <v>1.7562080000000009</v>
      </c>
      <c r="I89" s="171">
        <f>'Open Int.'!O89</f>
        <v>0.9538121546961326</v>
      </c>
      <c r="J89" s="185">
        <f>IF(Volume!D89=0,0,Volume!F89/Volume!D89)</f>
        <v>0</v>
      </c>
      <c r="K89" s="187">
        <f>IF('Open Int.'!E89=0,0,'Open Int.'!H89/'Open Int.'!E89)</f>
        <v>0</v>
      </c>
    </row>
    <row r="90" spans="1:11" ht="15">
      <c r="A90" s="201" t="s">
        <v>479</v>
      </c>
      <c r="B90" s="280">
        <f>Margins!B90</f>
        <v>1595</v>
      </c>
      <c r="C90" s="280">
        <f>Volume!J90</f>
        <v>154.7</v>
      </c>
      <c r="D90" s="182">
        <f>Volume!M90</f>
        <v>0.29173419773094883</v>
      </c>
      <c r="E90" s="175">
        <f>Volume!C90*100</f>
        <v>162</v>
      </c>
      <c r="F90" s="340">
        <f>'Open Int.'!D90*100</f>
        <v>0</v>
      </c>
      <c r="G90" s="176">
        <f>'Open Int.'!R90</f>
        <v>563.3716088</v>
      </c>
      <c r="H90" s="176">
        <f>'Open Int.'!Z90</f>
        <v>1.3927380499999344</v>
      </c>
      <c r="I90" s="171">
        <f>'Open Int.'!O90</f>
        <v>0.9001401541695866</v>
      </c>
      <c r="J90" s="185">
        <f>IF(Volume!D90=0,0,Volume!F90/Volume!D90)</f>
        <v>0.030612244897959183</v>
      </c>
      <c r="K90" s="187">
        <f>IF('Open Int.'!E90=0,0,'Open Int.'!H90/'Open Int.'!E90)</f>
        <v>0.13016411997736277</v>
      </c>
    </row>
    <row r="91" spans="1:11" ht="15">
      <c r="A91" s="201" t="s">
        <v>195</v>
      </c>
      <c r="B91" s="280">
        <f>Margins!B91</f>
        <v>1300</v>
      </c>
      <c r="C91" s="280">
        <f>Volume!J91</f>
        <v>240.45</v>
      </c>
      <c r="D91" s="182">
        <f>Volume!M91</f>
        <v>1.2207956219743115</v>
      </c>
      <c r="E91" s="175">
        <f>Volume!C91*100</f>
        <v>28.999999999999996</v>
      </c>
      <c r="F91" s="340">
        <f>'Open Int.'!D91*100</f>
        <v>-1</v>
      </c>
      <c r="G91" s="176">
        <f>'Open Int.'!R91</f>
        <v>151.166106</v>
      </c>
      <c r="H91" s="176">
        <f>'Open Int.'!Z91</f>
        <v>0.6187935000000095</v>
      </c>
      <c r="I91" s="171">
        <f>'Open Int.'!O91</f>
        <v>0.934863523573201</v>
      </c>
      <c r="J91" s="185">
        <f>IF(Volume!D91=0,0,Volume!F91/Volume!D91)</f>
        <v>0.06818181818181818</v>
      </c>
      <c r="K91" s="187">
        <f>IF('Open Int.'!E91=0,0,'Open Int.'!H91/'Open Int.'!E91)</f>
        <v>0.13109756097560976</v>
      </c>
    </row>
    <row r="92" spans="1:11" ht="15">
      <c r="A92" s="201" t="s">
        <v>390</v>
      </c>
      <c r="B92" s="280">
        <f>Margins!B92</f>
        <v>250</v>
      </c>
      <c r="C92" s="280">
        <f>Volume!J92</f>
        <v>456.95</v>
      </c>
      <c r="D92" s="182">
        <f>Volume!M92</f>
        <v>1.386731750610162</v>
      </c>
      <c r="E92" s="175">
        <f>Volume!C92*100</f>
        <v>45</v>
      </c>
      <c r="F92" s="340">
        <f>'Open Int.'!D92*100</f>
        <v>10</v>
      </c>
      <c r="G92" s="176">
        <f>'Open Int.'!R92</f>
        <v>27.06286375</v>
      </c>
      <c r="H92" s="176">
        <f>'Open Int.'!Z92</f>
        <v>2.7363312500000028</v>
      </c>
      <c r="I92" s="171">
        <f>'Open Int.'!O92</f>
        <v>0.9746728577458843</v>
      </c>
      <c r="J92" s="185">
        <f>IF(Volume!D92=0,0,Volume!F92/Volume!D92)</f>
        <v>0</v>
      </c>
      <c r="K92" s="187">
        <f>IF('Open Int.'!E92=0,0,'Open Int.'!H92/'Open Int.'!E92)</f>
        <v>0</v>
      </c>
    </row>
    <row r="93" spans="1:11" ht="15">
      <c r="A93" s="201" t="s">
        <v>463</v>
      </c>
      <c r="B93" s="280">
        <f>Margins!B93</f>
        <v>1000</v>
      </c>
      <c r="C93" s="280">
        <f>Volume!J93</f>
        <v>214.55</v>
      </c>
      <c r="D93" s="182">
        <f>Volume!M93</f>
        <v>-0.6252894858730867</v>
      </c>
      <c r="E93" s="175">
        <f>Volume!C93*100</f>
        <v>169</v>
      </c>
      <c r="F93" s="340">
        <f>'Open Int.'!D93*100</f>
        <v>-1</v>
      </c>
      <c r="G93" s="176">
        <f>'Open Int.'!R93</f>
        <v>350.810705</v>
      </c>
      <c r="H93" s="176">
        <f>'Open Int.'!Z93</f>
        <v>-5.229984999999999</v>
      </c>
      <c r="I93" s="171">
        <f>'Open Int.'!O93</f>
        <v>0.9304629686257722</v>
      </c>
      <c r="J93" s="185">
        <f>IF(Volume!D93=0,0,Volume!F93/Volume!D93)</f>
        <v>0.13191489361702127</v>
      </c>
      <c r="K93" s="187">
        <f>IF('Open Int.'!E93=0,0,'Open Int.'!H93/'Open Int.'!E93)</f>
        <v>0.2965627498001599</v>
      </c>
    </row>
    <row r="94" spans="1:11" ht="15">
      <c r="A94" s="201" t="s">
        <v>405</v>
      </c>
      <c r="B94" s="280">
        <f>Margins!B94</f>
        <v>3750</v>
      </c>
      <c r="C94" s="280">
        <f>Volume!J94</f>
        <v>47.85</v>
      </c>
      <c r="D94" s="182">
        <f>Volume!M94</f>
        <v>2.9032258064516157</v>
      </c>
      <c r="E94" s="175">
        <f>Volume!C94*100</f>
        <v>90</v>
      </c>
      <c r="F94" s="340">
        <f>'Open Int.'!D94*100</f>
        <v>3</v>
      </c>
      <c r="G94" s="176">
        <f>'Open Int.'!R94</f>
        <v>87.18868125</v>
      </c>
      <c r="H94" s="176">
        <f>'Open Int.'!Z94</f>
        <v>4.796493749999996</v>
      </c>
      <c r="I94" s="171">
        <f>'Open Int.'!O94</f>
        <v>0.9117102284420663</v>
      </c>
      <c r="J94" s="185">
        <f>IF(Volume!D94=0,0,Volume!F94/Volume!D94)</f>
        <v>0.022727272727272728</v>
      </c>
      <c r="K94" s="187">
        <f>IF('Open Int.'!E94=0,0,'Open Int.'!H94/'Open Int.'!E94)</f>
        <v>0.05416666666666667</v>
      </c>
    </row>
    <row r="95" spans="1:11" ht="15">
      <c r="A95" s="201" t="s">
        <v>459</v>
      </c>
      <c r="B95" s="280">
        <f>Margins!B95</f>
        <v>250</v>
      </c>
      <c r="C95" s="280">
        <f>Volume!J95</f>
        <v>420.45</v>
      </c>
      <c r="D95" s="182">
        <f>Volume!M95</f>
        <v>0.5500418510104057</v>
      </c>
      <c r="E95" s="175">
        <f>Volume!C95*100</f>
        <v>37</v>
      </c>
      <c r="F95" s="340">
        <f>'Open Int.'!D95*100</f>
        <v>1</v>
      </c>
      <c r="G95" s="176">
        <f>'Open Int.'!R95</f>
        <v>35.7172275</v>
      </c>
      <c r="H95" s="176">
        <f>'Open Int.'!Z95</f>
        <v>0.5403587500000029</v>
      </c>
      <c r="I95" s="171">
        <f>'Open Int.'!O95</f>
        <v>0.9926427310182461</v>
      </c>
      <c r="J95" s="185">
        <f>IF(Volume!D95=0,0,Volume!F95/Volume!D95)</f>
        <v>0</v>
      </c>
      <c r="K95" s="187">
        <f>IF('Open Int.'!E95=0,0,'Open Int.'!H95/'Open Int.'!E95)</f>
        <v>0</v>
      </c>
    </row>
    <row r="96" spans="1:11" ht="15">
      <c r="A96" s="201" t="s">
        <v>42</v>
      </c>
      <c r="B96" s="280">
        <f>Margins!B96</f>
        <v>150</v>
      </c>
      <c r="C96" s="280">
        <f>Volume!J96</f>
        <v>1894.35</v>
      </c>
      <c r="D96" s="182">
        <f>Volume!M96</f>
        <v>-0.8349473904622335</v>
      </c>
      <c r="E96" s="175">
        <f>Volume!C96*100</f>
        <v>9</v>
      </c>
      <c r="F96" s="340">
        <f>'Open Int.'!D96*100</f>
        <v>1</v>
      </c>
      <c r="G96" s="176">
        <f>'Open Int.'!R96</f>
        <v>164.89369575</v>
      </c>
      <c r="H96" s="176">
        <f>'Open Int.'!Z96</f>
        <v>-0.3568057500000066</v>
      </c>
      <c r="I96" s="171">
        <f>'Open Int.'!O96</f>
        <v>0.9887988971221782</v>
      </c>
      <c r="J96" s="185">
        <f>IF(Volume!D96=0,0,Volume!F96/Volume!D96)</f>
        <v>0</v>
      </c>
      <c r="K96" s="187">
        <f>IF('Open Int.'!E96=0,0,'Open Int.'!H96/'Open Int.'!E96)</f>
        <v>0</v>
      </c>
    </row>
    <row r="97" spans="1:11" ht="15">
      <c r="A97" s="201" t="s">
        <v>196</v>
      </c>
      <c r="B97" s="280">
        <f>Margins!B97</f>
        <v>350</v>
      </c>
      <c r="C97" s="280">
        <f>Volume!J97</f>
        <v>924.55</v>
      </c>
      <c r="D97" s="182">
        <f>Volume!M97</f>
        <v>3.284365748757189</v>
      </c>
      <c r="E97" s="175">
        <f>Volume!C97*100</f>
        <v>141</v>
      </c>
      <c r="F97" s="340">
        <f>'Open Int.'!D97*100</f>
        <v>1</v>
      </c>
      <c r="G97" s="176">
        <f>'Open Int.'!R97</f>
        <v>1454.58064675</v>
      </c>
      <c r="H97" s="176">
        <f>'Open Int.'!Z97</f>
        <v>66.52525074999994</v>
      </c>
      <c r="I97" s="171">
        <f>'Open Int.'!O97</f>
        <v>0.9676536673266446</v>
      </c>
      <c r="J97" s="185">
        <f>IF(Volume!D97=0,0,Volume!F97/Volume!D97)</f>
        <v>0.1435124508519004</v>
      </c>
      <c r="K97" s="187">
        <f>IF('Open Int.'!E97=0,0,'Open Int.'!H97/'Open Int.'!E97)</f>
        <v>0.15</v>
      </c>
    </row>
    <row r="98" spans="1:11" ht="15">
      <c r="A98" s="201" t="s">
        <v>140</v>
      </c>
      <c r="B98" s="280">
        <f>Margins!B98</f>
        <v>2400</v>
      </c>
      <c r="C98" s="280">
        <f>Volume!J98</f>
        <v>135.5</v>
      </c>
      <c r="D98" s="182">
        <f>Volume!M98</f>
        <v>1.8414130026305813</v>
      </c>
      <c r="E98" s="175">
        <f>Volume!C98*100</f>
        <v>52</v>
      </c>
      <c r="F98" s="340">
        <f>'Open Int.'!D98*100</f>
        <v>-2</v>
      </c>
      <c r="G98" s="176">
        <f>'Open Int.'!R98</f>
        <v>759.24444</v>
      </c>
      <c r="H98" s="176">
        <f>'Open Int.'!Z98</f>
        <v>-0.9926159999999982</v>
      </c>
      <c r="I98" s="171">
        <f>'Open Int.'!O98</f>
        <v>0.9323253522936565</v>
      </c>
      <c r="J98" s="185">
        <f>IF(Volume!D98=0,0,Volume!F98/Volume!D98)</f>
        <v>0.37948717948717947</v>
      </c>
      <c r="K98" s="187">
        <f>IF('Open Int.'!E98=0,0,'Open Int.'!H98/'Open Int.'!E98)</f>
        <v>0.38329411764705884</v>
      </c>
    </row>
    <row r="99" spans="1:11" ht="15">
      <c r="A99" s="201" t="s">
        <v>389</v>
      </c>
      <c r="B99" s="280">
        <f>Margins!B99</f>
        <v>2700</v>
      </c>
      <c r="C99" s="280">
        <f>Volume!J99</f>
        <v>119.5</v>
      </c>
      <c r="D99" s="182">
        <f>Volume!M99</f>
        <v>-0.12536564981195628</v>
      </c>
      <c r="E99" s="175">
        <f>Volume!C99*100</f>
        <v>16</v>
      </c>
      <c r="F99" s="340">
        <f>'Open Int.'!D99*100</f>
        <v>7.000000000000001</v>
      </c>
      <c r="G99" s="176">
        <f>'Open Int.'!R99</f>
        <v>417.412305</v>
      </c>
      <c r="H99" s="176">
        <f>'Open Int.'!Z99</f>
        <v>26.87111550000003</v>
      </c>
      <c r="I99" s="171">
        <f>'Open Int.'!O99</f>
        <v>0.9536986936693206</v>
      </c>
      <c r="J99" s="185">
        <f>IF(Volume!D99=0,0,Volume!F99/Volume!D99)</f>
        <v>0.09544468546637744</v>
      </c>
      <c r="K99" s="187">
        <f>IF('Open Int.'!E99=0,0,'Open Int.'!H99/'Open Int.'!E99)</f>
        <v>0.09414990859232175</v>
      </c>
    </row>
    <row r="100" spans="1:11" ht="15">
      <c r="A100" s="201" t="s">
        <v>182</v>
      </c>
      <c r="B100" s="280">
        <f>Margins!B100</f>
        <v>2950</v>
      </c>
      <c r="C100" s="280">
        <f>Volume!J100</f>
        <v>132.7</v>
      </c>
      <c r="D100" s="182">
        <f>Volume!M100</f>
        <v>-0.07530120481929423</v>
      </c>
      <c r="E100" s="175">
        <f>Volume!C100*100</f>
        <v>-33</v>
      </c>
      <c r="F100" s="340">
        <f>'Open Int.'!D100*100</f>
        <v>0</v>
      </c>
      <c r="G100" s="176">
        <f>'Open Int.'!R100</f>
        <v>326.873275</v>
      </c>
      <c r="H100" s="176">
        <f>'Open Int.'!Z100</f>
        <v>0.14543499999990672</v>
      </c>
      <c r="I100" s="171">
        <f>'Open Int.'!O100</f>
        <v>0.9445508982035928</v>
      </c>
      <c r="J100" s="185">
        <f>IF(Volume!D100=0,0,Volume!F100/Volume!D100)</f>
        <v>0.09375</v>
      </c>
      <c r="K100" s="187">
        <f>IF('Open Int.'!E100=0,0,'Open Int.'!H100/'Open Int.'!E100)</f>
        <v>0.2063628546861565</v>
      </c>
    </row>
    <row r="101" spans="1:11" ht="15">
      <c r="A101" s="201" t="s">
        <v>173</v>
      </c>
      <c r="B101" s="280">
        <f>Margins!B101</f>
        <v>7875</v>
      </c>
      <c r="C101" s="280">
        <f>Volume!J101</f>
        <v>79.65</v>
      </c>
      <c r="D101" s="182">
        <f>Volume!M101</f>
        <v>0.6953223767383203</v>
      </c>
      <c r="E101" s="175">
        <f>Volume!C101*100</f>
        <v>15</v>
      </c>
      <c r="F101" s="340">
        <f>'Open Int.'!D101*100</f>
        <v>11</v>
      </c>
      <c r="G101" s="176">
        <f>'Open Int.'!R101</f>
        <v>898.21305</v>
      </c>
      <c r="H101" s="176">
        <f>'Open Int.'!Z101</f>
        <v>101.00963250000007</v>
      </c>
      <c r="I101" s="171">
        <f>'Open Int.'!O101</f>
        <v>0.9339385474860336</v>
      </c>
      <c r="J101" s="185">
        <f>IF(Volume!D101=0,0,Volume!F101/Volume!D101)</f>
        <v>0.19327731092436976</v>
      </c>
      <c r="K101" s="187">
        <f>IF('Open Int.'!E101=0,0,'Open Int.'!H101/'Open Int.'!E101)</f>
        <v>0.3129605548331166</v>
      </c>
    </row>
    <row r="102" spans="1:11" ht="15">
      <c r="A102" s="201" t="s">
        <v>141</v>
      </c>
      <c r="B102" s="280">
        <f>Margins!B102</f>
        <v>1750</v>
      </c>
      <c r="C102" s="280">
        <f>Volume!J102</f>
        <v>129.55</v>
      </c>
      <c r="D102" s="182">
        <f>Volume!M102</f>
        <v>-0.6899195093905537</v>
      </c>
      <c r="E102" s="175">
        <f>Volume!C102*100</f>
        <v>82</v>
      </c>
      <c r="F102" s="340">
        <f>'Open Int.'!D102*100</f>
        <v>7.000000000000001</v>
      </c>
      <c r="G102" s="176">
        <f>'Open Int.'!R102</f>
        <v>161.30594375</v>
      </c>
      <c r="H102" s="176">
        <f>'Open Int.'!Z102</f>
        <v>10.590536250000042</v>
      </c>
      <c r="I102" s="171">
        <f>'Open Int.'!O102</f>
        <v>0.913281799016163</v>
      </c>
      <c r="J102" s="185">
        <f>IF(Volume!D102=0,0,Volume!F102/Volume!D102)</f>
        <v>0.03745318352059925</v>
      </c>
      <c r="K102" s="187">
        <f>IF('Open Int.'!E102=0,0,'Open Int.'!H102/'Open Int.'!E102)</f>
        <v>0.02111324376199616</v>
      </c>
    </row>
    <row r="103" spans="1:11" ht="15">
      <c r="A103" s="201" t="s">
        <v>174</v>
      </c>
      <c r="B103" s="280">
        <f>Margins!B103</f>
        <v>1450</v>
      </c>
      <c r="C103" s="280">
        <f>Volume!J103</f>
        <v>276.7</v>
      </c>
      <c r="D103" s="182">
        <f>Volume!M103</f>
        <v>0.5633290932218832</v>
      </c>
      <c r="E103" s="175">
        <f>Volume!C103*100</f>
        <v>-36</v>
      </c>
      <c r="F103" s="340">
        <f>'Open Int.'!D103*100</f>
        <v>0</v>
      </c>
      <c r="G103" s="176">
        <f>'Open Int.'!R103</f>
        <v>433.5930505</v>
      </c>
      <c r="H103" s="176">
        <f>'Open Int.'!Z103</f>
        <v>4.463607500000023</v>
      </c>
      <c r="I103" s="171">
        <f>'Open Int.'!O103</f>
        <v>0.9045063384843157</v>
      </c>
      <c r="J103" s="185">
        <f>IF(Volume!D103=0,0,Volume!F103/Volume!D103)</f>
        <v>0.4764705882352941</v>
      </c>
      <c r="K103" s="187">
        <f>IF('Open Int.'!E103=0,0,'Open Int.'!H103/'Open Int.'!E103)</f>
        <v>0.4728877679697352</v>
      </c>
    </row>
    <row r="104" spans="1:11" ht="15">
      <c r="A104" s="201" t="s">
        <v>406</v>
      </c>
      <c r="B104" s="280">
        <f>Margins!B104</f>
        <v>500</v>
      </c>
      <c r="C104" s="280">
        <f>Volume!J104</f>
        <v>834.95</v>
      </c>
      <c r="D104" s="182">
        <f>Volume!M104</f>
        <v>-0.3580165881019154</v>
      </c>
      <c r="E104" s="175">
        <f>Volume!C104*100</f>
        <v>-45</v>
      </c>
      <c r="F104" s="340">
        <f>'Open Int.'!D104*100</f>
        <v>21</v>
      </c>
      <c r="G104" s="176">
        <f>'Open Int.'!R104</f>
        <v>241.050065</v>
      </c>
      <c r="H104" s="176">
        <f>'Open Int.'!Z104</f>
        <v>40.36104</v>
      </c>
      <c r="I104" s="171">
        <f>'Open Int.'!O104</f>
        <v>0.987357118115691</v>
      </c>
      <c r="J104" s="185">
        <f>IF(Volume!D104=0,0,Volume!F104/Volume!D104)</f>
        <v>0</v>
      </c>
      <c r="K104" s="187">
        <f>IF('Open Int.'!E104=0,0,'Open Int.'!H104/'Open Int.'!E104)</f>
        <v>0.2</v>
      </c>
    </row>
    <row r="105" spans="1:11" ht="15">
      <c r="A105" s="201" t="s">
        <v>388</v>
      </c>
      <c r="B105" s="280">
        <f>Margins!B105</f>
        <v>2200</v>
      </c>
      <c r="C105" s="280">
        <f>Volume!J105</f>
        <v>154.2</v>
      </c>
      <c r="D105" s="182">
        <f>Volume!M105</f>
        <v>3.10932798395184</v>
      </c>
      <c r="E105" s="175">
        <f>Volume!C105*100</f>
        <v>215</v>
      </c>
      <c r="F105" s="340">
        <f>'Open Int.'!D105*100</f>
        <v>4</v>
      </c>
      <c r="G105" s="176">
        <f>'Open Int.'!R105</f>
        <v>40.776647999999994</v>
      </c>
      <c r="H105" s="176">
        <f>'Open Int.'!Z105</f>
        <v>2.874695999999993</v>
      </c>
      <c r="I105" s="171">
        <f>'Open Int.'!O105</f>
        <v>0.9850249584026622</v>
      </c>
      <c r="J105" s="185">
        <f>IF(Volume!D105=0,0,Volume!F105/Volume!D105)</f>
        <v>0</v>
      </c>
      <c r="K105" s="187">
        <f>IF('Open Int.'!E105=0,0,'Open Int.'!H105/'Open Int.'!E105)</f>
        <v>0</v>
      </c>
    </row>
    <row r="106" spans="1:11" ht="15">
      <c r="A106" s="201" t="s">
        <v>165</v>
      </c>
      <c r="B106" s="280">
        <f>Margins!B106</f>
        <v>3850</v>
      </c>
      <c r="C106" s="280">
        <f>Volume!J106</f>
        <v>72.95</v>
      </c>
      <c r="D106" s="182">
        <f>Volume!M106</f>
        <v>12.75115919629057</v>
      </c>
      <c r="E106" s="175">
        <f>Volume!C106*100</f>
        <v>703</v>
      </c>
      <c r="F106" s="340">
        <f>'Open Int.'!D106*100</f>
        <v>16</v>
      </c>
      <c r="G106" s="176">
        <f>'Open Int.'!R106</f>
        <v>93.44129025</v>
      </c>
      <c r="H106" s="176">
        <f>'Open Int.'!Z106</f>
        <v>21.80156824999999</v>
      </c>
      <c r="I106" s="171">
        <f>'Open Int.'!O106</f>
        <v>0.9861737300871656</v>
      </c>
      <c r="J106" s="185">
        <f>IF(Volume!D106=0,0,Volume!F106/Volume!D106)</f>
        <v>0.1591928251121076</v>
      </c>
      <c r="K106" s="187">
        <f>IF('Open Int.'!E106=0,0,'Open Int.'!H106/'Open Int.'!E106)</f>
        <v>0.40625</v>
      </c>
    </row>
    <row r="107" spans="1:11" ht="15">
      <c r="A107" s="201" t="s">
        <v>197</v>
      </c>
      <c r="B107" s="280">
        <f>Margins!B107</f>
        <v>100</v>
      </c>
      <c r="C107" s="280">
        <f>Volume!J107</f>
        <v>1804.55</v>
      </c>
      <c r="D107" s="182">
        <f>Volume!M107</f>
        <v>-0.01385195035460993</v>
      </c>
      <c r="E107" s="175">
        <f>Volume!C107*100</f>
        <v>48</v>
      </c>
      <c r="F107" s="340">
        <f>'Open Int.'!D107*100</f>
        <v>2</v>
      </c>
      <c r="G107" s="176">
        <f>'Open Int.'!R107</f>
        <v>995.5882805</v>
      </c>
      <c r="H107" s="176">
        <f>'Open Int.'!Z107</f>
        <v>38.50284050000005</v>
      </c>
      <c r="I107" s="171">
        <f>'Open Int.'!O107</f>
        <v>0.9193054322017001</v>
      </c>
      <c r="J107" s="185">
        <f>IF(Volume!D107=0,0,Volume!F107/Volume!D107)</f>
        <v>0.13712686567164178</v>
      </c>
      <c r="K107" s="187">
        <f>IF('Open Int.'!E107=0,0,'Open Int.'!H107/'Open Int.'!E107)</f>
        <v>0.22617462431044322</v>
      </c>
    </row>
    <row r="108" spans="1:11" ht="15">
      <c r="A108" s="201" t="s">
        <v>142</v>
      </c>
      <c r="B108" s="280">
        <f>Margins!B108</f>
        <v>2950</v>
      </c>
      <c r="C108" s="280">
        <f>Volume!J108</f>
        <v>138.4</v>
      </c>
      <c r="D108" s="182">
        <f>Volume!M108</f>
        <v>2.06489675516225</v>
      </c>
      <c r="E108" s="175">
        <f>Volume!C108*100</f>
        <v>233</v>
      </c>
      <c r="F108" s="340">
        <f>'Open Int.'!D108*100</f>
        <v>11</v>
      </c>
      <c r="G108" s="176">
        <f>'Open Int.'!R108</f>
        <v>27.395588</v>
      </c>
      <c r="H108" s="176">
        <f>'Open Int.'!Z108</f>
        <v>3.1143740000000015</v>
      </c>
      <c r="I108" s="171">
        <f>'Open Int.'!O108</f>
        <v>0.9746646795827124</v>
      </c>
      <c r="J108" s="185">
        <f>IF(Volume!D108=0,0,Volume!F108/Volume!D108)</f>
        <v>0</v>
      </c>
      <c r="K108" s="187">
        <f>IF('Open Int.'!E108=0,0,'Open Int.'!H108/'Open Int.'!E108)</f>
        <v>0</v>
      </c>
    </row>
    <row r="109" spans="1:11" ht="15">
      <c r="A109" s="201" t="s">
        <v>89</v>
      </c>
      <c r="B109" s="280">
        <f>Margins!B109</f>
        <v>600</v>
      </c>
      <c r="C109" s="280">
        <f>Volume!J109</f>
        <v>389.9</v>
      </c>
      <c r="D109" s="182">
        <f>Volume!M109</f>
        <v>0.16698779704559466</v>
      </c>
      <c r="E109" s="175">
        <f>Volume!C109*100</f>
        <v>8</v>
      </c>
      <c r="F109" s="340">
        <f>'Open Int.'!D109*100</f>
        <v>0</v>
      </c>
      <c r="G109" s="176">
        <f>'Open Int.'!R109</f>
        <v>73.22322</v>
      </c>
      <c r="H109" s="176">
        <f>'Open Int.'!Z109</f>
        <v>0.30890999999999735</v>
      </c>
      <c r="I109" s="171">
        <f>'Open Int.'!O109</f>
        <v>0.9702875399361023</v>
      </c>
      <c r="J109" s="185">
        <f>IF(Volume!D109=0,0,Volume!F109/Volume!D109)</f>
        <v>0</v>
      </c>
      <c r="K109" s="187">
        <f>IF('Open Int.'!E109=0,0,'Open Int.'!H109/'Open Int.'!E109)</f>
        <v>0.07547169811320754</v>
      </c>
    </row>
    <row r="110" spans="1:11" ht="15">
      <c r="A110" s="201" t="s">
        <v>34</v>
      </c>
      <c r="B110" s="280">
        <f>Margins!B110</f>
        <v>1100</v>
      </c>
      <c r="C110" s="280">
        <f>Volume!J110</f>
        <v>408.1</v>
      </c>
      <c r="D110" s="182">
        <f>Volume!M110</f>
        <v>1.5047879616963091</v>
      </c>
      <c r="E110" s="175">
        <f>Volume!C110*100</f>
        <v>16</v>
      </c>
      <c r="F110" s="340">
        <f>'Open Int.'!D110*100</f>
        <v>-1</v>
      </c>
      <c r="G110" s="176">
        <f>'Open Int.'!R110</f>
        <v>124.258288</v>
      </c>
      <c r="H110" s="176">
        <f>'Open Int.'!Z110</f>
        <v>0.6922409999999957</v>
      </c>
      <c r="I110" s="171">
        <f>'Open Int.'!O110</f>
        <v>0.8273121387283237</v>
      </c>
      <c r="J110" s="185">
        <f>IF(Volume!D110=0,0,Volume!F110/Volume!D110)</f>
        <v>0</v>
      </c>
      <c r="K110" s="187">
        <f>IF('Open Int.'!E110=0,0,'Open Int.'!H110/'Open Int.'!E110)</f>
        <v>0.2857142857142857</v>
      </c>
    </row>
    <row r="111" spans="1:11" ht="15">
      <c r="A111" s="201" t="s">
        <v>5</v>
      </c>
      <c r="B111" s="280">
        <f>Margins!B111</f>
        <v>2250</v>
      </c>
      <c r="C111" s="280">
        <f>Volume!J111</f>
        <v>180.25</v>
      </c>
      <c r="D111" s="182">
        <f>Volume!M111</f>
        <v>-0.33176665745092304</v>
      </c>
      <c r="E111" s="175">
        <f>Volume!C111*100</f>
        <v>-20</v>
      </c>
      <c r="F111" s="340">
        <f>'Open Int.'!D111*100</f>
        <v>-1</v>
      </c>
      <c r="G111" s="176">
        <f>'Open Int.'!R111</f>
        <v>476.90094375</v>
      </c>
      <c r="H111" s="176">
        <f>'Open Int.'!Z111</f>
        <v>-4.517234999999971</v>
      </c>
      <c r="I111" s="171">
        <f>'Open Int.'!O111</f>
        <v>0.9414065821923633</v>
      </c>
      <c r="J111" s="185">
        <f>IF(Volume!D111=0,0,Volume!F111/Volume!D111)</f>
        <v>0.5319148936170213</v>
      </c>
      <c r="K111" s="187">
        <f>IF('Open Int.'!E111=0,0,'Open Int.'!H111/'Open Int.'!E111)</f>
        <v>0.2833607907742998</v>
      </c>
    </row>
    <row r="112" spans="1:11" ht="15">
      <c r="A112" s="201" t="s">
        <v>175</v>
      </c>
      <c r="B112" s="280">
        <f>Margins!B112</f>
        <v>500</v>
      </c>
      <c r="C112" s="280">
        <f>Volume!J112</f>
        <v>390.95</v>
      </c>
      <c r="D112" s="182">
        <f>Volume!M112</f>
        <v>2.5442622950819644</v>
      </c>
      <c r="E112" s="175">
        <f>Volume!C112*100</f>
        <v>69</v>
      </c>
      <c r="F112" s="340">
        <f>'Open Int.'!D112*100</f>
        <v>-5</v>
      </c>
      <c r="G112" s="176">
        <f>'Open Int.'!R112</f>
        <v>115.56482</v>
      </c>
      <c r="H112" s="176">
        <f>'Open Int.'!Z112</f>
        <v>-2.3176799999999957</v>
      </c>
      <c r="I112" s="171">
        <f>'Open Int.'!O112</f>
        <v>0.975981055480379</v>
      </c>
      <c r="J112" s="185">
        <f>IF(Volume!D112=0,0,Volume!F112/Volume!D112)</f>
        <v>0</v>
      </c>
      <c r="K112" s="187">
        <f>IF('Open Int.'!E112=0,0,'Open Int.'!H112/'Open Int.'!E112)</f>
        <v>0.0743801652892562</v>
      </c>
    </row>
    <row r="113" spans="1:11" ht="15">
      <c r="A113" s="201" t="s">
        <v>471</v>
      </c>
      <c r="B113" s="280">
        <f>Margins!B113</f>
        <v>400</v>
      </c>
      <c r="C113" s="280">
        <f>Volume!J113</f>
        <v>373.35</v>
      </c>
      <c r="D113" s="182">
        <f>Volume!M113</f>
        <v>2.8087567121024497</v>
      </c>
      <c r="E113" s="175">
        <f>Volume!C113*100</f>
        <v>229</v>
      </c>
      <c r="F113" s="340">
        <f>'Open Int.'!D113*100</f>
        <v>5</v>
      </c>
      <c r="G113" s="176">
        <f>'Open Int.'!R113</f>
        <v>47.908272</v>
      </c>
      <c r="H113" s="176">
        <f>'Open Int.'!Z113</f>
        <v>3.4587119999999985</v>
      </c>
      <c r="I113" s="171">
        <f>'Open Int.'!O113</f>
        <v>0.979426433915212</v>
      </c>
      <c r="J113" s="185">
        <f>IF(Volume!D113=0,0,Volume!F113/Volume!D113)</f>
        <v>0</v>
      </c>
      <c r="K113" s="187">
        <f>IF('Open Int.'!E113=0,0,'Open Int.'!H113/'Open Int.'!E113)</f>
        <v>0.03225806451612903</v>
      </c>
    </row>
    <row r="114" spans="1:11" ht="15">
      <c r="A114" s="201" t="s">
        <v>166</v>
      </c>
      <c r="B114" s="280">
        <f>Margins!B114</f>
        <v>300</v>
      </c>
      <c r="C114" s="280">
        <f>Volume!J114</f>
        <v>680.25</v>
      </c>
      <c r="D114" s="182">
        <f>Volume!M114</f>
        <v>1.0097260375677413</v>
      </c>
      <c r="E114" s="175">
        <f>Volume!C114*100</f>
        <v>163</v>
      </c>
      <c r="F114" s="340">
        <f>'Open Int.'!D114*100</f>
        <v>0</v>
      </c>
      <c r="G114" s="176">
        <f>'Open Int.'!R114</f>
        <v>7.1222175</v>
      </c>
      <c r="H114" s="176">
        <f>'Open Int.'!Z114</f>
        <v>0.07119599999999959</v>
      </c>
      <c r="I114" s="171">
        <f>'Open Int.'!O114</f>
        <v>1</v>
      </c>
      <c r="J114" s="185">
        <f>IF(Volume!D114=0,0,Volume!F114/Volume!D114)</f>
        <v>0</v>
      </c>
      <c r="K114" s="187">
        <f>IF('Open Int.'!E114=0,0,'Open Int.'!H114/'Open Int.'!E114)</f>
        <v>0</v>
      </c>
    </row>
    <row r="115" spans="1:11" ht="15">
      <c r="A115" s="201" t="s">
        <v>131</v>
      </c>
      <c r="B115" s="280">
        <f>Margins!B115</f>
        <v>400</v>
      </c>
      <c r="C115" s="280">
        <f>Volume!J115</f>
        <v>894.9</v>
      </c>
      <c r="D115" s="182">
        <f>Volume!M115</f>
        <v>0.9418532513676638</v>
      </c>
      <c r="E115" s="175">
        <f>Volume!C115*100</f>
        <v>262</v>
      </c>
      <c r="F115" s="340">
        <f>'Open Int.'!D115*100</f>
        <v>-1</v>
      </c>
      <c r="G115" s="176">
        <f>'Open Int.'!R115</f>
        <v>131.979852</v>
      </c>
      <c r="H115" s="176">
        <f>'Open Int.'!Z115</f>
        <v>0.02574999999998795</v>
      </c>
      <c r="I115" s="171">
        <f>'Open Int.'!O115</f>
        <v>0.9793870355302414</v>
      </c>
      <c r="J115" s="185">
        <f>IF(Volume!D115=0,0,Volume!F115/Volume!D115)</f>
        <v>0</v>
      </c>
      <c r="K115" s="187">
        <f>IF('Open Int.'!E115=0,0,'Open Int.'!H115/'Open Int.'!E115)</f>
        <v>0</v>
      </c>
    </row>
    <row r="116" spans="1:11" ht="15">
      <c r="A116" s="201" t="s">
        <v>143</v>
      </c>
      <c r="B116" s="280">
        <f>Margins!B116</f>
        <v>125</v>
      </c>
      <c r="C116" s="280">
        <f>Volume!J116</f>
        <v>4674.2</v>
      </c>
      <c r="D116" s="182">
        <f>Volume!M116</f>
        <v>1.4696624335178512</v>
      </c>
      <c r="E116" s="175">
        <f>Volume!C116*100</f>
        <v>4</v>
      </c>
      <c r="F116" s="340">
        <f>'Open Int.'!D116*100</f>
        <v>2</v>
      </c>
      <c r="G116" s="176">
        <f>'Open Int.'!R116</f>
        <v>89.3356475</v>
      </c>
      <c r="H116" s="176">
        <f>'Open Int.'!Z116</f>
        <v>2.733447499999997</v>
      </c>
      <c r="I116" s="171">
        <f>'Open Int.'!O116</f>
        <v>0.7390451275343362</v>
      </c>
      <c r="J116" s="185">
        <f>IF(Volume!D116=0,0,Volume!F116/Volume!D116)</f>
        <v>0</v>
      </c>
      <c r="K116" s="187">
        <f>IF('Open Int.'!E116=0,0,'Open Int.'!H116/'Open Int.'!E116)</f>
        <v>0</v>
      </c>
    </row>
    <row r="117" spans="1:11" ht="15">
      <c r="A117" s="201" t="s">
        <v>286</v>
      </c>
      <c r="B117" s="280">
        <f>Margins!B117</f>
        <v>300</v>
      </c>
      <c r="C117" s="280">
        <f>Volume!J117</f>
        <v>967.7</v>
      </c>
      <c r="D117" s="182">
        <f>Volume!M117</f>
        <v>1.0072543186681375</v>
      </c>
      <c r="E117" s="175">
        <f>Volume!C117*100</f>
        <v>-26</v>
      </c>
      <c r="F117" s="340">
        <f>'Open Int.'!D117*100</f>
        <v>1</v>
      </c>
      <c r="G117" s="176">
        <f>'Open Int.'!R117</f>
        <v>229.809396</v>
      </c>
      <c r="H117" s="176">
        <f>'Open Int.'!Z117</f>
        <v>5.395763999999986</v>
      </c>
      <c r="I117" s="171">
        <f>'Open Int.'!O117</f>
        <v>0.9941889843355229</v>
      </c>
      <c r="J117" s="185">
        <f>IF(Volume!D117=0,0,Volume!F117/Volume!D117)</f>
        <v>0</v>
      </c>
      <c r="K117" s="187">
        <f>IF('Open Int.'!E117=0,0,'Open Int.'!H117/'Open Int.'!E117)</f>
        <v>0</v>
      </c>
    </row>
    <row r="118" spans="1:11" ht="15">
      <c r="A118" s="201" t="s">
        <v>132</v>
      </c>
      <c r="B118" s="280">
        <f>Margins!B118</f>
        <v>6250</v>
      </c>
      <c r="C118" s="280">
        <f>Volume!J118</f>
        <v>53.55</v>
      </c>
      <c r="D118" s="182">
        <f>Volume!M118</f>
        <v>1.516587677725113</v>
      </c>
      <c r="E118" s="175">
        <f>Volume!C118*100</f>
        <v>6</v>
      </c>
      <c r="F118" s="340">
        <f>'Open Int.'!D118*100</f>
        <v>3</v>
      </c>
      <c r="G118" s="176">
        <f>'Open Int.'!R118</f>
        <v>168.58209375</v>
      </c>
      <c r="H118" s="176">
        <f>'Open Int.'!Z118</f>
        <v>6.342875000000021</v>
      </c>
      <c r="I118" s="171">
        <f>'Open Int.'!O118</f>
        <v>0.9382568989477864</v>
      </c>
      <c r="J118" s="185">
        <f>IF(Volume!D118=0,0,Volume!F118/Volume!D118)</f>
        <v>0.08379888268156424</v>
      </c>
      <c r="K118" s="187">
        <f>IF('Open Int.'!E118=0,0,'Open Int.'!H118/'Open Int.'!E118)</f>
        <v>0.1491031390134529</v>
      </c>
    </row>
    <row r="119" spans="1:11" ht="15">
      <c r="A119" s="201" t="s">
        <v>167</v>
      </c>
      <c r="B119" s="280">
        <f>Margins!B119</f>
        <v>2000</v>
      </c>
      <c r="C119" s="280">
        <f>Volume!J119</f>
        <v>156.9</v>
      </c>
      <c r="D119" s="182">
        <f>Volume!M119</f>
        <v>0.06377551020407801</v>
      </c>
      <c r="E119" s="175">
        <f>Volume!C119*100</f>
        <v>281</v>
      </c>
      <c r="F119" s="340">
        <f>'Open Int.'!D119*100</f>
        <v>0</v>
      </c>
      <c r="G119" s="176">
        <f>'Open Int.'!R119</f>
        <v>143.34384</v>
      </c>
      <c r="H119" s="176">
        <f>'Open Int.'!Z119</f>
        <v>-0.3163199999999904</v>
      </c>
      <c r="I119" s="171">
        <f>'Open Int.'!O119</f>
        <v>0.9238178633975481</v>
      </c>
      <c r="J119" s="185">
        <f>IF(Volume!D119=0,0,Volume!F119/Volume!D119)</f>
        <v>0</v>
      </c>
      <c r="K119" s="187">
        <f>IF('Open Int.'!E119=0,0,'Open Int.'!H119/'Open Int.'!E119)</f>
        <v>0</v>
      </c>
    </row>
    <row r="120" spans="1:11" ht="15">
      <c r="A120" s="201" t="s">
        <v>287</v>
      </c>
      <c r="B120" s="280">
        <f>Margins!B120</f>
        <v>550</v>
      </c>
      <c r="C120" s="280">
        <f>Volume!J120</f>
        <v>687.5</v>
      </c>
      <c r="D120" s="182">
        <f>Volume!M120</f>
        <v>1.0583566073791042</v>
      </c>
      <c r="E120" s="175">
        <f>Volume!C120*100</f>
        <v>115.99999999999999</v>
      </c>
      <c r="F120" s="340">
        <f>'Open Int.'!D120*100</f>
        <v>1</v>
      </c>
      <c r="G120" s="176">
        <f>'Open Int.'!R120</f>
        <v>196.549375</v>
      </c>
      <c r="H120" s="176">
        <f>'Open Int.'!Z120</f>
        <v>4.116315500000013</v>
      </c>
      <c r="I120" s="171">
        <f>'Open Int.'!O120</f>
        <v>0.8913043478260869</v>
      </c>
      <c r="J120" s="185">
        <f>IF(Volume!D120=0,0,Volume!F120/Volume!D120)</f>
        <v>0</v>
      </c>
      <c r="K120" s="187">
        <f>IF('Open Int.'!E120=0,0,'Open Int.'!H120/'Open Int.'!E120)</f>
        <v>0.08333333333333333</v>
      </c>
    </row>
    <row r="121" spans="1:11" ht="15">
      <c r="A121" s="201" t="s">
        <v>407</v>
      </c>
      <c r="B121" s="280">
        <f>Margins!B121</f>
        <v>500</v>
      </c>
      <c r="C121" s="280">
        <f>Volume!J121</f>
        <v>534.5</v>
      </c>
      <c r="D121" s="182">
        <f>Volume!M121</f>
        <v>0.6496563412108174</v>
      </c>
      <c r="E121" s="175">
        <f>Volume!C121*100</f>
        <v>-25</v>
      </c>
      <c r="F121" s="340">
        <f>'Open Int.'!D121*100</f>
        <v>-1</v>
      </c>
      <c r="G121" s="176">
        <f>'Open Int.'!R121</f>
        <v>54.706075</v>
      </c>
      <c r="H121" s="176">
        <f>'Open Int.'!Z121</f>
        <v>-0.045180000000001996</v>
      </c>
      <c r="I121" s="171">
        <f>'Open Int.'!O121</f>
        <v>0.9829018075232047</v>
      </c>
      <c r="J121" s="185">
        <f>IF(Volume!D121=0,0,Volume!F121/Volume!D121)</f>
        <v>0</v>
      </c>
      <c r="K121" s="187">
        <f>IF('Open Int.'!E121=0,0,'Open Int.'!H121/'Open Int.'!E121)</f>
        <v>0</v>
      </c>
    </row>
    <row r="122" spans="1:11" ht="15">
      <c r="A122" s="201" t="s">
        <v>288</v>
      </c>
      <c r="B122" s="280">
        <f>Margins!B122</f>
        <v>550</v>
      </c>
      <c r="C122" s="280">
        <f>Volume!J122</f>
        <v>816.25</v>
      </c>
      <c r="D122" s="182">
        <f>Volume!M122</f>
        <v>2.319022250078345</v>
      </c>
      <c r="E122" s="175">
        <f>Volume!C122*100</f>
        <v>33</v>
      </c>
      <c r="F122" s="340">
        <f>'Open Int.'!D122*100</f>
        <v>2</v>
      </c>
      <c r="G122" s="176">
        <f>'Open Int.'!R122</f>
        <v>269.22781875</v>
      </c>
      <c r="H122" s="176">
        <f>'Open Int.'!Z122</f>
        <v>11.279344999999978</v>
      </c>
      <c r="I122" s="171">
        <f>'Open Int.'!O122</f>
        <v>0.9821577455394364</v>
      </c>
      <c r="J122" s="185">
        <f>IF(Volume!D122=0,0,Volume!F122/Volume!D122)</f>
        <v>0.15384615384615385</v>
      </c>
      <c r="K122" s="187">
        <f>IF('Open Int.'!E122=0,0,'Open Int.'!H122/'Open Int.'!E122)</f>
        <v>0.14634146341463414</v>
      </c>
    </row>
    <row r="123" spans="1:11" ht="15">
      <c r="A123" s="201" t="s">
        <v>176</v>
      </c>
      <c r="B123" s="280">
        <f>Margins!B123</f>
        <v>1250</v>
      </c>
      <c r="C123" s="280">
        <f>Volume!J123</f>
        <v>215.4</v>
      </c>
      <c r="D123" s="182">
        <f>Volume!M123</f>
        <v>1.8680539134547254</v>
      </c>
      <c r="E123" s="175">
        <f>Volume!C123*100</f>
        <v>-52</v>
      </c>
      <c r="F123" s="340">
        <f>'Open Int.'!D123*100</f>
        <v>-9</v>
      </c>
      <c r="G123" s="176">
        <f>'Open Int.'!R123</f>
        <v>35.2179</v>
      </c>
      <c r="H123" s="176">
        <f>'Open Int.'!Z123</f>
        <v>-2.605218749999999</v>
      </c>
      <c r="I123" s="171">
        <f>'Open Int.'!O123</f>
        <v>0.97782874617737</v>
      </c>
      <c r="J123" s="185">
        <f>IF(Volume!D123=0,0,Volume!F123/Volume!D123)</f>
        <v>0</v>
      </c>
      <c r="K123" s="187">
        <f>IF('Open Int.'!E123=0,0,'Open Int.'!H123/'Open Int.'!E123)</f>
        <v>0</v>
      </c>
    </row>
    <row r="124" spans="1:11" ht="15">
      <c r="A124" s="201" t="s">
        <v>487</v>
      </c>
      <c r="B124" s="280">
        <f>Margins!B124</f>
        <v>100</v>
      </c>
      <c r="C124" s="280">
        <f>Volume!J124</f>
        <v>3000</v>
      </c>
      <c r="D124" s="182">
        <f>Volume!M124</f>
        <v>0.5749534840840167</v>
      </c>
      <c r="E124" s="175">
        <f>Volume!C124*100</f>
        <v>17</v>
      </c>
      <c r="F124" s="340">
        <f>'Open Int.'!D124*100</f>
        <v>1</v>
      </c>
      <c r="G124" s="176">
        <f>'Open Int.'!R124</f>
        <v>48.87</v>
      </c>
      <c r="H124" s="176">
        <f>'Open Int.'!Z124</f>
        <v>0.696972499999994</v>
      </c>
      <c r="I124" s="171">
        <f>'Open Int.'!O124</f>
        <v>0.9754450583179864</v>
      </c>
      <c r="J124" s="185">
        <f>IF(Volume!D124=0,0,Volume!F124/Volume!D124)</f>
        <v>0</v>
      </c>
      <c r="K124" s="187">
        <f>IF('Open Int.'!E124=0,0,'Open Int.'!H124/'Open Int.'!E124)</f>
        <v>0</v>
      </c>
    </row>
    <row r="125" spans="1:11" ht="15">
      <c r="A125" s="201" t="s">
        <v>144</v>
      </c>
      <c r="B125" s="280">
        <f>Margins!B125</f>
        <v>1700</v>
      </c>
      <c r="C125" s="280">
        <f>Volume!J125</f>
        <v>208.55</v>
      </c>
      <c r="D125" s="182">
        <f>Volume!M125</f>
        <v>1.6077953714981785</v>
      </c>
      <c r="E125" s="175">
        <f>Volume!C125*100</f>
        <v>128</v>
      </c>
      <c r="F125" s="340">
        <f>'Open Int.'!D125*100</f>
        <v>2</v>
      </c>
      <c r="G125" s="176">
        <f>'Open Int.'!R125</f>
        <v>27.086474</v>
      </c>
      <c r="H125" s="176">
        <f>'Open Int.'!Z125</f>
        <v>0.9868839999999999</v>
      </c>
      <c r="I125" s="171">
        <f>'Open Int.'!O125</f>
        <v>0.9856020942408377</v>
      </c>
      <c r="J125" s="185">
        <f>IF(Volume!D125=0,0,Volume!F125/Volume!D125)</f>
        <v>0</v>
      </c>
      <c r="K125" s="187">
        <f>IF('Open Int.'!E125=0,0,'Open Int.'!H125/'Open Int.'!E125)</f>
        <v>0.022727272727272728</v>
      </c>
    </row>
    <row r="126" spans="1:11" ht="15">
      <c r="A126" s="201" t="s">
        <v>268</v>
      </c>
      <c r="B126" s="280">
        <f>Margins!B126</f>
        <v>850</v>
      </c>
      <c r="C126" s="280">
        <f>Volume!J126</f>
        <v>330.2</v>
      </c>
      <c r="D126" s="182">
        <f>Volume!M126</f>
        <v>3.9999999999999964</v>
      </c>
      <c r="E126" s="175">
        <f>Volume!C126*100</f>
        <v>37</v>
      </c>
      <c r="F126" s="340">
        <f>'Open Int.'!D126*100</f>
        <v>-1</v>
      </c>
      <c r="G126" s="176">
        <f>'Open Int.'!R126</f>
        <v>108.956094</v>
      </c>
      <c r="H126" s="176">
        <f>'Open Int.'!Z126</f>
        <v>2.8952189999999973</v>
      </c>
      <c r="I126" s="171">
        <f>'Open Int.'!O126</f>
        <v>0.9775888717156105</v>
      </c>
      <c r="J126" s="185">
        <f>IF(Volume!D126=0,0,Volume!F126/Volume!D126)</f>
        <v>0</v>
      </c>
      <c r="K126" s="187">
        <f>IF('Open Int.'!E126=0,0,'Open Int.'!H126/'Open Int.'!E126)</f>
        <v>0.045454545454545456</v>
      </c>
    </row>
    <row r="127" spans="1:11" ht="15">
      <c r="A127" s="201" t="s">
        <v>206</v>
      </c>
      <c r="B127" s="280">
        <f>Margins!B127</f>
        <v>200</v>
      </c>
      <c r="C127" s="280">
        <f>Volume!J127</f>
        <v>2618.55</v>
      </c>
      <c r="D127" s="182">
        <f>Volume!M127</f>
        <v>1.074999035009857</v>
      </c>
      <c r="E127" s="175">
        <f>Volume!C127*100</f>
        <v>118</v>
      </c>
      <c r="F127" s="340">
        <f>'Open Int.'!D127*100</f>
        <v>3</v>
      </c>
      <c r="G127" s="176">
        <f>'Open Int.'!R127</f>
        <v>733.1416290000001</v>
      </c>
      <c r="H127" s="176">
        <f>'Open Int.'!Z127</f>
        <v>35.67337500000019</v>
      </c>
      <c r="I127" s="171">
        <f>'Open Int.'!O127</f>
        <v>0.9409243517394099</v>
      </c>
      <c r="J127" s="185">
        <f>IF(Volume!D127=0,0,Volume!F127/Volume!D127)</f>
        <v>0.01171875</v>
      </c>
      <c r="K127" s="187">
        <f>IF('Open Int.'!E127=0,0,'Open Int.'!H127/'Open Int.'!E127)</f>
        <v>0.06055900621118013</v>
      </c>
    </row>
    <row r="128" spans="1:11" ht="15">
      <c r="A128" s="201" t="s">
        <v>289</v>
      </c>
      <c r="B128" s="280">
        <f>Margins!B128</f>
        <v>350</v>
      </c>
      <c r="C128" s="280">
        <f>Volume!J128</f>
        <v>591.3</v>
      </c>
      <c r="D128" s="182">
        <f>Volume!M128</f>
        <v>-0.26986001011975425</v>
      </c>
      <c r="E128" s="175">
        <f>Volume!C128*100</f>
        <v>36</v>
      </c>
      <c r="F128" s="340">
        <f>'Open Int.'!D128*100</f>
        <v>1</v>
      </c>
      <c r="G128" s="176">
        <f>'Open Int.'!R128</f>
        <v>158.32057499999996</v>
      </c>
      <c r="H128" s="176">
        <f>'Open Int.'!Z128</f>
        <v>0.9827019999999607</v>
      </c>
      <c r="I128" s="171">
        <f>'Open Int.'!O128</f>
        <v>0.98</v>
      </c>
      <c r="J128" s="185">
        <f>IF(Volume!D128=0,0,Volume!F128/Volume!D128)</f>
        <v>0</v>
      </c>
      <c r="K128" s="187">
        <f>IF('Open Int.'!E128=0,0,'Open Int.'!H128/'Open Int.'!E128)</f>
        <v>0</v>
      </c>
    </row>
    <row r="129" spans="1:11" ht="15">
      <c r="A129" s="201" t="s">
        <v>6</v>
      </c>
      <c r="B129" s="280">
        <f>Margins!B129</f>
        <v>312</v>
      </c>
      <c r="C129" s="280">
        <f>Volume!J129</f>
        <v>709.1</v>
      </c>
      <c r="D129" s="182">
        <f>Volume!M129</f>
        <v>1.5611572615296443</v>
      </c>
      <c r="E129" s="175">
        <f>Volume!C129*100</f>
        <v>41</v>
      </c>
      <c r="F129" s="340">
        <f>'Open Int.'!D129*100</f>
        <v>-4</v>
      </c>
      <c r="G129" s="176">
        <f>'Open Int.'!R129</f>
        <v>122.76563207999999</v>
      </c>
      <c r="H129" s="176">
        <f>'Open Int.'!Z129</f>
        <v>-3.1013954400000188</v>
      </c>
      <c r="I129" s="171">
        <f>'Open Int.'!O129</f>
        <v>0.9572896017300414</v>
      </c>
      <c r="J129" s="185">
        <f>IF(Volume!D129=0,0,Volume!F129/Volume!D129)</f>
        <v>0</v>
      </c>
      <c r="K129" s="187">
        <f>IF('Open Int.'!E129=0,0,'Open Int.'!H129/'Open Int.'!E129)</f>
        <v>0.036585365853658534</v>
      </c>
    </row>
    <row r="130" spans="1:11" ht="15">
      <c r="A130" s="201" t="s">
        <v>168</v>
      </c>
      <c r="B130" s="280">
        <f>Margins!B130</f>
        <v>600</v>
      </c>
      <c r="C130" s="280">
        <f>Volume!J130</f>
        <v>599.65</v>
      </c>
      <c r="D130" s="182">
        <f>Volume!M130</f>
        <v>0.15867713378986667</v>
      </c>
      <c r="E130" s="175">
        <f>Volume!C130*100</f>
        <v>113.99999999999999</v>
      </c>
      <c r="F130" s="340">
        <f>'Open Int.'!D130*100</f>
        <v>6</v>
      </c>
      <c r="G130" s="176">
        <f>'Open Int.'!R130</f>
        <v>56.451051</v>
      </c>
      <c r="H130" s="176">
        <f>'Open Int.'!Z130</f>
        <v>3.070958999999995</v>
      </c>
      <c r="I130" s="171">
        <f>'Open Int.'!O130</f>
        <v>0.9878903760356915</v>
      </c>
      <c r="J130" s="185">
        <f>IF(Volume!D130=0,0,Volume!F130/Volume!D130)</f>
        <v>0</v>
      </c>
      <c r="K130" s="187">
        <f>IF('Open Int.'!E130=0,0,'Open Int.'!H130/'Open Int.'!E130)</f>
        <v>0</v>
      </c>
    </row>
    <row r="131" spans="1:11" ht="15">
      <c r="A131" s="201" t="s">
        <v>219</v>
      </c>
      <c r="B131" s="280">
        <f>Margins!B131</f>
        <v>400</v>
      </c>
      <c r="C131" s="280">
        <f>Volume!J131</f>
        <v>875.4</v>
      </c>
      <c r="D131" s="182">
        <f>Volume!M131</f>
        <v>0.05143151037201346</v>
      </c>
      <c r="E131" s="175">
        <f>Volume!C131*100</f>
        <v>-15</v>
      </c>
      <c r="F131" s="340">
        <f>'Open Int.'!D131*100</f>
        <v>-1</v>
      </c>
      <c r="G131" s="176">
        <f>'Open Int.'!R131</f>
        <v>257.752776</v>
      </c>
      <c r="H131" s="176">
        <f>'Open Int.'!Z131</f>
        <v>-2.7023399999999924</v>
      </c>
      <c r="I131" s="171">
        <f>'Open Int.'!O131</f>
        <v>0.9627767966308926</v>
      </c>
      <c r="J131" s="185">
        <f>IF(Volume!D131=0,0,Volume!F131/Volume!D131)</f>
        <v>0</v>
      </c>
      <c r="K131" s="187">
        <f>IF('Open Int.'!E131=0,0,'Open Int.'!H131/'Open Int.'!E131)</f>
        <v>0.09876543209876543</v>
      </c>
    </row>
    <row r="132" spans="1:11" ht="15">
      <c r="A132" s="201" t="s">
        <v>203</v>
      </c>
      <c r="B132" s="280">
        <f>Margins!B132</f>
        <v>1250</v>
      </c>
      <c r="C132" s="280">
        <f>Volume!J132</f>
        <v>231</v>
      </c>
      <c r="D132" s="182">
        <f>Volume!M132</f>
        <v>0.39113428943937667</v>
      </c>
      <c r="E132" s="175">
        <f>Volume!C132*100</f>
        <v>50</v>
      </c>
      <c r="F132" s="340">
        <f>'Open Int.'!D132*100</f>
        <v>0</v>
      </c>
      <c r="G132" s="176">
        <f>'Open Int.'!R132</f>
        <v>28.81725</v>
      </c>
      <c r="H132" s="176">
        <f>'Open Int.'!Z132</f>
        <v>0.02598750000000294</v>
      </c>
      <c r="I132" s="171">
        <f>'Open Int.'!O132</f>
        <v>0.9959919839679359</v>
      </c>
      <c r="J132" s="185">
        <f>IF(Volume!D132=0,0,Volume!F132/Volume!D132)</f>
        <v>0</v>
      </c>
      <c r="K132" s="187">
        <f>IF('Open Int.'!E132=0,0,'Open Int.'!H132/'Open Int.'!E132)</f>
        <v>0.038461538461538464</v>
      </c>
    </row>
    <row r="133" spans="1:11" ht="15">
      <c r="A133" s="201" t="s">
        <v>290</v>
      </c>
      <c r="B133" s="280">
        <f>Margins!B133</f>
        <v>250</v>
      </c>
      <c r="C133" s="280">
        <f>Volume!J133</f>
        <v>1820.45</v>
      </c>
      <c r="D133" s="182">
        <f>Volume!M133</f>
        <v>0.03846682236571207</v>
      </c>
      <c r="E133" s="175">
        <f>Volume!C133*100</f>
        <v>-35</v>
      </c>
      <c r="F133" s="340">
        <f>'Open Int.'!D133*100</f>
        <v>-2</v>
      </c>
      <c r="G133" s="176">
        <f>'Open Int.'!R133</f>
        <v>130.9813775</v>
      </c>
      <c r="H133" s="176">
        <f>'Open Int.'!Z133</f>
        <v>-3.1796912499999905</v>
      </c>
      <c r="I133" s="171">
        <f>'Open Int.'!O133</f>
        <v>0.967685892981237</v>
      </c>
      <c r="J133" s="185">
        <f>IF(Volume!D133=0,0,Volume!F133/Volume!D133)</f>
        <v>0.5</v>
      </c>
      <c r="K133" s="187">
        <f>IF('Open Int.'!E133=0,0,'Open Int.'!H133/'Open Int.'!E133)</f>
        <v>0.07692307692307693</v>
      </c>
    </row>
    <row r="134" spans="1:11" ht="15">
      <c r="A134" s="201" t="s">
        <v>408</v>
      </c>
      <c r="B134" s="280">
        <f>Margins!B134</f>
        <v>825</v>
      </c>
      <c r="C134" s="280">
        <f>Volume!J134</f>
        <v>302.7</v>
      </c>
      <c r="D134" s="182">
        <f>Volume!M134</f>
        <v>0.8159866777685225</v>
      </c>
      <c r="E134" s="175">
        <f>Volume!C134*100</f>
        <v>91</v>
      </c>
      <c r="F134" s="340">
        <f>'Open Int.'!D134*100</f>
        <v>11</v>
      </c>
      <c r="G134" s="176">
        <f>'Open Int.'!R134</f>
        <v>92.17442025</v>
      </c>
      <c r="H134" s="176">
        <f>'Open Int.'!Z134</f>
        <v>9.688238999999996</v>
      </c>
      <c r="I134" s="171">
        <f>'Open Int.'!O134</f>
        <v>0.9834733134651856</v>
      </c>
      <c r="J134" s="185">
        <f>IF(Volume!D134=0,0,Volume!F134/Volume!D134)</f>
        <v>0</v>
      </c>
      <c r="K134" s="187">
        <f>IF('Open Int.'!E134=0,0,'Open Int.'!H134/'Open Int.'!E134)</f>
        <v>0</v>
      </c>
    </row>
    <row r="135" spans="1:11" ht="15">
      <c r="A135" s="201" t="s">
        <v>272</v>
      </c>
      <c r="B135" s="280">
        <f>Margins!B135</f>
        <v>800</v>
      </c>
      <c r="C135" s="280">
        <f>Volume!J135</f>
        <v>275.95</v>
      </c>
      <c r="D135" s="182">
        <f>Volume!M135</f>
        <v>-2.1106775452288007</v>
      </c>
      <c r="E135" s="175">
        <f>Volume!C135*100</f>
        <v>104</v>
      </c>
      <c r="F135" s="340">
        <f>'Open Int.'!D135*100</f>
        <v>11</v>
      </c>
      <c r="G135" s="176">
        <f>'Open Int.'!R135</f>
        <v>80.003424</v>
      </c>
      <c r="H135" s="176">
        <f>'Open Int.'!Z135</f>
        <v>6.506456</v>
      </c>
      <c r="I135" s="171">
        <f>'Open Int.'!O135</f>
        <v>0.9776490066225165</v>
      </c>
      <c r="J135" s="185">
        <f>IF(Volume!D135=0,0,Volume!F135/Volume!D135)</f>
        <v>0</v>
      </c>
      <c r="K135" s="187">
        <f>IF('Open Int.'!E135=0,0,'Open Int.'!H135/'Open Int.'!E135)</f>
        <v>0</v>
      </c>
    </row>
    <row r="136" spans="1:11" ht="15">
      <c r="A136" s="201" t="s">
        <v>145</v>
      </c>
      <c r="B136" s="280">
        <f>Margins!B136</f>
        <v>8900</v>
      </c>
      <c r="C136" s="280">
        <f>Volume!J136</f>
        <v>48.75</v>
      </c>
      <c r="D136" s="182">
        <f>Volume!M136</f>
        <v>0.8273009307135442</v>
      </c>
      <c r="E136" s="175">
        <f>Volume!C136*100</f>
        <v>-6</v>
      </c>
      <c r="F136" s="340">
        <f>'Open Int.'!D136*100</f>
        <v>1</v>
      </c>
      <c r="G136" s="176">
        <f>'Open Int.'!R136</f>
        <v>125.389875</v>
      </c>
      <c r="H136" s="176">
        <f>'Open Int.'!Z136</f>
        <v>2.448879500000004</v>
      </c>
      <c r="I136" s="171">
        <f>'Open Int.'!O136</f>
        <v>0.9546712802768166</v>
      </c>
      <c r="J136" s="185">
        <f>IF(Volume!D136=0,0,Volume!F136/Volume!D136)</f>
        <v>0.038461538461538464</v>
      </c>
      <c r="K136" s="187">
        <f>IF('Open Int.'!E136=0,0,'Open Int.'!H136/'Open Int.'!E136)</f>
        <v>0.14455445544554454</v>
      </c>
    </row>
    <row r="137" spans="1:11" ht="15">
      <c r="A137" s="201" t="s">
        <v>7</v>
      </c>
      <c r="B137" s="280">
        <f>Margins!B137</f>
        <v>1600</v>
      </c>
      <c r="C137" s="280">
        <f>Volume!J137</f>
        <v>149.2</v>
      </c>
      <c r="D137" s="182">
        <f>Volume!M137</f>
        <v>1.7388339584043524</v>
      </c>
      <c r="E137" s="175">
        <f>Volume!C137*100</f>
        <v>82</v>
      </c>
      <c r="F137" s="340">
        <f>'Open Int.'!D137*100</f>
        <v>7.000000000000001</v>
      </c>
      <c r="G137" s="176">
        <f>'Open Int.'!R137</f>
        <v>347.26598399999995</v>
      </c>
      <c r="H137" s="176">
        <f>'Open Int.'!Z137</f>
        <v>23.110823999999923</v>
      </c>
      <c r="I137" s="171">
        <f>'Open Int.'!O137</f>
        <v>0.9804770743108545</v>
      </c>
      <c r="J137" s="185">
        <f>IF(Volume!D137=0,0,Volume!F137/Volume!D137)</f>
        <v>0.09016393442622951</v>
      </c>
      <c r="K137" s="187">
        <f>IF('Open Int.'!E137=0,0,'Open Int.'!H137/'Open Int.'!E137)</f>
        <v>0.1716147719044171</v>
      </c>
    </row>
    <row r="138" spans="1:11" ht="15">
      <c r="A138" s="201" t="s">
        <v>291</v>
      </c>
      <c r="B138" s="280">
        <f>Margins!B138</f>
        <v>1000</v>
      </c>
      <c r="C138" s="280">
        <f>Volume!J138</f>
        <v>218.3</v>
      </c>
      <c r="D138" s="182">
        <f>Volume!M138</f>
        <v>-0.20571428571428052</v>
      </c>
      <c r="E138" s="175">
        <f>Volume!C138*100</f>
        <v>-70</v>
      </c>
      <c r="F138" s="340">
        <f>'Open Int.'!D138*100</f>
        <v>1</v>
      </c>
      <c r="G138" s="176">
        <f>'Open Int.'!R138</f>
        <v>44.66418</v>
      </c>
      <c r="H138" s="176">
        <f>'Open Int.'!Z138</f>
        <v>0.4110550000000046</v>
      </c>
      <c r="I138" s="171">
        <f>'Open Int.'!O138</f>
        <v>0.9745845552297165</v>
      </c>
      <c r="J138" s="185">
        <f>IF(Volume!D138=0,0,Volume!F138/Volume!D138)</f>
        <v>0</v>
      </c>
      <c r="K138" s="187">
        <f>IF('Open Int.'!E138=0,0,'Open Int.'!H138/'Open Int.'!E138)</f>
        <v>0</v>
      </c>
    </row>
    <row r="139" spans="1:11" ht="15">
      <c r="A139" s="201" t="s">
        <v>177</v>
      </c>
      <c r="B139" s="280">
        <f>Margins!B139</f>
        <v>14000</v>
      </c>
      <c r="C139" s="280">
        <f>Volume!J139</f>
        <v>45.85</v>
      </c>
      <c r="D139" s="182">
        <f>Volume!M139</f>
        <v>2.458100558659221</v>
      </c>
      <c r="E139" s="175">
        <f>Volume!C139*100</f>
        <v>53</v>
      </c>
      <c r="F139" s="340">
        <f>'Open Int.'!D139*100</f>
        <v>9</v>
      </c>
      <c r="G139" s="176">
        <f>'Open Int.'!R139</f>
        <v>251.23966</v>
      </c>
      <c r="H139" s="176">
        <f>'Open Int.'!Z139</f>
        <v>26.639409999999998</v>
      </c>
      <c r="I139" s="171">
        <f>'Open Int.'!O139</f>
        <v>0.9501788451711803</v>
      </c>
      <c r="J139" s="185">
        <f>IF(Volume!D139=0,0,Volume!F139/Volume!D139)</f>
        <v>0.10964912280701754</v>
      </c>
      <c r="K139" s="187">
        <f>IF('Open Int.'!E139=0,0,'Open Int.'!H139/'Open Int.'!E139)</f>
        <v>0.28502415458937197</v>
      </c>
    </row>
    <row r="140" spans="1:11" ht="15">
      <c r="A140" s="201" t="s">
        <v>198</v>
      </c>
      <c r="B140" s="280">
        <f>Margins!B140</f>
        <v>1150</v>
      </c>
      <c r="C140" s="280">
        <f>Volume!J140</f>
        <v>276</v>
      </c>
      <c r="D140" s="182">
        <f>Volume!M140</f>
        <v>3.19685922602356</v>
      </c>
      <c r="E140" s="175">
        <f>Volume!C140*100</f>
        <v>143</v>
      </c>
      <c r="F140" s="340">
        <f>'Open Int.'!D140*100</f>
        <v>1</v>
      </c>
      <c r="G140" s="176">
        <f>'Open Int.'!R140</f>
        <v>111.94698</v>
      </c>
      <c r="H140" s="176">
        <f>'Open Int.'!Z140</f>
        <v>4.390625249999999</v>
      </c>
      <c r="I140" s="171">
        <f>'Open Int.'!O140</f>
        <v>0.7981287212928835</v>
      </c>
      <c r="J140" s="185">
        <f>IF(Volume!D140=0,0,Volume!F140/Volume!D140)</f>
        <v>0</v>
      </c>
      <c r="K140" s="187">
        <f>IF('Open Int.'!E140=0,0,'Open Int.'!H140/'Open Int.'!E140)</f>
        <v>0.4375</v>
      </c>
    </row>
    <row r="141" spans="1:11" ht="15">
      <c r="A141" s="201" t="s">
        <v>169</v>
      </c>
      <c r="B141" s="280">
        <f>Margins!B141</f>
        <v>1100</v>
      </c>
      <c r="C141" s="280">
        <f>Volume!J141</f>
        <v>366.65</v>
      </c>
      <c r="D141" s="182">
        <f>Volume!M141</f>
        <v>0.3146374829001306</v>
      </c>
      <c r="E141" s="175">
        <f>Volume!C141*100</f>
        <v>-34</v>
      </c>
      <c r="F141" s="340">
        <f>'Open Int.'!D141*100</f>
        <v>0</v>
      </c>
      <c r="G141" s="176">
        <f>'Open Int.'!R141</f>
        <v>150.0735115</v>
      </c>
      <c r="H141" s="176">
        <f>'Open Int.'!Z141</f>
        <v>0.1892714999999896</v>
      </c>
      <c r="I141" s="171">
        <f>'Open Int.'!O141</f>
        <v>0.9932813759742005</v>
      </c>
      <c r="J141" s="185">
        <f>IF(Volume!D141=0,0,Volume!F141/Volume!D141)</f>
        <v>0</v>
      </c>
      <c r="K141" s="187">
        <f>IF('Open Int.'!E141=0,0,'Open Int.'!H141/'Open Int.'!E141)</f>
        <v>0</v>
      </c>
    </row>
    <row r="142" spans="1:11" ht="15">
      <c r="A142" s="201" t="s">
        <v>146</v>
      </c>
      <c r="B142" s="280">
        <f>Margins!B142</f>
        <v>5900</v>
      </c>
      <c r="C142" s="280">
        <f>Volume!J142</f>
        <v>96.25</v>
      </c>
      <c r="D142" s="182">
        <f>Volume!M142</f>
        <v>-3.31491712707182</v>
      </c>
      <c r="E142" s="175">
        <f>Volume!C142*100</f>
        <v>-83</v>
      </c>
      <c r="F142" s="340">
        <f>'Open Int.'!D142*100</f>
        <v>-22</v>
      </c>
      <c r="G142" s="176">
        <f>'Open Int.'!R142</f>
        <v>164.570175</v>
      </c>
      <c r="H142" s="176">
        <f>'Open Int.'!Z142</f>
        <v>-44.52464499999999</v>
      </c>
      <c r="I142" s="171">
        <f>'Open Int.'!O142</f>
        <v>0.9765355417529331</v>
      </c>
      <c r="J142" s="185">
        <f>IF(Volume!D142=0,0,Volume!F142/Volume!D142)</f>
        <v>0.18181818181818182</v>
      </c>
      <c r="K142" s="187">
        <f>IF('Open Int.'!E142=0,0,'Open Int.'!H142/'Open Int.'!E142)</f>
        <v>0.3088512241054614</v>
      </c>
    </row>
    <row r="143" spans="1:11" ht="15">
      <c r="A143" s="201" t="s">
        <v>147</v>
      </c>
      <c r="B143" s="280">
        <f>Margins!B143</f>
        <v>1045</v>
      </c>
      <c r="C143" s="280">
        <f>Volume!J143</f>
        <v>275.1</v>
      </c>
      <c r="D143" s="182">
        <f>Volume!M143</f>
        <v>-1.995012468827918</v>
      </c>
      <c r="E143" s="175">
        <f>Volume!C143*100</f>
        <v>-76</v>
      </c>
      <c r="F143" s="340">
        <f>'Open Int.'!D143*100</f>
        <v>4</v>
      </c>
      <c r="G143" s="176">
        <f>'Open Int.'!R143</f>
        <v>26.735593500000004</v>
      </c>
      <c r="H143" s="176">
        <f>'Open Int.'!Z143</f>
        <v>0.511757400000004</v>
      </c>
      <c r="I143" s="171">
        <f>'Open Int.'!O143</f>
        <v>0.9935483870967742</v>
      </c>
      <c r="J143" s="185">
        <f>IF(Volume!D143=0,0,Volume!F143/Volume!D143)</f>
        <v>0</v>
      </c>
      <c r="K143" s="187">
        <f>IF('Open Int.'!E143=0,0,'Open Int.'!H143/'Open Int.'!E143)</f>
        <v>0</v>
      </c>
    </row>
    <row r="144" spans="1:11" ht="15">
      <c r="A144" s="201" t="s">
        <v>488</v>
      </c>
      <c r="B144" s="280">
        <f>Margins!B144</f>
        <v>600</v>
      </c>
      <c r="C144" s="280">
        <f>Volume!J144</f>
        <v>354.2</v>
      </c>
      <c r="D144" s="182">
        <f>Volume!M144</f>
        <v>4.79289940828402</v>
      </c>
      <c r="E144" s="175">
        <f>Volume!C144*100</f>
        <v>188</v>
      </c>
      <c r="F144" s="340">
        <f>'Open Int.'!D144*100</f>
        <v>11</v>
      </c>
      <c r="G144" s="176">
        <f>'Open Int.'!R144</f>
        <v>97.397916</v>
      </c>
      <c r="H144" s="176">
        <f>'Open Int.'!Z144</f>
        <v>13.114235999999991</v>
      </c>
      <c r="I144" s="171">
        <f>'Open Int.'!O144</f>
        <v>0.9382500545494218</v>
      </c>
      <c r="J144" s="185">
        <f>IF(Volume!D144=0,0,Volume!F144/Volume!D144)</f>
        <v>0</v>
      </c>
      <c r="K144" s="187">
        <f>IF('Open Int.'!E144=0,0,'Open Int.'!H144/'Open Int.'!E144)</f>
        <v>0.9583333333333334</v>
      </c>
    </row>
    <row r="145" spans="1:11" ht="15">
      <c r="A145" s="201" t="s">
        <v>121</v>
      </c>
      <c r="B145" s="280">
        <f>Margins!B145</f>
        <v>1625</v>
      </c>
      <c r="C145" s="280">
        <f>Volume!J145</f>
        <v>184.6</v>
      </c>
      <c r="D145" s="182">
        <f>Volume!M145</f>
        <v>0.5720512122037499</v>
      </c>
      <c r="E145" s="175">
        <f>Volume!C145*100</f>
        <v>49</v>
      </c>
      <c r="F145" s="340">
        <f>'Open Int.'!D145*100</f>
        <v>10</v>
      </c>
      <c r="G145" s="176">
        <f>'Open Int.'!R145</f>
        <v>570.2224775</v>
      </c>
      <c r="H145" s="176">
        <f>'Open Int.'!Z145</f>
        <v>53.352560625000024</v>
      </c>
      <c r="I145" s="171">
        <f>'Open Int.'!O145</f>
        <v>0.9085696249145142</v>
      </c>
      <c r="J145" s="185">
        <f>IF(Volume!D145=0,0,Volume!F145/Volume!D145)</f>
        <v>0.08037225042301184</v>
      </c>
      <c r="K145" s="187">
        <f>IF('Open Int.'!E145=0,0,'Open Int.'!H145/'Open Int.'!E145)</f>
        <v>0.2172035868482232</v>
      </c>
    </row>
    <row r="146" spans="1:11" ht="15">
      <c r="A146" s="201" t="s">
        <v>489</v>
      </c>
      <c r="B146" s="280">
        <f>Margins!B146</f>
        <v>550</v>
      </c>
      <c r="C146" s="280">
        <f>Volume!J146</f>
        <v>329.65</v>
      </c>
      <c r="D146" s="182">
        <f>Volume!M146</f>
        <v>-0.7974721637075034</v>
      </c>
      <c r="E146" s="175">
        <f>Volume!C146*100</f>
        <v>55.00000000000001</v>
      </c>
      <c r="F146" s="340">
        <f>'Open Int.'!D146*100</f>
        <v>7.000000000000001</v>
      </c>
      <c r="G146" s="176">
        <f>'Open Int.'!R146</f>
        <v>12.27451775</v>
      </c>
      <c r="H146" s="176">
        <f>'Open Int.'!Z146</f>
        <v>0.7420462499999996</v>
      </c>
      <c r="I146" s="171">
        <f>'Open Int.'!O146</f>
        <v>0.9940915805022157</v>
      </c>
      <c r="J146" s="185">
        <f>IF(Volume!D146=0,0,Volume!F146/Volume!D146)</f>
        <v>0</v>
      </c>
      <c r="K146" s="187">
        <f>IF('Open Int.'!E146=0,0,'Open Int.'!H146/'Open Int.'!E146)</f>
        <v>0</v>
      </c>
    </row>
    <row r="147" spans="1:11" ht="15">
      <c r="A147" s="201" t="s">
        <v>469</v>
      </c>
      <c r="B147" s="280">
        <f>Margins!B147</f>
        <v>650</v>
      </c>
      <c r="C147" s="280">
        <f>Volume!J147</f>
        <v>344.1</v>
      </c>
      <c r="D147" s="182">
        <f>Volume!M147</f>
        <v>2.36501561802768</v>
      </c>
      <c r="E147" s="175">
        <f>Volume!C147*100</f>
        <v>160</v>
      </c>
      <c r="F147" s="340">
        <f>'Open Int.'!D147*100</f>
        <v>-1</v>
      </c>
      <c r="G147" s="176">
        <f>'Open Int.'!R147</f>
        <v>104.42918850000001</v>
      </c>
      <c r="H147" s="176">
        <f>'Open Int.'!Z147</f>
        <v>1.1017207500000268</v>
      </c>
      <c r="I147" s="171">
        <f>'Open Int.'!O147</f>
        <v>0.9912186763760976</v>
      </c>
      <c r="J147" s="185">
        <f>IF(Volume!D147=0,0,Volume!F147/Volume!D147)</f>
        <v>0</v>
      </c>
      <c r="K147" s="187">
        <f>IF('Open Int.'!E147=0,0,'Open Int.'!H147/'Open Int.'!E147)</f>
        <v>0.038461538461538464</v>
      </c>
    </row>
    <row r="148" spans="1:11" ht="15">
      <c r="A148" s="201" t="s">
        <v>35</v>
      </c>
      <c r="B148" s="280">
        <f>Margins!B148</f>
        <v>225</v>
      </c>
      <c r="C148" s="280">
        <f>Volume!J148</f>
        <v>850.6</v>
      </c>
      <c r="D148" s="182">
        <f>Volume!M148</f>
        <v>1.746411483253591</v>
      </c>
      <c r="E148" s="175">
        <f>Volume!C148*100</f>
        <v>99</v>
      </c>
      <c r="F148" s="340">
        <f>'Open Int.'!D148*100</f>
        <v>-1</v>
      </c>
      <c r="G148" s="176">
        <f>'Open Int.'!R148</f>
        <v>988.3695555</v>
      </c>
      <c r="H148" s="176">
        <f>'Open Int.'!Z148</f>
        <v>4.079875500000071</v>
      </c>
      <c r="I148" s="171">
        <f>'Open Int.'!O148</f>
        <v>0.8630598532230893</v>
      </c>
      <c r="J148" s="185">
        <f>IF(Volume!D148=0,0,Volume!F148/Volume!D148)</f>
        <v>0.08411214953271028</v>
      </c>
      <c r="K148" s="187">
        <f>IF('Open Int.'!E148=0,0,'Open Int.'!H148/'Open Int.'!E148)</f>
        <v>0.34895191122071517</v>
      </c>
    </row>
    <row r="149" spans="1:11" ht="15">
      <c r="A149" s="201" t="s">
        <v>170</v>
      </c>
      <c r="B149" s="280">
        <f>Margins!B149</f>
        <v>1050</v>
      </c>
      <c r="C149" s="280">
        <f>Volume!J149</f>
        <v>216.9</v>
      </c>
      <c r="D149" s="182">
        <f>Volume!M149</f>
        <v>0.6029684601113225</v>
      </c>
      <c r="E149" s="175">
        <f>Volume!C149*100</f>
        <v>-56.00000000000001</v>
      </c>
      <c r="F149" s="340">
        <f>'Open Int.'!D149*100</f>
        <v>0</v>
      </c>
      <c r="G149" s="176">
        <f>'Open Int.'!R149</f>
        <v>156.597462</v>
      </c>
      <c r="H149" s="176">
        <f>'Open Int.'!Z149</f>
        <v>1.3913340000000005</v>
      </c>
      <c r="I149" s="171">
        <f>'Open Int.'!O149</f>
        <v>0.9614601512507271</v>
      </c>
      <c r="J149" s="185">
        <f>IF(Volume!D149=0,0,Volume!F149/Volume!D149)</f>
        <v>0.16666666666666666</v>
      </c>
      <c r="K149" s="187">
        <f>IF('Open Int.'!E149=0,0,'Open Int.'!H149/'Open Int.'!E149)</f>
        <v>0.05128205128205128</v>
      </c>
    </row>
    <row r="150" spans="1:11" ht="15">
      <c r="A150" s="201" t="s">
        <v>79</v>
      </c>
      <c r="B150" s="280">
        <f>Margins!B150</f>
        <v>1200</v>
      </c>
      <c r="C150" s="280">
        <f>Volume!J150</f>
        <v>228.45</v>
      </c>
      <c r="D150" s="182">
        <f>Volume!M150</f>
        <v>3.535010197144792</v>
      </c>
      <c r="E150" s="175">
        <f>Volume!C150*100</f>
        <v>57.99999999999999</v>
      </c>
      <c r="F150" s="340">
        <f>'Open Int.'!D150*100</f>
        <v>0</v>
      </c>
      <c r="G150" s="176">
        <f>'Open Int.'!R150</f>
        <v>51.017454</v>
      </c>
      <c r="H150" s="176">
        <f>'Open Int.'!Z150</f>
        <v>1.874285999999998</v>
      </c>
      <c r="I150" s="171">
        <f>'Open Int.'!O150</f>
        <v>0.9967759269210102</v>
      </c>
      <c r="J150" s="185">
        <f>IF(Volume!D150=0,0,Volume!F150/Volume!D150)</f>
        <v>0</v>
      </c>
      <c r="K150" s="187">
        <f>IF('Open Int.'!E150=0,0,'Open Int.'!H150/'Open Int.'!E150)</f>
        <v>0</v>
      </c>
    </row>
    <row r="151" spans="1:11" ht="15">
      <c r="A151" s="201" t="s">
        <v>409</v>
      </c>
      <c r="B151" s="280">
        <f>Margins!B151</f>
        <v>500</v>
      </c>
      <c r="C151" s="280">
        <f>Volume!J151</f>
        <v>557.55</v>
      </c>
      <c r="D151" s="182">
        <f>Volume!M151</f>
        <v>0.9779951100244458</v>
      </c>
      <c r="E151" s="175">
        <f>Volume!C151*100</f>
        <v>-64</v>
      </c>
      <c r="F151" s="340">
        <f>'Open Int.'!D151*100</f>
        <v>6</v>
      </c>
      <c r="G151" s="176">
        <f>'Open Int.'!R151</f>
        <v>81.5416875</v>
      </c>
      <c r="H151" s="176">
        <f>'Open Int.'!Z151</f>
        <v>5.206949999999992</v>
      </c>
      <c r="I151" s="171">
        <f>'Open Int.'!O151</f>
        <v>0.9904273504273504</v>
      </c>
      <c r="J151" s="185">
        <f>IF(Volume!D151=0,0,Volume!F151/Volume!D151)</f>
        <v>0</v>
      </c>
      <c r="K151" s="187">
        <f>IF('Open Int.'!E151=0,0,'Open Int.'!H151/'Open Int.'!E151)</f>
        <v>0.25</v>
      </c>
    </row>
    <row r="152" spans="1:11" ht="15">
      <c r="A152" s="201" t="s">
        <v>270</v>
      </c>
      <c r="B152" s="280">
        <f>Margins!B152</f>
        <v>700</v>
      </c>
      <c r="C152" s="280">
        <f>Volume!J152</f>
        <v>320.3</v>
      </c>
      <c r="D152" s="182">
        <f>Volume!M152</f>
        <v>1.1367224502684001</v>
      </c>
      <c r="E152" s="175">
        <f>Volume!C152*100</f>
        <v>15</v>
      </c>
      <c r="F152" s="340">
        <f>'Open Int.'!D152*100</f>
        <v>0</v>
      </c>
      <c r="G152" s="176">
        <f>'Open Int.'!R152</f>
        <v>213.335815</v>
      </c>
      <c r="H152" s="176">
        <f>'Open Int.'!Z152</f>
        <v>2.530793999999986</v>
      </c>
      <c r="I152" s="171">
        <f>'Open Int.'!O152</f>
        <v>0.9891749868628481</v>
      </c>
      <c r="J152" s="185">
        <f>IF(Volume!D152=0,0,Volume!F152/Volume!D152)</f>
        <v>0</v>
      </c>
      <c r="K152" s="187">
        <f>IF('Open Int.'!E152=0,0,'Open Int.'!H152/'Open Int.'!E152)</f>
        <v>0.06896551724137931</v>
      </c>
    </row>
    <row r="153" spans="1:11" ht="15">
      <c r="A153" s="201" t="s">
        <v>410</v>
      </c>
      <c r="B153" s="280">
        <f>Margins!B153</f>
        <v>500</v>
      </c>
      <c r="C153" s="280">
        <f>Volume!J153</f>
        <v>460.1</v>
      </c>
      <c r="D153" s="182">
        <f>Volume!M153</f>
        <v>-1.424745581146219</v>
      </c>
      <c r="E153" s="175">
        <f>Volume!C153*100</f>
        <v>-56.00000000000001</v>
      </c>
      <c r="F153" s="340">
        <f>'Open Int.'!D153*100</f>
        <v>3</v>
      </c>
      <c r="G153" s="176">
        <f>'Open Int.'!R153</f>
        <v>23.05101</v>
      </c>
      <c r="H153" s="176">
        <f>'Open Int.'!Z153</f>
        <v>0.39029750000000263</v>
      </c>
      <c r="I153" s="171">
        <f>'Open Int.'!O153</f>
        <v>0.9750499001996008</v>
      </c>
      <c r="J153" s="185">
        <f>IF(Volume!D153=0,0,Volume!F153/Volume!D153)</f>
        <v>0</v>
      </c>
      <c r="K153" s="187">
        <f>IF('Open Int.'!E153=0,0,'Open Int.'!H153/'Open Int.'!E153)</f>
        <v>0</v>
      </c>
    </row>
    <row r="154" spans="1:11" ht="15">
      <c r="A154" s="201" t="s">
        <v>220</v>
      </c>
      <c r="B154" s="280">
        <f>Margins!B154</f>
        <v>650</v>
      </c>
      <c r="C154" s="280">
        <f>Volume!J154</f>
        <v>447.25</v>
      </c>
      <c r="D154" s="182">
        <f>Volume!M154</f>
        <v>0.9479742692698314</v>
      </c>
      <c r="E154" s="175">
        <f>Volume!C154*100</f>
        <v>109.00000000000001</v>
      </c>
      <c r="F154" s="340">
        <f>'Open Int.'!D154*100</f>
        <v>-4</v>
      </c>
      <c r="G154" s="176">
        <f>'Open Int.'!R154</f>
        <v>253.7920125</v>
      </c>
      <c r="H154" s="176">
        <f>'Open Int.'!Z154</f>
        <v>-8.473650249999992</v>
      </c>
      <c r="I154" s="171">
        <f>'Open Int.'!O154</f>
        <v>0.9679266895761741</v>
      </c>
      <c r="J154" s="185">
        <f>IF(Volume!D154=0,0,Volume!F154/Volume!D154)</f>
        <v>0</v>
      </c>
      <c r="K154" s="187">
        <f>IF('Open Int.'!E154=0,0,'Open Int.'!H154/'Open Int.'!E154)</f>
        <v>0.06930693069306931</v>
      </c>
    </row>
    <row r="155" spans="1:11" ht="15">
      <c r="A155" s="201" t="s">
        <v>411</v>
      </c>
      <c r="B155" s="280">
        <f>Margins!B155</f>
        <v>550</v>
      </c>
      <c r="C155" s="280">
        <f>Volume!J155</f>
        <v>572.6</v>
      </c>
      <c r="D155" s="182">
        <f>Volume!M155</f>
        <v>5.821474773609314</v>
      </c>
      <c r="E155" s="175">
        <f>Volume!C155*100</f>
        <v>135</v>
      </c>
      <c r="F155" s="340">
        <f>'Open Int.'!D155*100</f>
        <v>10</v>
      </c>
      <c r="G155" s="176">
        <f>'Open Int.'!R155</f>
        <v>49.632968</v>
      </c>
      <c r="H155" s="176">
        <f>'Open Int.'!Z155</f>
        <v>7.015931999999999</v>
      </c>
      <c r="I155" s="171">
        <f>'Open Int.'!O155</f>
        <v>0.9860406091370558</v>
      </c>
      <c r="J155" s="185">
        <f>IF(Volume!D155=0,0,Volume!F155/Volume!D155)</f>
        <v>0</v>
      </c>
      <c r="K155" s="187">
        <f>IF('Open Int.'!E155=0,0,'Open Int.'!H155/'Open Int.'!E155)</f>
        <v>0</v>
      </c>
    </row>
    <row r="156" spans="1:11" ht="15">
      <c r="A156" s="201" t="s">
        <v>412</v>
      </c>
      <c r="B156" s="280">
        <f>Margins!B156</f>
        <v>4400</v>
      </c>
      <c r="C156" s="280">
        <f>Volume!J156</f>
        <v>65.5</v>
      </c>
      <c r="D156" s="182">
        <f>Volume!M156</f>
        <v>1.7080745341614818</v>
      </c>
      <c r="E156" s="175">
        <f>Volume!C156*100</f>
        <v>53</v>
      </c>
      <c r="F156" s="340">
        <f>'Open Int.'!D156*100</f>
        <v>0</v>
      </c>
      <c r="G156" s="176">
        <f>'Open Int.'!R156</f>
        <v>234.10486</v>
      </c>
      <c r="H156" s="176">
        <f>'Open Int.'!Z156</f>
        <v>3.6765080000000125</v>
      </c>
      <c r="I156" s="171">
        <f>'Open Int.'!O156</f>
        <v>0.9660224055152038</v>
      </c>
      <c r="J156" s="185">
        <f>IF(Volume!D156=0,0,Volume!F156/Volume!D156)</f>
        <v>0.11976047904191617</v>
      </c>
      <c r="K156" s="187">
        <f>IF('Open Int.'!E156=0,0,'Open Int.'!H156/'Open Int.'!E156)</f>
        <v>0.21623616236162363</v>
      </c>
    </row>
    <row r="157" spans="1:11" ht="15">
      <c r="A157" s="201" t="s">
        <v>385</v>
      </c>
      <c r="B157" s="280">
        <f>Margins!B157</f>
        <v>2400</v>
      </c>
      <c r="C157" s="280">
        <f>Volume!J157</f>
        <v>195.8</v>
      </c>
      <c r="D157" s="182">
        <f>Volume!M157</f>
        <v>1.5296862846772192</v>
      </c>
      <c r="E157" s="175">
        <f>Volume!C157*100</f>
        <v>73</v>
      </c>
      <c r="F157" s="340">
        <f>'Open Int.'!D157*100</f>
        <v>0</v>
      </c>
      <c r="G157" s="176">
        <f>'Open Int.'!R157</f>
        <v>325.513584</v>
      </c>
      <c r="H157" s="176">
        <f>'Open Int.'!Z157</f>
        <v>7.44993599999998</v>
      </c>
      <c r="I157" s="171">
        <f>'Open Int.'!O157</f>
        <v>0.9757470766565612</v>
      </c>
      <c r="J157" s="185">
        <f>IF(Volume!D157=0,0,Volume!F157/Volume!D157)</f>
        <v>0.03468208092485549</v>
      </c>
      <c r="K157" s="187">
        <f>IF('Open Int.'!E157=0,0,'Open Int.'!H157/'Open Int.'!E157)</f>
        <v>0.1875</v>
      </c>
    </row>
    <row r="158" spans="1:11" ht="15">
      <c r="A158" s="201" t="s">
        <v>80</v>
      </c>
      <c r="B158" s="280">
        <f>Margins!B158</f>
        <v>600</v>
      </c>
      <c r="C158" s="280">
        <f>Volume!J158</f>
        <v>492.25</v>
      </c>
      <c r="D158" s="182">
        <f>Volume!M158</f>
        <v>1.0054375705345187</v>
      </c>
      <c r="E158" s="175">
        <f>Volume!C158*100</f>
        <v>262</v>
      </c>
      <c r="F158" s="340">
        <f>'Open Int.'!D158*100</f>
        <v>0</v>
      </c>
      <c r="G158" s="176">
        <f>'Open Int.'!R158</f>
        <v>263.62941</v>
      </c>
      <c r="H158" s="176">
        <f>'Open Int.'!Z158</f>
        <v>2.185629000000006</v>
      </c>
      <c r="I158" s="171">
        <f>'Open Int.'!O158</f>
        <v>0.9653820300246471</v>
      </c>
      <c r="J158" s="185">
        <f>IF(Volume!D158=0,0,Volume!F158/Volume!D158)</f>
        <v>0</v>
      </c>
      <c r="K158" s="187">
        <f>IF('Open Int.'!E158=0,0,'Open Int.'!H158/'Open Int.'!E158)</f>
        <v>0</v>
      </c>
    </row>
    <row r="159" spans="1:11" ht="15">
      <c r="A159" s="201" t="s">
        <v>221</v>
      </c>
      <c r="B159" s="280">
        <f>Margins!B159</f>
        <v>1400</v>
      </c>
      <c r="C159" s="280">
        <f>Volume!J159</f>
        <v>115.55</v>
      </c>
      <c r="D159" s="182">
        <f>Volume!M159</f>
        <v>0.04329004329004083</v>
      </c>
      <c r="E159" s="175">
        <f>Volume!C159*100</f>
        <v>-28.999999999999996</v>
      </c>
      <c r="F159" s="340">
        <f>'Open Int.'!D159*100</f>
        <v>0</v>
      </c>
      <c r="G159" s="176">
        <f>'Open Int.'!R159</f>
        <v>70.887614</v>
      </c>
      <c r="H159" s="176">
        <f>'Open Int.'!Z159</f>
        <v>0.14386399999999355</v>
      </c>
      <c r="I159" s="171">
        <f>'Open Int.'!O159</f>
        <v>0.9769511638521223</v>
      </c>
      <c r="J159" s="185">
        <f>IF(Volume!D159=0,0,Volume!F159/Volume!D159)</f>
        <v>0</v>
      </c>
      <c r="K159" s="187">
        <f>IF('Open Int.'!E159=0,0,'Open Int.'!H159/'Open Int.'!E159)</f>
        <v>0.1078838174273859</v>
      </c>
    </row>
    <row r="160" spans="1:11" ht="15">
      <c r="A160" s="201" t="s">
        <v>292</v>
      </c>
      <c r="B160" s="280">
        <f>Margins!B160</f>
        <v>2200</v>
      </c>
      <c r="C160" s="280">
        <f>Volume!J160</f>
        <v>216.55</v>
      </c>
      <c r="D160" s="182">
        <f>Volume!M160</f>
        <v>2.4119177110428107</v>
      </c>
      <c r="E160" s="175">
        <f>Volume!C160*100</f>
        <v>46</v>
      </c>
      <c r="F160" s="340">
        <f>'Open Int.'!D160*100</f>
        <v>1</v>
      </c>
      <c r="G160" s="176">
        <f>'Open Int.'!R160</f>
        <v>248.876584</v>
      </c>
      <c r="H160" s="176">
        <f>'Open Int.'!Z160</f>
        <v>9.35025300000001</v>
      </c>
      <c r="I160" s="171">
        <f>'Open Int.'!O160</f>
        <v>0.9636294027565084</v>
      </c>
      <c r="J160" s="185">
        <f>IF(Volume!D160=0,0,Volume!F160/Volume!D160)</f>
        <v>0.05</v>
      </c>
      <c r="K160" s="187">
        <f>IF('Open Int.'!E160=0,0,'Open Int.'!H160/'Open Int.'!E160)</f>
        <v>0.132</v>
      </c>
    </row>
    <row r="161" spans="1:11" ht="15">
      <c r="A161" s="201" t="s">
        <v>222</v>
      </c>
      <c r="B161" s="280">
        <f>Margins!B161</f>
        <v>1500</v>
      </c>
      <c r="C161" s="280">
        <f>Volume!J161</f>
        <v>295.85</v>
      </c>
      <c r="D161" s="182">
        <f>Volume!M161</f>
        <v>1.6492011681841647</v>
      </c>
      <c r="E161" s="175">
        <f>Volume!C161*100</f>
        <v>45</v>
      </c>
      <c r="F161" s="340">
        <f>'Open Int.'!D161*100</f>
        <v>0</v>
      </c>
      <c r="G161" s="176">
        <f>'Open Int.'!R161</f>
        <v>426.64528500000006</v>
      </c>
      <c r="H161" s="176">
        <f>'Open Int.'!Z161</f>
        <v>7.48962750000004</v>
      </c>
      <c r="I161" s="171">
        <f>'Open Int.'!O161</f>
        <v>0.9464322862492199</v>
      </c>
      <c r="J161" s="185">
        <f>IF(Volume!D161=0,0,Volume!F161/Volume!D161)</f>
        <v>0.02531645569620253</v>
      </c>
      <c r="K161" s="187">
        <f>IF('Open Int.'!E161=0,0,'Open Int.'!H161/'Open Int.'!E161)</f>
        <v>0.07894736842105263</v>
      </c>
    </row>
    <row r="162" spans="1:11" ht="15">
      <c r="A162" s="201" t="s">
        <v>474</v>
      </c>
      <c r="B162" s="280">
        <f>Margins!B162</f>
        <v>500</v>
      </c>
      <c r="C162" s="280">
        <f>Volume!J162</f>
        <v>392.95</v>
      </c>
      <c r="D162" s="182">
        <f>Volume!M162</f>
        <v>3.99629482598914</v>
      </c>
      <c r="E162" s="175">
        <f>Volume!C162*100</f>
        <v>75</v>
      </c>
      <c r="F162" s="340">
        <f>'Open Int.'!D162*100</f>
        <v>-4</v>
      </c>
      <c r="G162" s="176">
        <f>'Open Int.'!R162</f>
        <v>76.821725</v>
      </c>
      <c r="H162" s="176">
        <f>'Open Int.'!Z162</f>
        <v>-0.1841050000000024</v>
      </c>
      <c r="I162" s="171">
        <f>'Open Int.'!O162</f>
        <v>0.9785166240409208</v>
      </c>
      <c r="J162" s="185">
        <f>IF(Volume!D162=0,0,Volume!F162/Volume!D162)</f>
        <v>0</v>
      </c>
      <c r="K162" s="187">
        <f>IF('Open Int.'!E162=0,0,'Open Int.'!H162/'Open Int.'!E162)</f>
        <v>0.0392156862745098</v>
      </c>
    </row>
    <row r="163" spans="1:11" ht="15">
      <c r="A163" s="201" t="s">
        <v>413</v>
      </c>
      <c r="B163" s="280">
        <f>Margins!B163</f>
        <v>550</v>
      </c>
      <c r="C163" s="280">
        <f>Volume!J163</f>
        <v>778.25</v>
      </c>
      <c r="D163" s="182">
        <f>Volume!M163</f>
        <v>-1.2498413906864638</v>
      </c>
      <c r="E163" s="175">
        <f>Volume!C163*100</f>
        <v>-85</v>
      </c>
      <c r="F163" s="340">
        <f>'Open Int.'!D163*100</f>
        <v>-1</v>
      </c>
      <c r="G163" s="176">
        <f>'Open Int.'!R163</f>
        <v>209.78117875</v>
      </c>
      <c r="H163" s="176">
        <f>'Open Int.'!Z163</f>
        <v>-4.388936749999999</v>
      </c>
      <c r="I163" s="171">
        <f>'Open Int.'!O163</f>
        <v>0.996939400122424</v>
      </c>
      <c r="J163" s="185">
        <f>IF(Volume!D163=0,0,Volume!F163/Volume!D163)</f>
        <v>0</v>
      </c>
      <c r="K163" s="187">
        <f>IF('Open Int.'!E163=0,0,'Open Int.'!H163/'Open Int.'!E163)</f>
        <v>0.1</v>
      </c>
    </row>
    <row r="164" spans="1:11" ht="15">
      <c r="A164" s="201" t="s">
        <v>223</v>
      </c>
      <c r="B164" s="280">
        <f>Margins!B164</f>
        <v>800</v>
      </c>
      <c r="C164" s="280">
        <f>Volume!J164</f>
        <v>410.1</v>
      </c>
      <c r="D164" s="182">
        <f>Volume!M164</f>
        <v>0.01219363492257319</v>
      </c>
      <c r="E164" s="175">
        <f>Volume!C164*100</f>
        <v>23</v>
      </c>
      <c r="F164" s="340">
        <f>'Open Int.'!D164*100</f>
        <v>2</v>
      </c>
      <c r="G164" s="176">
        <f>'Open Int.'!R164</f>
        <v>436.543248</v>
      </c>
      <c r="H164" s="176">
        <f>'Open Int.'!Z164</f>
        <v>9.041519999999991</v>
      </c>
      <c r="I164" s="171">
        <f>'Open Int.'!O164</f>
        <v>0.9697880655343454</v>
      </c>
      <c r="J164" s="185">
        <f>IF(Volume!D164=0,0,Volume!F164/Volume!D164)</f>
        <v>0.14666666666666667</v>
      </c>
      <c r="K164" s="187">
        <f>IF('Open Int.'!E164=0,0,'Open Int.'!H164/'Open Int.'!E164)</f>
        <v>0.21653971708378672</v>
      </c>
    </row>
    <row r="165" spans="1:11" ht="15">
      <c r="A165" s="201" t="s">
        <v>230</v>
      </c>
      <c r="B165" s="280">
        <f>Margins!B165</f>
        <v>700</v>
      </c>
      <c r="C165" s="280">
        <f>Volume!J165</f>
        <v>537.45</v>
      </c>
      <c r="D165" s="182">
        <f>Volume!M165</f>
        <v>1.0624294847687272</v>
      </c>
      <c r="E165" s="175">
        <f>Volume!C165*100</f>
        <v>30</v>
      </c>
      <c r="F165" s="340">
        <f>'Open Int.'!D165*100</f>
        <v>3</v>
      </c>
      <c r="G165" s="176">
        <f>'Open Int.'!R165</f>
        <v>1208.1016080000002</v>
      </c>
      <c r="H165" s="176">
        <f>'Open Int.'!Z165</f>
        <v>47.320476000000326</v>
      </c>
      <c r="I165" s="171">
        <f>'Open Int.'!O165</f>
        <v>0.9487107623318386</v>
      </c>
      <c r="J165" s="185">
        <f>IF(Volume!D165=0,0,Volume!F165/Volume!D165)</f>
        <v>0.1830065359477124</v>
      </c>
      <c r="K165" s="187">
        <f>IF('Open Int.'!E165=0,0,'Open Int.'!H165/'Open Int.'!E165)</f>
        <v>0.20321469575200918</v>
      </c>
    </row>
    <row r="166" spans="1:11" ht="15">
      <c r="A166" s="201" t="s">
        <v>97</v>
      </c>
      <c r="B166" s="280">
        <f>Margins!B166</f>
        <v>550</v>
      </c>
      <c r="C166" s="280">
        <f>Volume!J166</f>
        <v>927.25</v>
      </c>
      <c r="D166" s="182">
        <f>Volume!M166</f>
        <v>2.142542410222521</v>
      </c>
      <c r="E166" s="175">
        <f>Volume!C166*100</f>
        <v>-21</v>
      </c>
      <c r="F166" s="340">
        <f>'Open Int.'!D166*100</f>
        <v>2</v>
      </c>
      <c r="G166" s="176">
        <f>'Open Int.'!R166</f>
        <v>1262.525055</v>
      </c>
      <c r="H166" s="176">
        <f>'Open Int.'!Z166</f>
        <v>50.59843799999999</v>
      </c>
      <c r="I166" s="171">
        <f>'Open Int.'!O166</f>
        <v>0.978833414121829</v>
      </c>
      <c r="J166" s="185">
        <f>IF(Volume!D166=0,0,Volume!F166/Volume!D166)</f>
        <v>0.14267596702599875</v>
      </c>
      <c r="K166" s="187">
        <f>IF('Open Int.'!E166=0,0,'Open Int.'!H166/'Open Int.'!E166)</f>
        <v>0.3318988703604088</v>
      </c>
    </row>
    <row r="167" spans="1:11" ht="15">
      <c r="A167" s="201" t="s">
        <v>148</v>
      </c>
      <c r="B167" s="280">
        <f>Margins!B167</f>
        <v>550</v>
      </c>
      <c r="C167" s="280">
        <f>Volume!J167</f>
        <v>1444.75</v>
      </c>
      <c r="D167" s="182">
        <f>Volume!M167</f>
        <v>4.710998369269795</v>
      </c>
      <c r="E167" s="175">
        <f>Volume!C167*100</f>
        <v>160</v>
      </c>
      <c r="F167" s="340">
        <f>'Open Int.'!D167*100</f>
        <v>13</v>
      </c>
      <c r="G167" s="176">
        <f>'Open Int.'!R167</f>
        <v>910.38754125</v>
      </c>
      <c r="H167" s="176">
        <f>'Open Int.'!Z167</f>
        <v>149.627885</v>
      </c>
      <c r="I167" s="171">
        <f>'Open Int.'!O167</f>
        <v>0.9565331238544121</v>
      </c>
      <c r="J167" s="185">
        <f>IF(Volume!D167=0,0,Volume!F167/Volume!D167)</f>
        <v>0.2679509632224168</v>
      </c>
      <c r="K167" s="187">
        <f>IF('Open Int.'!E167=0,0,'Open Int.'!H167/'Open Int.'!E167)</f>
        <v>0.7071823204419889</v>
      </c>
    </row>
    <row r="168" spans="1:11" ht="15">
      <c r="A168" s="201" t="s">
        <v>199</v>
      </c>
      <c r="B168" s="280">
        <f>Margins!B168</f>
        <v>150</v>
      </c>
      <c r="C168" s="280">
        <f>Volume!J168</f>
        <v>2058.05</v>
      </c>
      <c r="D168" s="182">
        <f>Volume!M168</f>
        <v>1.4667455504609885</v>
      </c>
      <c r="E168" s="175">
        <f>Volume!C168*100</f>
        <v>59</v>
      </c>
      <c r="F168" s="340">
        <f>'Open Int.'!D168*100</f>
        <v>-1</v>
      </c>
      <c r="G168" s="176">
        <f>'Open Int.'!R168</f>
        <v>2862.1815862500002</v>
      </c>
      <c r="H168" s="176">
        <f>'Open Int.'!Z168</f>
        <v>57.40778025000009</v>
      </c>
      <c r="I168" s="171">
        <f>'Open Int.'!O168</f>
        <v>0.9121393517769508</v>
      </c>
      <c r="J168" s="185">
        <f>IF(Volume!D168=0,0,Volume!F168/Volume!D168)</f>
        <v>0.30997021202032593</v>
      </c>
      <c r="K168" s="187">
        <f>IF('Open Int.'!E168=0,0,'Open Int.'!H168/'Open Int.'!E168)</f>
        <v>0.5296672504378284</v>
      </c>
    </row>
    <row r="169" spans="1:11" ht="15">
      <c r="A169" s="201" t="s">
        <v>293</v>
      </c>
      <c r="B169" s="280">
        <f>Margins!B169</f>
        <v>1000</v>
      </c>
      <c r="C169" s="280">
        <f>Volume!J169</f>
        <v>550.35</v>
      </c>
      <c r="D169" s="182">
        <f>Volume!M169</f>
        <v>-0.7305194805194724</v>
      </c>
      <c r="E169" s="175">
        <f>Volume!C169*100</f>
        <v>-24</v>
      </c>
      <c r="F169" s="340">
        <f>'Open Int.'!D169*100</f>
        <v>-4</v>
      </c>
      <c r="G169" s="176">
        <f>'Open Int.'!R169</f>
        <v>96.806565</v>
      </c>
      <c r="H169" s="176">
        <f>'Open Int.'!Z169</f>
        <v>-5.092154999999991</v>
      </c>
      <c r="I169" s="171">
        <f>'Open Int.'!O169</f>
        <v>0.9653212052302445</v>
      </c>
      <c r="J169" s="185">
        <f>IF(Volume!D169=0,0,Volume!F169/Volume!D169)</f>
        <v>0</v>
      </c>
      <c r="K169" s="187">
        <f>IF('Open Int.'!E169=0,0,'Open Int.'!H169/'Open Int.'!E169)</f>
        <v>0</v>
      </c>
    </row>
    <row r="170" spans="1:11" ht="15">
      <c r="A170" s="201" t="s">
        <v>414</v>
      </c>
      <c r="B170" s="280">
        <f>Margins!B170</f>
        <v>7150</v>
      </c>
      <c r="C170" s="280">
        <f>Volume!J170</f>
        <v>51.4</v>
      </c>
      <c r="D170" s="182">
        <f>Volume!M170</f>
        <v>2.2885572139303454</v>
      </c>
      <c r="E170" s="175">
        <f>Volume!C170*100</f>
        <v>54</v>
      </c>
      <c r="F170" s="340">
        <f>'Open Int.'!D170*100</f>
        <v>1</v>
      </c>
      <c r="G170" s="176">
        <f>'Open Int.'!R170</f>
        <v>522.96673</v>
      </c>
      <c r="H170" s="176">
        <f>'Open Int.'!Z170</f>
        <v>18.38336499999997</v>
      </c>
      <c r="I170" s="171">
        <f>'Open Int.'!O170</f>
        <v>0.9304286718200984</v>
      </c>
      <c r="J170" s="185">
        <f>IF(Volume!D170=0,0,Volume!F170/Volume!D170)</f>
        <v>0.1935483870967742</v>
      </c>
      <c r="K170" s="187">
        <f>IF('Open Int.'!E170=0,0,'Open Int.'!H170/'Open Int.'!E170)</f>
        <v>0.25776031434184676</v>
      </c>
    </row>
    <row r="171" spans="1:11" ht="15">
      <c r="A171" s="201" t="s">
        <v>415</v>
      </c>
      <c r="B171" s="280">
        <f>Margins!B171</f>
        <v>450</v>
      </c>
      <c r="C171" s="280">
        <f>Volume!J171</f>
        <v>451.8</v>
      </c>
      <c r="D171" s="182">
        <f>Volume!M171</f>
        <v>3.742824339839268</v>
      </c>
      <c r="E171" s="175">
        <f>Volume!C171*100</f>
        <v>112.00000000000001</v>
      </c>
      <c r="F171" s="340">
        <f>'Open Int.'!D171*100</f>
        <v>7.000000000000001</v>
      </c>
      <c r="G171" s="176">
        <f>'Open Int.'!R171</f>
        <v>109.58409</v>
      </c>
      <c r="H171" s="176">
        <f>'Open Int.'!Z171</f>
        <v>10.910677500000006</v>
      </c>
      <c r="I171" s="171">
        <f>'Open Int.'!O171</f>
        <v>0.9567717996289424</v>
      </c>
      <c r="J171" s="185">
        <f>IF(Volume!D171=0,0,Volume!F171/Volume!D171)</f>
        <v>0</v>
      </c>
      <c r="K171" s="187">
        <f>IF('Open Int.'!E171=0,0,'Open Int.'!H171/'Open Int.'!E171)</f>
        <v>0.08333333333333333</v>
      </c>
    </row>
    <row r="172" spans="1:11" ht="15">
      <c r="A172" s="201" t="s">
        <v>212</v>
      </c>
      <c r="B172" s="280">
        <f>Margins!B172</f>
        <v>3350</v>
      </c>
      <c r="C172" s="280">
        <f>Volume!J172</f>
        <v>131.2</v>
      </c>
      <c r="D172" s="182">
        <f>Volume!M172</f>
        <v>1.4302280633938882</v>
      </c>
      <c r="E172" s="175">
        <f>Volume!C172*100</f>
        <v>51</v>
      </c>
      <c r="F172" s="340">
        <f>'Open Int.'!D172*100</f>
        <v>1</v>
      </c>
      <c r="G172" s="176">
        <f>'Open Int.'!R172</f>
        <v>1133.829744</v>
      </c>
      <c r="H172" s="176">
        <f>'Open Int.'!Z172</f>
        <v>25.087463249999928</v>
      </c>
      <c r="I172" s="171">
        <f>'Open Int.'!O172</f>
        <v>0.8802961584680389</v>
      </c>
      <c r="J172" s="185">
        <f>IF(Volume!D172=0,0,Volume!F172/Volume!D172)</f>
        <v>0.27065026362038663</v>
      </c>
      <c r="K172" s="187">
        <f>IF('Open Int.'!E172=0,0,'Open Int.'!H172/'Open Int.'!E172)</f>
        <v>0.4758800521512386</v>
      </c>
    </row>
    <row r="173" spans="1:11" ht="15">
      <c r="A173" s="201" t="s">
        <v>231</v>
      </c>
      <c r="B173" s="280">
        <f>Margins!B173</f>
        <v>2700</v>
      </c>
      <c r="C173" s="280">
        <f>Volume!J173</f>
        <v>172.3</v>
      </c>
      <c r="D173" s="182">
        <f>Volume!M173</f>
        <v>1.026092055115802</v>
      </c>
      <c r="E173" s="175">
        <f>Volume!C173*100</f>
        <v>24</v>
      </c>
      <c r="F173" s="340">
        <f>'Open Int.'!D173*100</f>
        <v>0</v>
      </c>
      <c r="G173" s="176">
        <f>'Open Int.'!R173</f>
        <v>701.862327</v>
      </c>
      <c r="H173" s="176">
        <f>'Open Int.'!Z173</f>
        <v>6.576025500000014</v>
      </c>
      <c r="I173" s="171">
        <f>'Open Int.'!O173</f>
        <v>0.9628819513488434</v>
      </c>
      <c r="J173" s="185">
        <f>IF(Volume!D173=0,0,Volume!F173/Volume!D173)</f>
        <v>0.16749585406301823</v>
      </c>
      <c r="K173" s="187">
        <f>IF('Open Int.'!E173=0,0,'Open Int.'!H173/'Open Int.'!E173)</f>
        <v>0.3293768545994065</v>
      </c>
    </row>
    <row r="174" spans="1:11" ht="15">
      <c r="A174" s="201" t="s">
        <v>490</v>
      </c>
      <c r="B174" s="280">
        <f>Margins!B174</f>
        <v>550</v>
      </c>
      <c r="C174" s="280">
        <f>Volume!J174</f>
        <v>359.8</v>
      </c>
      <c r="D174" s="182">
        <f>Volume!M174</f>
        <v>2.114374911309774</v>
      </c>
      <c r="E174" s="175">
        <f>Volume!C174*100</f>
        <v>-24</v>
      </c>
      <c r="F174" s="340">
        <f>'Open Int.'!D174*100</f>
        <v>2</v>
      </c>
      <c r="G174" s="176">
        <f>'Open Int.'!R174</f>
        <v>14.267869</v>
      </c>
      <c r="H174" s="176">
        <f>'Open Int.'!Z174</f>
        <v>0.5667392499999995</v>
      </c>
      <c r="I174" s="171">
        <f>'Open Int.'!O174</f>
        <v>0.9875173370319001</v>
      </c>
      <c r="J174" s="185">
        <f>IF(Volume!D174=0,0,Volume!F174/Volume!D174)</f>
        <v>0</v>
      </c>
      <c r="K174" s="187">
        <f>IF('Open Int.'!E174=0,0,'Open Int.'!H174/'Open Int.'!E174)</f>
        <v>0</v>
      </c>
    </row>
    <row r="175" spans="1:11" ht="15">
      <c r="A175" s="201" t="s">
        <v>200</v>
      </c>
      <c r="B175" s="280">
        <f>Margins!B175</f>
        <v>600</v>
      </c>
      <c r="C175" s="280">
        <f>Volume!J175</f>
        <v>421.9</v>
      </c>
      <c r="D175" s="182">
        <f>Volume!M175</f>
        <v>-0.15382794935511396</v>
      </c>
      <c r="E175" s="175">
        <f>Volume!C175*100</f>
        <v>3</v>
      </c>
      <c r="F175" s="340">
        <f>'Open Int.'!D175*100</f>
        <v>0</v>
      </c>
      <c r="G175" s="176">
        <f>'Open Int.'!R175</f>
        <v>512.026278</v>
      </c>
      <c r="H175" s="176">
        <f>'Open Int.'!Z175</f>
        <v>4.256394000000057</v>
      </c>
      <c r="I175" s="171">
        <f>'Open Int.'!O175</f>
        <v>0.9315766055272655</v>
      </c>
      <c r="J175" s="185">
        <f>IF(Volume!D175=0,0,Volume!F175/Volume!D175)</f>
        <v>0.0468384074941452</v>
      </c>
      <c r="K175" s="187">
        <f>IF('Open Int.'!E175=0,0,'Open Int.'!H175/'Open Int.'!E175)</f>
        <v>0.13443246670894102</v>
      </c>
    </row>
    <row r="176" spans="1:11" ht="15">
      <c r="A176" s="201" t="s">
        <v>201</v>
      </c>
      <c r="B176" s="280">
        <f>Margins!B176</f>
        <v>250</v>
      </c>
      <c r="C176" s="280">
        <f>Volume!J176</f>
        <v>1694.95</v>
      </c>
      <c r="D176" s="182">
        <f>Volume!M176</f>
        <v>2.998906174039872</v>
      </c>
      <c r="E176" s="175">
        <f>Volume!C176*100</f>
        <v>107</v>
      </c>
      <c r="F176" s="340">
        <f>'Open Int.'!D176*100</f>
        <v>8</v>
      </c>
      <c r="G176" s="176">
        <f>'Open Int.'!R176</f>
        <v>1980.71857</v>
      </c>
      <c r="H176" s="176">
        <f>'Open Int.'!Z176</f>
        <v>219.59744999999998</v>
      </c>
      <c r="I176" s="171">
        <f>'Open Int.'!O176</f>
        <v>0.903131952763991</v>
      </c>
      <c r="J176" s="185">
        <f>IF(Volume!D176=0,0,Volume!F176/Volume!D176)</f>
        <v>0.23284710967044842</v>
      </c>
      <c r="K176" s="187">
        <f>IF('Open Int.'!E176=0,0,'Open Int.'!H176/'Open Int.'!E176)</f>
        <v>0.42738095238095236</v>
      </c>
    </row>
    <row r="177" spans="1:11" ht="15">
      <c r="A177" s="201" t="s">
        <v>36</v>
      </c>
      <c r="B177" s="280">
        <f>Margins!B177</f>
        <v>1600</v>
      </c>
      <c r="C177" s="280">
        <f>Volume!J177</f>
        <v>204.75</v>
      </c>
      <c r="D177" s="182">
        <f>Volume!M177</f>
        <v>0.07331378299120513</v>
      </c>
      <c r="E177" s="175">
        <f>Volume!C177*100</f>
        <v>15</v>
      </c>
      <c r="F177" s="340">
        <f>'Open Int.'!D177*100</f>
        <v>4</v>
      </c>
      <c r="G177" s="176">
        <f>'Open Int.'!R177</f>
        <v>44.3898</v>
      </c>
      <c r="H177" s="176">
        <f>'Open Int.'!Z177</f>
        <v>1.702055999999999</v>
      </c>
      <c r="I177" s="171">
        <f>'Open Int.'!O177</f>
        <v>0.9690036900369003</v>
      </c>
      <c r="J177" s="185">
        <f>IF(Volume!D177=0,0,Volume!F177/Volume!D177)</f>
        <v>0</v>
      </c>
      <c r="K177" s="187">
        <f>IF('Open Int.'!E177=0,0,'Open Int.'!H177/'Open Int.'!E177)</f>
        <v>0.030303030303030304</v>
      </c>
    </row>
    <row r="178" spans="1:11" ht="15">
      <c r="A178" s="201" t="s">
        <v>294</v>
      </c>
      <c r="B178" s="280">
        <f>Margins!B178</f>
        <v>150</v>
      </c>
      <c r="C178" s="280">
        <f>Volume!J178</f>
        <v>2165.8</v>
      </c>
      <c r="D178" s="182">
        <f>Volume!M178</f>
        <v>-0.01846551564950772</v>
      </c>
      <c r="E178" s="175">
        <f>Volume!C178*100</f>
        <v>-40</v>
      </c>
      <c r="F178" s="340">
        <f>'Open Int.'!D178*100</f>
        <v>-2</v>
      </c>
      <c r="G178" s="176">
        <f>'Open Int.'!R178</f>
        <v>365.86859400000003</v>
      </c>
      <c r="H178" s="176">
        <f>'Open Int.'!Z178</f>
        <v>-5.948804999999936</v>
      </c>
      <c r="I178" s="171">
        <f>'Open Int.'!O178</f>
        <v>0.9041022908897176</v>
      </c>
      <c r="J178" s="185">
        <f>IF(Volume!D178=0,0,Volume!F178/Volume!D178)</f>
        <v>0</v>
      </c>
      <c r="K178" s="187">
        <f>IF('Open Int.'!E178=0,0,'Open Int.'!H178/'Open Int.'!E178)</f>
        <v>0.03389830508474576</v>
      </c>
    </row>
    <row r="179" spans="1:11" ht="15">
      <c r="A179" s="201" t="s">
        <v>416</v>
      </c>
      <c r="B179" s="280">
        <f>Margins!B179</f>
        <v>200</v>
      </c>
      <c r="C179" s="280">
        <f>Volume!J179</f>
        <v>1319.6</v>
      </c>
      <c r="D179" s="182">
        <f>Volume!M179</f>
        <v>-0.33609002681167977</v>
      </c>
      <c r="E179" s="175">
        <f>Volume!C179*100</f>
        <v>400</v>
      </c>
      <c r="F179" s="340">
        <f>'Open Int.'!D179*100</f>
        <v>6</v>
      </c>
      <c r="G179" s="176">
        <f>'Open Int.'!R179</f>
        <v>4.433856</v>
      </c>
      <c r="H179" s="176">
        <f>'Open Int.'!Z179</f>
        <v>0.2498579999999997</v>
      </c>
      <c r="I179" s="171">
        <f>'Open Int.'!O179</f>
        <v>0.9940476190476191</v>
      </c>
      <c r="J179" s="185">
        <f>IF(Volume!D179=0,0,Volume!F179/Volume!D179)</f>
        <v>0</v>
      </c>
      <c r="K179" s="187">
        <f>IF('Open Int.'!E179=0,0,'Open Int.'!H179/'Open Int.'!E179)</f>
        <v>0</v>
      </c>
    </row>
    <row r="180" spans="1:11" ht="15">
      <c r="A180" s="201" t="s">
        <v>224</v>
      </c>
      <c r="B180" s="280">
        <f>Margins!B180</f>
        <v>188</v>
      </c>
      <c r="C180" s="280">
        <f>Volume!J180</f>
        <v>1283.95</v>
      </c>
      <c r="D180" s="182">
        <f>Volume!M180</f>
        <v>3.0581530681863898</v>
      </c>
      <c r="E180" s="175">
        <f>Volume!C180*100</f>
        <v>278</v>
      </c>
      <c r="F180" s="340">
        <f>'Open Int.'!D180*100</f>
        <v>5</v>
      </c>
      <c r="G180" s="176">
        <f>'Open Int.'!R180</f>
        <v>146.95372688</v>
      </c>
      <c r="H180" s="176">
        <f>'Open Int.'!Z180</f>
        <v>11.621526440000025</v>
      </c>
      <c r="I180" s="171">
        <f>'Open Int.'!O180</f>
        <v>0.892904073587385</v>
      </c>
      <c r="J180" s="185">
        <f>IF(Volume!D180=0,0,Volume!F180/Volume!D180)</f>
        <v>0</v>
      </c>
      <c r="K180" s="187">
        <f>IF('Open Int.'!E180=0,0,'Open Int.'!H180/'Open Int.'!E180)</f>
        <v>0</v>
      </c>
    </row>
    <row r="181" spans="1:11" ht="15">
      <c r="A181" s="201" t="s">
        <v>417</v>
      </c>
      <c r="B181" s="280">
        <f>Margins!B181</f>
        <v>2600</v>
      </c>
      <c r="C181" s="280">
        <f>Volume!J181</f>
        <v>113.3</v>
      </c>
      <c r="D181" s="182">
        <f>Volume!M181</f>
        <v>2.533936651583708</v>
      </c>
      <c r="E181" s="175">
        <f>Volume!C181*100</f>
        <v>-4</v>
      </c>
      <c r="F181" s="340">
        <f>'Open Int.'!D181*100</f>
        <v>2</v>
      </c>
      <c r="G181" s="176">
        <f>'Open Int.'!R181</f>
        <v>170.620736</v>
      </c>
      <c r="H181" s="176">
        <f>'Open Int.'!Z181</f>
        <v>7.405606000000006</v>
      </c>
      <c r="I181" s="171">
        <f>'Open Int.'!O181</f>
        <v>0.588225138121547</v>
      </c>
      <c r="J181" s="185">
        <f>IF(Volume!D181=0,0,Volume!F181/Volume!D181)</f>
        <v>0</v>
      </c>
      <c r="K181" s="187">
        <f>IF('Open Int.'!E181=0,0,'Open Int.'!H181/'Open Int.'!E181)</f>
        <v>0</v>
      </c>
    </row>
    <row r="182" spans="1:11" ht="15">
      <c r="A182" s="201" t="s">
        <v>271</v>
      </c>
      <c r="B182" s="280">
        <f>Margins!B182</f>
        <v>350</v>
      </c>
      <c r="C182" s="280">
        <f>Volume!J182</f>
        <v>763.1</v>
      </c>
      <c r="D182" s="182">
        <f>Volume!M182</f>
        <v>1.2538976978703704</v>
      </c>
      <c r="E182" s="175">
        <f>Volume!C182*100</f>
        <v>134</v>
      </c>
      <c r="F182" s="340">
        <f>'Open Int.'!D182*100</f>
        <v>2</v>
      </c>
      <c r="G182" s="176">
        <f>'Open Int.'!R182</f>
        <v>44.9504055</v>
      </c>
      <c r="H182" s="176">
        <f>'Open Int.'!Z182</f>
        <v>1.5062512500000054</v>
      </c>
      <c r="I182" s="171">
        <f>'Open Int.'!O182</f>
        <v>0.9982174688057041</v>
      </c>
      <c r="J182" s="185">
        <f>IF(Volume!D182=0,0,Volume!F182/Volume!D182)</f>
        <v>0</v>
      </c>
      <c r="K182" s="187">
        <f>IF('Open Int.'!E182=0,0,'Open Int.'!H182/'Open Int.'!E182)</f>
        <v>0</v>
      </c>
    </row>
    <row r="183" spans="1:11" ht="15">
      <c r="A183" s="201" t="s">
        <v>178</v>
      </c>
      <c r="B183" s="280">
        <f>Margins!B183</f>
        <v>1500</v>
      </c>
      <c r="C183" s="280">
        <f>Volume!J183</f>
        <v>146.35</v>
      </c>
      <c r="D183" s="182">
        <f>Volume!M183</f>
        <v>0.48060418812220296</v>
      </c>
      <c r="E183" s="175">
        <f>Volume!C183*100</f>
        <v>-46</v>
      </c>
      <c r="F183" s="340">
        <f>'Open Int.'!D183*100</f>
        <v>1</v>
      </c>
      <c r="G183" s="176">
        <f>'Open Int.'!R183</f>
        <v>101.42055</v>
      </c>
      <c r="H183" s="176">
        <f>'Open Int.'!Z183</f>
        <v>1.140525000000011</v>
      </c>
      <c r="I183" s="171">
        <f>'Open Int.'!O183</f>
        <v>0.9718614718614719</v>
      </c>
      <c r="J183" s="185">
        <f>IF(Volume!D183=0,0,Volume!F183/Volume!D183)</f>
        <v>0</v>
      </c>
      <c r="K183" s="187">
        <f>IF('Open Int.'!E183=0,0,'Open Int.'!H183/'Open Int.'!E183)</f>
        <v>0.08733624454148471</v>
      </c>
    </row>
    <row r="184" spans="1:11" ht="15">
      <c r="A184" s="201" t="s">
        <v>179</v>
      </c>
      <c r="B184" s="280">
        <f>Margins!B184</f>
        <v>850</v>
      </c>
      <c r="C184" s="280">
        <f>Volume!J184</f>
        <v>283.85</v>
      </c>
      <c r="D184" s="182">
        <f>Volume!M184</f>
        <v>-0.7864383082838168</v>
      </c>
      <c r="E184" s="175">
        <f>Volume!C184*100</f>
        <v>-81</v>
      </c>
      <c r="F184" s="340">
        <f>'Open Int.'!D184*100</f>
        <v>0</v>
      </c>
      <c r="G184" s="176">
        <f>'Open Int.'!R184</f>
        <v>18.626237000000003</v>
      </c>
      <c r="H184" s="176">
        <f>'Open Int.'!Z184</f>
        <v>-0.12332649999999745</v>
      </c>
      <c r="I184" s="171">
        <f>'Open Int.'!O184</f>
        <v>0.9987046632124352</v>
      </c>
      <c r="J184" s="185">
        <f>IF(Volume!D184=0,0,Volume!F184/Volume!D184)</f>
        <v>0</v>
      </c>
      <c r="K184" s="187">
        <f>IF('Open Int.'!E184=0,0,'Open Int.'!H184/'Open Int.'!E184)</f>
        <v>0</v>
      </c>
    </row>
    <row r="185" spans="1:11" ht="15">
      <c r="A185" s="201" t="s">
        <v>149</v>
      </c>
      <c r="B185" s="280">
        <f>Margins!B185</f>
        <v>438</v>
      </c>
      <c r="C185" s="280">
        <f>Volume!J185</f>
        <v>650.35</v>
      </c>
      <c r="D185" s="182">
        <f>Volume!M185</f>
        <v>0.18485712085034978</v>
      </c>
      <c r="E185" s="175">
        <f>Volume!C185*100</f>
        <v>-37</v>
      </c>
      <c r="F185" s="340">
        <f>'Open Int.'!D185*100</f>
        <v>-1</v>
      </c>
      <c r="G185" s="176">
        <f>'Open Int.'!R185</f>
        <v>276.33618633000003</v>
      </c>
      <c r="H185" s="176">
        <f>'Open Int.'!Z185</f>
        <v>-3.584434319999957</v>
      </c>
      <c r="I185" s="171">
        <f>'Open Int.'!O185</f>
        <v>0.9482527574476858</v>
      </c>
      <c r="J185" s="185">
        <f>IF(Volume!D185=0,0,Volume!F185/Volume!D185)</f>
        <v>0</v>
      </c>
      <c r="K185" s="187">
        <f>IF('Open Int.'!E185=0,0,'Open Int.'!H185/'Open Int.'!E185)</f>
        <v>0.125</v>
      </c>
    </row>
    <row r="186" spans="1:11" ht="15">
      <c r="A186" s="201" t="s">
        <v>418</v>
      </c>
      <c r="B186" s="280">
        <f>Margins!B186</f>
        <v>1250</v>
      </c>
      <c r="C186" s="280">
        <f>Volume!J186</f>
        <v>161.55</v>
      </c>
      <c r="D186" s="182">
        <f>Volume!M186</f>
        <v>1.9564531397917468</v>
      </c>
      <c r="E186" s="175">
        <f>Volume!C186*100</f>
        <v>-9</v>
      </c>
      <c r="F186" s="340">
        <f>'Open Int.'!D186*100</f>
        <v>1</v>
      </c>
      <c r="G186" s="176">
        <f>'Open Int.'!R186</f>
        <v>78.594075</v>
      </c>
      <c r="H186" s="176">
        <f>'Open Int.'!Z186</f>
        <v>2.1815624999999983</v>
      </c>
      <c r="I186" s="171">
        <f>'Open Int.'!O186</f>
        <v>0.9190647482014388</v>
      </c>
      <c r="J186" s="185">
        <f>IF(Volume!D186=0,0,Volume!F186/Volume!D186)</f>
        <v>0</v>
      </c>
      <c r="K186" s="187">
        <f>IF('Open Int.'!E186=0,0,'Open Int.'!H186/'Open Int.'!E186)</f>
        <v>0</v>
      </c>
    </row>
    <row r="187" spans="1:11" ht="15">
      <c r="A187" s="201" t="s">
        <v>419</v>
      </c>
      <c r="B187" s="280">
        <f>Margins!B187</f>
        <v>1050</v>
      </c>
      <c r="C187" s="280">
        <f>Volume!J187</f>
        <v>230.85</v>
      </c>
      <c r="D187" s="182">
        <f>Volume!M187</f>
        <v>-0.021654395842360924</v>
      </c>
      <c r="E187" s="175">
        <f>Volume!C187*100</f>
        <v>-37</v>
      </c>
      <c r="F187" s="340">
        <f>'Open Int.'!D187*100</f>
        <v>0</v>
      </c>
      <c r="G187" s="176">
        <f>'Open Int.'!R187</f>
        <v>47.19381975</v>
      </c>
      <c r="H187" s="176">
        <f>'Open Int.'!Z187</f>
        <v>-0.13144424999999416</v>
      </c>
      <c r="I187" s="171">
        <f>'Open Int.'!O187</f>
        <v>0.9851052901900359</v>
      </c>
      <c r="J187" s="185">
        <f>IF(Volume!D187=0,0,Volume!F187/Volume!D187)</f>
        <v>0</v>
      </c>
      <c r="K187" s="187">
        <f>IF('Open Int.'!E187=0,0,'Open Int.'!H187/'Open Int.'!E187)</f>
        <v>0</v>
      </c>
    </row>
    <row r="188" spans="1:11" ht="15">
      <c r="A188" s="201" t="s">
        <v>150</v>
      </c>
      <c r="B188" s="280">
        <f>Margins!B188</f>
        <v>225</v>
      </c>
      <c r="C188" s="280">
        <f>Volume!J188</f>
        <v>991.85</v>
      </c>
      <c r="D188" s="182">
        <f>Volume!M188</f>
        <v>-0.6908635794743406</v>
      </c>
      <c r="E188" s="175">
        <f>Volume!C188*100</f>
        <v>111.00000000000001</v>
      </c>
      <c r="F188" s="340">
        <f>'Open Int.'!D188*100</f>
        <v>0</v>
      </c>
      <c r="G188" s="176">
        <f>'Open Int.'!R188</f>
        <v>168.155769375</v>
      </c>
      <c r="H188" s="176">
        <f>'Open Int.'!Z188</f>
        <v>-1.5743024999999875</v>
      </c>
      <c r="I188" s="171">
        <f>'Open Int.'!O188</f>
        <v>0.9550099535500995</v>
      </c>
      <c r="J188" s="185">
        <f>IF(Volume!D188=0,0,Volume!F188/Volume!D188)</f>
        <v>0</v>
      </c>
      <c r="K188" s="187">
        <f>IF('Open Int.'!E188=0,0,'Open Int.'!H188/'Open Int.'!E188)</f>
        <v>0</v>
      </c>
    </row>
    <row r="189" spans="1:11" ht="15">
      <c r="A189" s="201" t="s">
        <v>210</v>
      </c>
      <c r="B189" s="280">
        <f>Margins!B189</f>
        <v>500</v>
      </c>
      <c r="C189" s="280">
        <f>Volume!J189</f>
        <v>329.3</v>
      </c>
      <c r="D189" s="182">
        <f>Volume!M189</f>
        <v>-0.07586102260658473</v>
      </c>
      <c r="E189" s="175">
        <f>Volume!C189*100</f>
        <v>30</v>
      </c>
      <c r="F189" s="340">
        <f>'Open Int.'!D189*100</f>
        <v>5</v>
      </c>
      <c r="G189" s="176">
        <f>'Open Int.'!R189</f>
        <v>40.388645</v>
      </c>
      <c r="H189" s="176">
        <f>'Open Int.'!Z189</f>
        <v>1.880727499999999</v>
      </c>
      <c r="I189" s="171">
        <f>'Open Int.'!O189</f>
        <v>0.9849164288626172</v>
      </c>
      <c r="J189" s="185">
        <f>IF(Volume!D189=0,0,Volume!F189/Volume!D189)</f>
        <v>0</v>
      </c>
      <c r="K189" s="187">
        <f>IF('Open Int.'!E189=0,0,'Open Int.'!H189/'Open Int.'!E189)</f>
        <v>0</v>
      </c>
    </row>
    <row r="190" spans="1:11" ht="15">
      <c r="A190" s="201" t="s">
        <v>225</v>
      </c>
      <c r="B190" s="280">
        <f>Margins!B190</f>
        <v>200</v>
      </c>
      <c r="C190" s="280">
        <f>Volume!J190</f>
        <v>1437.35</v>
      </c>
      <c r="D190" s="182">
        <f>Volume!M190</f>
        <v>3.021072247706412</v>
      </c>
      <c r="E190" s="175">
        <f>Volume!C190*100</f>
        <v>39</v>
      </c>
      <c r="F190" s="340">
        <f>'Open Int.'!D190*100</f>
        <v>-3</v>
      </c>
      <c r="G190" s="176">
        <f>'Open Int.'!R190</f>
        <v>449.804309</v>
      </c>
      <c r="H190" s="176">
        <f>'Open Int.'!Z190</f>
        <v>1.4986450000000104</v>
      </c>
      <c r="I190" s="171">
        <f>'Open Int.'!O190</f>
        <v>0.9290598836837732</v>
      </c>
      <c r="J190" s="185">
        <f>IF(Volume!D190=0,0,Volume!F190/Volume!D190)</f>
        <v>0.034482758620689655</v>
      </c>
      <c r="K190" s="187">
        <f>IF('Open Int.'!E190=0,0,'Open Int.'!H190/'Open Int.'!E190)</f>
        <v>0.021739130434782608</v>
      </c>
    </row>
    <row r="191" spans="1:11" ht="15">
      <c r="A191" s="201" t="s">
        <v>90</v>
      </c>
      <c r="B191" s="280">
        <f>Margins!B191</f>
        <v>3800</v>
      </c>
      <c r="C191" s="280">
        <f>Volume!J191</f>
        <v>85.05</v>
      </c>
      <c r="D191" s="182">
        <f>Volume!M191</f>
        <v>2.1621621621621587</v>
      </c>
      <c r="E191" s="175">
        <f>Volume!C191*100</f>
        <v>292</v>
      </c>
      <c r="F191" s="340">
        <f>'Open Int.'!D191*100</f>
        <v>1</v>
      </c>
      <c r="G191" s="176">
        <f>'Open Int.'!R191</f>
        <v>99.122373</v>
      </c>
      <c r="H191" s="176">
        <f>'Open Int.'!Z191</f>
        <v>3.426497999999995</v>
      </c>
      <c r="I191" s="171">
        <f>'Open Int.'!O191</f>
        <v>0.9263123573524616</v>
      </c>
      <c r="J191" s="185">
        <f>IF(Volume!D191=0,0,Volume!F191/Volume!D191)</f>
        <v>0.11764705882352941</v>
      </c>
      <c r="K191" s="187">
        <f>IF('Open Int.'!E191=0,0,'Open Int.'!H191/'Open Int.'!E191)</f>
        <v>0.15469613259668508</v>
      </c>
    </row>
    <row r="192" spans="1:13" ht="15">
      <c r="A192" s="201" t="s">
        <v>151</v>
      </c>
      <c r="B192" s="280">
        <f>Margins!B192</f>
        <v>1350</v>
      </c>
      <c r="C192" s="280">
        <f>Volume!J192</f>
        <v>258</v>
      </c>
      <c r="D192" s="182">
        <f>Volume!M192</f>
        <v>1.0773751224289911</v>
      </c>
      <c r="E192" s="175">
        <f>Volume!C192*100</f>
        <v>538</v>
      </c>
      <c r="F192" s="340">
        <f>'Open Int.'!D192*100</f>
        <v>5</v>
      </c>
      <c r="G192" s="176">
        <f>'Open Int.'!R192</f>
        <v>130.57767</v>
      </c>
      <c r="H192" s="176">
        <f>'Open Int.'!Z192</f>
        <v>7.491015000000019</v>
      </c>
      <c r="I192" s="171">
        <f>'Open Int.'!O192</f>
        <v>0.6905841557748733</v>
      </c>
      <c r="J192" s="185">
        <f>IF(Volume!D192=0,0,Volume!F192/Volume!D192)</f>
        <v>0.043478260869565216</v>
      </c>
      <c r="K192" s="187">
        <f>IF('Open Int.'!E192=0,0,'Open Int.'!H192/'Open Int.'!E192)</f>
        <v>0.09615384615384616</v>
      </c>
      <c r="M192" s="96"/>
    </row>
    <row r="193" spans="1:13" ht="15">
      <c r="A193" s="201" t="s">
        <v>204</v>
      </c>
      <c r="B193" s="280">
        <f>Margins!B193</f>
        <v>412</v>
      </c>
      <c r="C193" s="280">
        <f>Volume!J193</f>
        <v>696.1</v>
      </c>
      <c r="D193" s="182">
        <f>Volume!M193</f>
        <v>0.19431450161929079</v>
      </c>
      <c r="E193" s="175">
        <f>Volume!C193*100</f>
        <v>-16</v>
      </c>
      <c r="F193" s="340">
        <f>'Open Int.'!D193*100</f>
        <v>-3</v>
      </c>
      <c r="G193" s="176">
        <f>'Open Int.'!R193</f>
        <v>506.50547051999996</v>
      </c>
      <c r="H193" s="176">
        <f>'Open Int.'!Z193</f>
        <v>-12.15597348</v>
      </c>
      <c r="I193" s="171">
        <f>'Open Int.'!O193</f>
        <v>0.9792197497310458</v>
      </c>
      <c r="J193" s="185">
        <f>IF(Volume!D193=0,0,Volume!F193/Volume!D193)</f>
        <v>0.08450704225352113</v>
      </c>
      <c r="K193" s="187">
        <f>IF('Open Int.'!E193=0,0,'Open Int.'!H193/'Open Int.'!E193)</f>
        <v>0.14616497829232997</v>
      </c>
      <c r="M193" s="96"/>
    </row>
    <row r="194" spans="1:13" ht="15">
      <c r="A194" s="177" t="s">
        <v>226</v>
      </c>
      <c r="B194" s="280">
        <f>Margins!B194</f>
        <v>400</v>
      </c>
      <c r="C194" s="280">
        <f>Volume!J194</f>
        <v>748.5</v>
      </c>
      <c r="D194" s="182">
        <f>Volume!M194</f>
        <v>1.8090315560391665</v>
      </c>
      <c r="E194" s="175">
        <f>Volume!C194*100</f>
        <v>86</v>
      </c>
      <c r="F194" s="340">
        <f>'Open Int.'!D194*100</f>
        <v>-2</v>
      </c>
      <c r="G194" s="176">
        <f>'Open Int.'!R194</f>
        <v>159.49038</v>
      </c>
      <c r="H194" s="176">
        <f>'Open Int.'!Z194</f>
        <v>-0.6655880000000138</v>
      </c>
      <c r="I194" s="171">
        <f>'Open Int.'!O194</f>
        <v>0.8113384644265065</v>
      </c>
      <c r="J194" s="185">
        <f>IF(Volume!D194=0,0,Volume!F194/Volume!D194)</f>
        <v>0</v>
      </c>
      <c r="K194" s="187">
        <f>IF('Open Int.'!E194=0,0,'Open Int.'!H194/'Open Int.'!E194)</f>
        <v>0.12280701754385964</v>
      </c>
      <c r="M194" s="96"/>
    </row>
    <row r="195" spans="1:13" ht="15">
      <c r="A195" s="177" t="s">
        <v>183</v>
      </c>
      <c r="B195" s="280">
        <f>Margins!B195</f>
        <v>675</v>
      </c>
      <c r="C195" s="280">
        <f>Volume!J195</f>
        <v>710.35</v>
      </c>
      <c r="D195" s="182">
        <f>Volume!M195</f>
        <v>0.6660525756394877</v>
      </c>
      <c r="E195" s="175">
        <f>Volume!C195*100</f>
        <v>-17</v>
      </c>
      <c r="F195" s="340">
        <f>'Open Int.'!D195*100</f>
        <v>1</v>
      </c>
      <c r="G195" s="176">
        <f>'Open Int.'!R195</f>
        <v>1374.063746625</v>
      </c>
      <c r="H195" s="176">
        <f>'Open Int.'!Z195</f>
        <v>19.42744162500003</v>
      </c>
      <c r="I195" s="171">
        <f>'Open Int.'!O195</f>
        <v>0.9710018494608648</v>
      </c>
      <c r="J195" s="185">
        <f>IF(Volume!D195=0,0,Volume!F195/Volume!D195)</f>
        <v>0.426056338028169</v>
      </c>
      <c r="K195" s="187">
        <f>IF('Open Int.'!E195=0,0,'Open Int.'!H195/'Open Int.'!E195)</f>
        <v>0.5458304617505169</v>
      </c>
      <c r="M195" s="96"/>
    </row>
    <row r="196" spans="1:13" ht="15">
      <c r="A196" s="177" t="s">
        <v>202</v>
      </c>
      <c r="B196" s="280">
        <f>Margins!B196</f>
        <v>550</v>
      </c>
      <c r="C196" s="280">
        <f>Volume!J196</f>
        <v>793.6</v>
      </c>
      <c r="D196" s="182">
        <f>Volume!M196</f>
        <v>2.3867888014449745</v>
      </c>
      <c r="E196" s="175">
        <f>Volume!C196*100</f>
        <v>213</v>
      </c>
      <c r="F196" s="340">
        <f>'Open Int.'!D196*100</f>
        <v>-4</v>
      </c>
      <c r="G196" s="176">
        <f>'Open Int.'!R196</f>
        <v>90.5696</v>
      </c>
      <c r="H196" s="176">
        <f>'Open Int.'!Z196</f>
        <v>-1.0859750000000048</v>
      </c>
      <c r="I196" s="171">
        <f>'Open Int.'!O196</f>
        <v>0.983132530120482</v>
      </c>
      <c r="J196" s="185">
        <f>IF(Volume!D196=0,0,Volume!F196/Volume!D196)</f>
        <v>0</v>
      </c>
      <c r="K196" s="187">
        <f>IF('Open Int.'!E196=0,0,'Open Int.'!H196/'Open Int.'!E196)</f>
        <v>0</v>
      </c>
      <c r="M196" s="96"/>
    </row>
    <row r="197" spans="1:13" ht="15">
      <c r="A197" s="177" t="s">
        <v>117</v>
      </c>
      <c r="B197" s="280">
        <f>Margins!B197</f>
        <v>250</v>
      </c>
      <c r="C197" s="280">
        <f>Volume!J197</f>
        <v>1002.45</v>
      </c>
      <c r="D197" s="182">
        <f>Volume!M197</f>
        <v>0.4811306570440604</v>
      </c>
      <c r="E197" s="175">
        <f>Volume!C197*100</f>
        <v>-24</v>
      </c>
      <c r="F197" s="340">
        <f>'Open Int.'!D197*100</f>
        <v>-1</v>
      </c>
      <c r="G197" s="176">
        <f>'Open Int.'!R197</f>
        <v>621.59418375</v>
      </c>
      <c r="H197" s="176">
        <f>'Open Int.'!Z197</f>
        <v>-2.3361262500000066</v>
      </c>
      <c r="I197" s="171">
        <f>'Open Int.'!O197</f>
        <v>0.8919485546103294</v>
      </c>
      <c r="J197" s="185">
        <f>IF(Volume!D197=0,0,Volume!F197/Volume!D197)</f>
        <v>0.019736842105263157</v>
      </c>
      <c r="K197" s="187">
        <f>IF('Open Int.'!E197=0,0,'Open Int.'!H197/'Open Int.'!E197)</f>
        <v>0.06840148698884758</v>
      </c>
      <c r="M197" s="96"/>
    </row>
    <row r="198" spans="1:13" ht="15">
      <c r="A198" s="177" t="s">
        <v>491</v>
      </c>
      <c r="B198" s="280">
        <f>Margins!B198</f>
        <v>200</v>
      </c>
      <c r="C198" s="280">
        <f>Volume!J198</f>
        <v>1292.35</v>
      </c>
      <c r="D198" s="182">
        <f>Volume!M198</f>
        <v>0.1549967063199907</v>
      </c>
      <c r="E198" s="175">
        <f>Volume!C198*100</f>
        <v>12</v>
      </c>
      <c r="F198" s="340">
        <f>'Open Int.'!D198*100</f>
        <v>12</v>
      </c>
      <c r="G198" s="176">
        <f>'Open Int.'!R198</f>
        <v>64.462418</v>
      </c>
      <c r="H198" s="176">
        <f>'Open Int.'!Z198</f>
        <v>6.990228999999999</v>
      </c>
      <c r="I198" s="171">
        <f>'Open Int.'!O198</f>
        <v>0.9639133921411387</v>
      </c>
      <c r="J198" s="185">
        <f>IF(Volume!D198=0,0,Volume!F198/Volume!D198)</f>
        <v>0</v>
      </c>
      <c r="K198" s="187">
        <f>IF('Open Int.'!E198=0,0,'Open Int.'!H198/'Open Int.'!E198)</f>
        <v>0</v>
      </c>
      <c r="M198" s="96"/>
    </row>
    <row r="199" spans="1:13" ht="15">
      <c r="A199" s="177" t="s">
        <v>227</v>
      </c>
      <c r="B199" s="280">
        <f>Margins!B199</f>
        <v>206</v>
      </c>
      <c r="C199" s="280">
        <f>Volume!J199</f>
        <v>1499.05</v>
      </c>
      <c r="D199" s="182">
        <f>Volume!M199</f>
        <v>0.33466082125765534</v>
      </c>
      <c r="E199" s="175">
        <f>Volume!C199*100</f>
        <v>-45</v>
      </c>
      <c r="F199" s="340">
        <f>'Open Int.'!D199*100</f>
        <v>-5</v>
      </c>
      <c r="G199" s="176">
        <f>'Open Int.'!R199</f>
        <v>122.25562237000001</v>
      </c>
      <c r="H199" s="176">
        <f>'Open Int.'!Z199</f>
        <v>-5.37837983999998</v>
      </c>
      <c r="I199" s="171">
        <f>'Open Int.'!O199</f>
        <v>0.9563020964890124</v>
      </c>
      <c r="J199" s="185">
        <f>IF(Volume!D199=0,0,Volume!F199/Volume!D199)</f>
        <v>0</v>
      </c>
      <c r="K199" s="187">
        <f>IF('Open Int.'!E199=0,0,'Open Int.'!H199/'Open Int.'!E199)</f>
        <v>0.058823529411764705</v>
      </c>
      <c r="M199" s="96"/>
    </row>
    <row r="200" spans="1:13" ht="15">
      <c r="A200" s="177" t="s">
        <v>295</v>
      </c>
      <c r="B200" s="280">
        <f>Margins!B200</f>
        <v>7700</v>
      </c>
      <c r="C200" s="280">
        <f>Volume!J200</f>
        <v>110.5</v>
      </c>
      <c r="D200" s="182">
        <f>Volume!M200</f>
        <v>7.594936708860757</v>
      </c>
      <c r="E200" s="175">
        <f>Volume!C200*100</f>
        <v>30</v>
      </c>
      <c r="F200" s="340">
        <f>'Open Int.'!D200*100</f>
        <v>13</v>
      </c>
      <c r="G200" s="176">
        <f>'Open Int.'!R200</f>
        <v>78.022945</v>
      </c>
      <c r="H200" s="176">
        <f>'Open Int.'!Z200</f>
        <v>15.708693000000004</v>
      </c>
      <c r="I200" s="171">
        <f>'Open Int.'!O200</f>
        <v>0.9094874591057798</v>
      </c>
      <c r="J200" s="185">
        <f>IF(Volume!D200=0,0,Volume!F200/Volume!D200)</f>
        <v>0.46938775510204084</v>
      </c>
      <c r="K200" s="187">
        <f>IF('Open Int.'!E200=0,0,'Open Int.'!H200/'Open Int.'!E200)</f>
        <v>0.6181818181818182</v>
      </c>
      <c r="M200" s="96"/>
    </row>
    <row r="201" spans="1:13" ht="15">
      <c r="A201" s="177" t="s">
        <v>296</v>
      </c>
      <c r="B201" s="280">
        <f>Margins!B201</f>
        <v>10450</v>
      </c>
      <c r="C201" s="280">
        <f>Volume!J201</f>
        <v>34.05</v>
      </c>
      <c r="D201" s="182">
        <f>Volume!M201</f>
        <v>3.495440729483278</v>
      </c>
      <c r="E201" s="175">
        <f>Volume!C201*100</f>
        <v>16</v>
      </c>
      <c r="F201" s="340">
        <f>'Open Int.'!D201*100</f>
        <v>-2</v>
      </c>
      <c r="G201" s="176">
        <f>'Open Int.'!R201</f>
        <v>344.18710424999995</v>
      </c>
      <c r="H201" s="176">
        <f>'Open Int.'!Z201</f>
        <v>3.6138712499999315</v>
      </c>
      <c r="I201" s="171">
        <f>'Open Int.'!O201</f>
        <v>0.9089217409283573</v>
      </c>
      <c r="J201" s="185">
        <f>IF(Volume!D201=0,0,Volume!F201/Volume!D201)</f>
        <v>0.15267175572519084</v>
      </c>
      <c r="K201" s="187">
        <f>IF('Open Int.'!E201=0,0,'Open Int.'!H201/'Open Int.'!E201)</f>
        <v>0.21867469879518073</v>
      </c>
      <c r="M201" s="96"/>
    </row>
    <row r="202" spans="1:13" ht="15">
      <c r="A202" s="177" t="s">
        <v>492</v>
      </c>
      <c r="B202" s="280">
        <f>Margins!B202</f>
        <v>250</v>
      </c>
      <c r="C202" s="280">
        <f>Volume!J202</f>
        <v>857.55</v>
      </c>
      <c r="D202" s="182">
        <f>Volume!M202</f>
        <v>1.5994313133108229</v>
      </c>
      <c r="E202" s="175">
        <f>Volume!C202*100</f>
        <v>283</v>
      </c>
      <c r="F202" s="340">
        <f>'Open Int.'!D202*100</f>
        <v>9</v>
      </c>
      <c r="G202" s="176">
        <f>'Open Int.'!R202</f>
        <v>28.23483375</v>
      </c>
      <c r="H202" s="176">
        <f>'Open Int.'!Z202</f>
        <v>2.7023212500000007</v>
      </c>
      <c r="I202" s="171">
        <f>'Open Int.'!O202</f>
        <v>0.9946848899012908</v>
      </c>
      <c r="J202" s="185">
        <f>IF(Volume!D202=0,0,Volume!F202/Volume!D202)</f>
        <v>0</v>
      </c>
      <c r="K202" s="187">
        <f>IF('Open Int.'!E202=0,0,'Open Int.'!H202/'Open Int.'!E202)</f>
        <v>0</v>
      </c>
      <c r="M202" s="96"/>
    </row>
    <row r="203" spans="1:13" ht="15">
      <c r="A203" s="177" t="s">
        <v>171</v>
      </c>
      <c r="B203" s="280">
        <f>Margins!B203</f>
        <v>2950</v>
      </c>
      <c r="C203" s="280">
        <f>Volume!J203</f>
        <v>70.05</v>
      </c>
      <c r="D203" s="182">
        <f>Volume!M203</f>
        <v>1.228323699421957</v>
      </c>
      <c r="E203" s="175">
        <f>Volume!C203*100</f>
        <v>28.000000000000004</v>
      </c>
      <c r="F203" s="340">
        <f>'Open Int.'!D203*100</f>
        <v>4</v>
      </c>
      <c r="G203" s="176">
        <f>'Open Int.'!R203</f>
        <v>42.71403825</v>
      </c>
      <c r="H203" s="176">
        <f>'Open Int.'!Z203</f>
        <v>1.9268662500000033</v>
      </c>
      <c r="I203" s="171">
        <f>'Open Int.'!O203</f>
        <v>0.9637155297532656</v>
      </c>
      <c r="J203" s="185">
        <f>IF(Volume!D203=0,0,Volume!F203/Volume!D203)</f>
        <v>0.3</v>
      </c>
      <c r="K203" s="187">
        <f>IF('Open Int.'!E203=0,0,'Open Int.'!H203/'Open Int.'!E203)</f>
        <v>0.23972602739726026</v>
      </c>
      <c r="M203" s="96"/>
    </row>
    <row r="204" spans="1:13" ht="15">
      <c r="A204" s="177" t="s">
        <v>297</v>
      </c>
      <c r="B204" s="280">
        <f>Margins!B204</f>
        <v>200</v>
      </c>
      <c r="C204" s="280">
        <f>Volume!J204</f>
        <v>982.35</v>
      </c>
      <c r="D204" s="182">
        <f>Volume!M204</f>
        <v>0.5064456721915332</v>
      </c>
      <c r="E204" s="175">
        <f>Volume!C204*100</f>
        <v>-10</v>
      </c>
      <c r="F204" s="340">
        <f>'Open Int.'!D204*100</f>
        <v>0</v>
      </c>
      <c r="G204" s="176">
        <f>'Open Int.'!R204</f>
        <v>87.664914</v>
      </c>
      <c r="H204" s="176">
        <f>'Open Int.'!Z204</f>
        <v>0.5590260000000029</v>
      </c>
      <c r="I204" s="171">
        <f>'Open Int.'!O204</f>
        <v>1</v>
      </c>
      <c r="J204" s="185">
        <f>IF(Volume!D204=0,0,Volume!F204/Volume!D204)</f>
        <v>0</v>
      </c>
      <c r="K204" s="187">
        <f>IF('Open Int.'!E204=0,0,'Open Int.'!H204/'Open Int.'!E204)</f>
        <v>1</v>
      </c>
      <c r="M204" s="96"/>
    </row>
    <row r="205" spans="1:13" ht="15">
      <c r="A205" s="177" t="s">
        <v>81</v>
      </c>
      <c r="B205" s="280">
        <f>Margins!B205</f>
        <v>2100</v>
      </c>
      <c r="C205" s="280">
        <f>Volume!J205</f>
        <v>145.55</v>
      </c>
      <c r="D205" s="182">
        <f>Volume!M205</f>
        <v>1.0763888888888968</v>
      </c>
      <c r="E205" s="175">
        <f>Volume!C205*100</f>
        <v>187</v>
      </c>
      <c r="F205" s="340">
        <f>'Open Int.'!D205*100</f>
        <v>-6</v>
      </c>
      <c r="G205" s="176">
        <f>'Open Int.'!R205</f>
        <v>180.67267050000004</v>
      </c>
      <c r="H205" s="176">
        <f>'Open Int.'!Z205</f>
        <v>-8.901889499999953</v>
      </c>
      <c r="I205" s="171">
        <f>'Open Int.'!O205</f>
        <v>0.856877008966334</v>
      </c>
      <c r="J205" s="185">
        <f>IF(Volume!D205=0,0,Volume!F205/Volume!D205)</f>
        <v>0</v>
      </c>
      <c r="K205" s="187">
        <f>IF('Open Int.'!E205=0,0,'Open Int.'!H205/'Open Int.'!E205)</f>
        <v>0</v>
      </c>
      <c r="M205" s="96"/>
    </row>
    <row r="206" spans="1:13" ht="15">
      <c r="A206" s="177" t="s">
        <v>420</v>
      </c>
      <c r="B206" s="280">
        <f>Margins!B206</f>
        <v>700</v>
      </c>
      <c r="C206" s="280">
        <f>Volume!J206</f>
        <v>372.2</v>
      </c>
      <c r="D206" s="182">
        <f>Volume!M206</f>
        <v>3.8939288206559635</v>
      </c>
      <c r="E206" s="175">
        <f>Volume!C206*100</f>
        <v>18</v>
      </c>
      <c r="F206" s="340">
        <f>'Open Int.'!D206*100</f>
        <v>6</v>
      </c>
      <c r="G206" s="176">
        <f>'Open Int.'!R206</f>
        <v>51.769298</v>
      </c>
      <c r="H206" s="176">
        <f>'Open Int.'!Z206</f>
        <v>4.8743729999999985</v>
      </c>
      <c r="I206" s="171">
        <f>'Open Int.'!O206</f>
        <v>0.9974836436839456</v>
      </c>
      <c r="J206" s="185">
        <f>IF(Volume!D206=0,0,Volume!F206/Volume!D206)</f>
        <v>0</v>
      </c>
      <c r="K206" s="187">
        <f>IF('Open Int.'!E206=0,0,'Open Int.'!H206/'Open Int.'!E206)</f>
        <v>0</v>
      </c>
      <c r="M206" s="96"/>
    </row>
    <row r="207" spans="1:13" ht="15">
      <c r="A207" s="177" t="s">
        <v>421</v>
      </c>
      <c r="B207" s="280">
        <f>Margins!B207</f>
        <v>900</v>
      </c>
      <c r="C207" s="280">
        <f>Volume!J207</f>
        <v>281.6</v>
      </c>
      <c r="D207" s="182">
        <f>Volume!M207</f>
        <v>0.14224751066857544</v>
      </c>
      <c r="E207" s="175">
        <f>Volume!C207*100</f>
        <v>-31</v>
      </c>
      <c r="F207" s="340">
        <f>'Open Int.'!D207*100</f>
        <v>1</v>
      </c>
      <c r="G207" s="176">
        <f>'Open Int.'!R207</f>
        <v>196.82150400000003</v>
      </c>
      <c r="H207" s="176">
        <f>'Open Int.'!Z207</f>
        <v>2.3548320000000444</v>
      </c>
      <c r="I207" s="171">
        <f>'Open Int.'!O207</f>
        <v>0.9269894411537472</v>
      </c>
      <c r="J207" s="185">
        <f>IF(Volume!D207=0,0,Volume!F207/Volume!D207)</f>
        <v>0.06382978723404255</v>
      </c>
      <c r="K207" s="187">
        <f>IF('Open Int.'!E207=0,0,'Open Int.'!H207/'Open Int.'!E207)</f>
        <v>0.1598984771573604</v>
      </c>
      <c r="M207" s="96"/>
    </row>
    <row r="208" spans="1:13" ht="15">
      <c r="A208" s="177" t="s">
        <v>152</v>
      </c>
      <c r="B208" s="280">
        <f>Margins!B208</f>
        <v>6900</v>
      </c>
      <c r="C208" s="280">
        <f>Volume!J208</f>
        <v>61.25</v>
      </c>
      <c r="D208" s="182">
        <f>Volume!M208</f>
        <v>3.637901861252112</v>
      </c>
      <c r="E208" s="175">
        <f>Volume!C208*100</f>
        <v>222.00000000000003</v>
      </c>
      <c r="F208" s="340">
        <f>'Open Int.'!D208*100</f>
        <v>3</v>
      </c>
      <c r="G208" s="176">
        <f>'Open Int.'!R208</f>
        <v>84.102375</v>
      </c>
      <c r="H208" s="176">
        <f>'Open Int.'!Z208</f>
        <v>5.684357999999989</v>
      </c>
      <c r="I208" s="171">
        <f>'Open Int.'!O208</f>
        <v>0.9381909547738694</v>
      </c>
      <c r="J208" s="185">
        <f>IF(Volume!D208=0,0,Volume!F208/Volume!D208)</f>
        <v>0</v>
      </c>
      <c r="K208" s="187">
        <f>IF('Open Int.'!E208=0,0,'Open Int.'!H208/'Open Int.'!E208)</f>
        <v>0</v>
      </c>
      <c r="M208" s="96"/>
    </row>
    <row r="209" spans="1:13" ht="15">
      <c r="A209" s="177" t="s">
        <v>298</v>
      </c>
      <c r="B209" s="280">
        <f>Margins!B209</f>
        <v>3600</v>
      </c>
      <c r="C209" s="280">
        <f>Volume!J209</f>
        <v>154.65</v>
      </c>
      <c r="D209" s="182">
        <f>Volume!M209</f>
        <v>1.8104015799868332</v>
      </c>
      <c r="E209" s="175">
        <f>Volume!C209*100</f>
        <v>44</v>
      </c>
      <c r="F209" s="340">
        <f>'Open Int.'!D209*100</f>
        <v>1</v>
      </c>
      <c r="G209" s="176">
        <f>'Open Int.'!R209</f>
        <v>170.195418</v>
      </c>
      <c r="H209" s="176">
        <f>'Open Int.'!Z209</f>
        <v>5.104422</v>
      </c>
      <c r="I209" s="171">
        <f>'Open Int.'!O209</f>
        <v>0.9751390251880929</v>
      </c>
      <c r="J209" s="185">
        <f>IF(Volume!D209=0,0,Volume!F209/Volume!D209)</f>
        <v>0</v>
      </c>
      <c r="K209" s="187">
        <f>IF('Open Int.'!E209=0,0,'Open Int.'!H209/'Open Int.'!E209)</f>
        <v>0.09467455621301775</v>
      </c>
      <c r="M209" s="96"/>
    </row>
    <row r="210" spans="1:13" ht="15">
      <c r="A210" s="177" t="s">
        <v>153</v>
      </c>
      <c r="B210" s="280">
        <f>Margins!B210</f>
        <v>525</v>
      </c>
      <c r="C210" s="280">
        <f>Volume!J210</f>
        <v>406.7</v>
      </c>
      <c r="D210" s="182">
        <f>Volume!M210</f>
        <v>1.2321095208462944</v>
      </c>
      <c r="E210" s="175">
        <f>Volume!C210*100</f>
        <v>44</v>
      </c>
      <c r="F210" s="340">
        <f>'Open Int.'!D210*100</f>
        <v>-1</v>
      </c>
      <c r="G210" s="176">
        <f>'Open Int.'!R210</f>
        <v>95.399619</v>
      </c>
      <c r="H210" s="176">
        <f>'Open Int.'!Z210</f>
        <v>-0.10439099999999257</v>
      </c>
      <c r="I210" s="171">
        <f>'Open Int.'!O210</f>
        <v>0.9292748433303492</v>
      </c>
      <c r="J210" s="185">
        <f>IF(Volume!D210=0,0,Volume!F210/Volume!D210)</f>
        <v>0</v>
      </c>
      <c r="K210" s="187">
        <f>IF('Open Int.'!E210=0,0,'Open Int.'!H210/'Open Int.'!E210)</f>
        <v>0</v>
      </c>
      <c r="M210" s="96"/>
    </row>
    <row r="211" spans="1:13" ht="15">
      <c r="A211" s="177" t="s">
        <v>493</v>
      </c>
      <c r="B211" s="280">
        <f>Margins!B211</f>
        <v>800</v>
      </c>
      <c r="C211" s="280">
        <f>Volume!J211</f>
        <v>271.15</v>
      </c>
      <c r="D211" s="182">
        <f>Volume!M211</f>
        <v>1.2698412698412613</v>
      </c>
      <c r="E211" s="175">
        <f>Volume!C211*100</f>
        <v>41</v>
      </c>
      <c r="F211" s="340">
        <f>'Open Int.'!D211*100</f>
        <v>3</v>
      </c>
      <c r="G211" s="176">
        <f>'Open Int.'!R211</f>
        <v>164.20843999999997</v>
      </c>
      <c r="H211" s="176">
        <f>'Open Int.'!Z211</f>
        <v>7.17841999999996</v>
      </c>
      <c r="I211" s="171">
        <f>'Open Int.'!O211</f>
        <v>0.9512549537648612</v>
      </c>
      <c r="J211" s="185">
        <f>IF(Volume!D211=0,0,Volume!F211/Volume!D211)</f>
        <v>0.1590909090909091</v>
      </c>
      <c r="K211" s="187">
        <f>IF('Open Int.'!E211=0,0,'Open Int.'!H211/'Open Int.'!E211)</f>
        <v>0.25</v>
      </c>
      <c r="M211" s="96"/>
    </row>
    <row r="212" spans="1:13" ht="15">
      <c r="A212" s="177" t="s">
        <v>37</v>
      </c>
      <c r="B212" s="280">
        <f>Margins!B212</f>
        <v>600</v>
      </c>
      <c r="C212" s="280">
        <f>Volume!J212</f>
        <v>444.2</v>
      </c>
      <c r="D212" s="182">
        <f>Volume!M212</f>
        <v>-1.157098353360033</v>
      </c>
      <c r="E212" s="175">
        <f>Volume!C212*100</f>
        <v>11</v>
      </c>
      <c r="F212" s="340">
        <f>'Open Int.'!D212*100</f>
        <v>-1</v>
      </c>
      <c r="G212" s="176">
        <f>'Open Int.'!R212</f>
        <v>367.611036</v>
      </c>
      <c r="H212" s="176">
        <f>'Open Int.'!Z212</f>
        <v>-7.754807999999969</v>
      </c>
      <c r="I212" s="171">
        <f>'Open Int.'!O212</f>
        <v>0.9116943377075328</v>
      </c>
      <c r="J212" s="185">
        <f>IF(Volume!D212=0,0,Volume!F212/Volume!D212)</f>
        <v>1</v>
      </c>
      <c r="K212" s="187">
        <f>IF('Open Int.'!E212=0,0,'Open Int.'!H212/'Open Int.'!E212)</f>
        <v>0.10852713178294573</v>
      </c>
      <c r="M212" s="96"/>
    </row>
    <row r="213" spans="1:13" ht="15">
      <c r="A213" s="177" t="s">
        <v>154</v>
      </c>
      <c r="B213" s="280">
        <f>Margins!B213</f>
        <v>600</v>
      </c>
      <c r="C213" s="280">
        <f>Volume!J213</f>
        <v>403.2</v>
      </c>
      <c r="D213" s="182">
        <f>Volume!M213</f>
        <v>0.6364657431673559</v>
      </c>
      <c r="E213" s="175">
        <f>Volume!C213*100</f>
        <v>412</v>
      </c>
      <c r="F213" s="340">
        <f>'Open Int.'!D213*100</f>
        <v>23</v>
      </c>
      <c r="G213" s="176">
        <f>'Open Int.'!R213</f>
        <v>31.038336</v>
      </c>
      <c r="H213" s="176">
        <f>'Open Int.'!Z213</f>
        <v>5.869503000000002</v>
      </c>
      <c r="I213" s="171">
        <f>'Open Int.'!O213</f>
        <v>0.7194076383476228</v>
      </c>
      <c r="J213" s="185">
        <f>IF(Volume!D213=0,0,Volume!F213/Volume!D213)</f>
        <v>0</v>
      </c>
      <c r="K213" s="187">
        <f>IF('Open Int.'!E213=0,0,'Open Int.'!H213/'Open Int.'!E213)</f>
        <v>0</v>
      </c>
      <c r="M213" s="96"/>
    </row>
    <row r="214" spans="1:13" ht="15">
      <c r="A214" s="177" t="s">
        <v>494</v>
      </c>
      <c r="B214" s="280">
        <f>Margins!B214</f>
        <v>1100</v>
      </c>
      <c r="C214" s="280">
        <f>Volume!J214</f>
        <v>184.35</v>
      </c>
      <c r="D214" s="182">
        <f>Volume!M214</f>
        <v>2.816508644729494</v>
      </c>
      <c r="E214" s="175">
        <f>Volume!C214*100</f>
        <v>182</v>
      </c>
      <c r="F214" s="340">
        <f>'Open Int.'!D214*100</f>
        <v>12</v>
      </c>
      <c r="G214" s="176">
        <f>'Open Int.'!R214</f>
        <v>75.882147</v>
      </c>
      <c r="H214" s="176">
        <f>'Open Int.'!Z214</f>
        <v>9.652313000000007</v>
      </c>
      <c r="I214" s="171">
        <f>'Open Int.'!O214</f>
        <v>0.967129877071085</v>
      </c>
      <c r="J214" s="185">
        <f>IF(Volume!D214=0,0,Volume!F214/Volume!D214)</f>
        <v>0</v>
      </c>
      <c r="K214" s="187">
        <f>IF('Open Int.'!E214=0,0,'Open Int.'!H214/'Open Int.'!E214)</f>
        <v>0.12544802867383512</v>
      </c>
      <c r="M214" s="96"/>
    </row>
    <row r="215" spans="1:13" ht="15">
      <c r="A215" s="177" t="s">
        <v>386</v>
      </c>
      <c r="B215" s="280">
        <f>Margins!B215</f>
        <v>700</v>
      </c>
      <c r="C215" s="280">
        <f>Volume!J215</f>
        <v>309.4</v>
      </c>
      <c r="D215" s="182">
        <f>Volume!M215</f>
        <v>-0.2900418949403913</v>
      </c>
      <c r="E215" s="175">
        <f>Volume!C215*100</f>
        <v>31</v>
      </c>
      <c r="F215" s="340">
        <f>'Open Int.'!D215*100</f>
        <v>10</v>
      </c>
      <c r="G215" s="176">
        <f>'Open Int.'!R215</f>
        <v>118.25268</v>
      </c>
      <c r="H215" s="176">
        <f>'Open Int.'!Z215</f>
        <v>10.147262999999995</v>
      </c>
      <c r="I215" s="171">
        <f>'Open Int.'!O215</f>
        <v>0.9441391941391941</v>
      </c>
      <c r="J215" s="185">
        <f>IF(Volume!D215=0,0,Volume!F215/Volume!D215)</f>
        <v>0</v>
      </c>
      <c r="K215" s="187">
        <f>IF('Open Int.'!E215=0,0,'Open Int.'!H215/'Open Int.'!E215)</f>
        <v>0</v>
      </c>
      <c r="M215" s="96"/>
    </row>
    <row r="216" spans="6:9" ht="15" hidden="1">
      <c r="F216" s="10"/>
      <c r="G216" s="174">
        <f>'Open Int.'!R216</f>
        <v>88914.15771077001</v>
      </c>
      <c r="H216" s="131">
        <f>'Open Int.'!Z216</f>
        <v>2702.912762210006</v>
      </c>
      <c r="I216" s="100"/>
    </row>
    <row r="217" spans="6:9" ht="15">
      <c r="F217" s="10"/>
      <c r="I217" s="100"/>
    </row>
    <row r="218" spans="6:9" ht="15">
      <c r="F218" s="10"/>
      <c r="I218" s="100"/>
    </row>
    <row r="219" spans="6:9" ht="15">
      <c r="F219" s="10"/>
      <c r="I219" s="100"/>
    </row>
    <row r="220" spans="1:8" ht="15.75">
      <c r="A220" s="13"/>
      <c r="B220" s="13"/>
      <c r="C220" s="13"/>
      <c r="D220" s="14"/>
      <c r="E220" s="15"/>
      <c r="F220" s="8"/>
      <c r="G220" s="73"/>
      <c r="H220" s="73"/>
    </row>
    <row r="221" spans="2:10" ht="15.75" thickBot="1">
      <c r="B221" s="40" t="s">
        <v>52</v>
      </c>
      <c r="C221" s="41"/>
      <c r="D221" s="16"/>
      <c r="E221" s="11"/>
      <c r="F221" s="11"/>
      <c r="G221" s="12"/>
      <c r="H221" s="17"/>
      <c r="I221" s="17"/>
      <c r="J221" s="7"/>
    </row>
    <row r="222" spans="1:11" ht="15.75" thickBot="1">
      <c r="A222" s="29"/>
      <c r="B222" s="130" t="s">
        <v>180</v>
      </c>
      <c r="C222" s="130" t="s">
        <v>73</v>
      </c>
      <c r="D222" s="246" t="s">
        <v>8</v>
      </c>
      <c r="E222" s="130" t="s">
        <v>83</v>
      </c>
      <c r="F222" s="130" t="s">
        <v>48</v>
      </c>
      <c r="G222" s="18"/>
      <c r="I222" s="11"/>
      <c r="K222" s="12"/>
    </row>
    <row r="223" spans="1:11" ht="15">
      <c r="A223" s="192" t="s">
        <v>59</v>
      </c>
      <c r="B223" s="235">
        <f>'Open Int.'!$V$4</f>
        <v>157.95966875</v>
      </c>
      <c r="C223" s="235">
        <f>'Open Int.'!$V$6</f>
        <v>51.351135</v>
      </c>
      <c r="D223" s="235">
        <f>'Open Int.'!$V$8</f>
        <v>18429.15825</v>
      </c>
      <c r="E223" s="243">
        <f>F223-(D223+C223+B223)</f>
        <v>43983.116243985045</v>
      </c>
      <c r="F223" s="243">
        <f>'Open Int.'!$V$216</f>
        <v>62621.58529773505</v>
      </c>
      <c r="G223" s="19"/>
      <c r="H223" s="42" t="s">
        <v>58</v>
      </c>
      <c r="I223" s="43"/>
      <c r="J223" s="65">
        <f>F226</f>
        <v>88914.15771077007</v>
      </c>
      <c r="K223" s="378"/>
    </row>
    <row r="224" spans="1:11" ht="15">
      <c r="A224" s="202" t="s">
        <v>60</v>
      </c>
      <c r="B224" s="236">
        <f>'Open Int.'!$W$4</f>
        <v>0</v>
      </c>
      <c r="C224" s="236">
        <f>'Open Int.'!$W$6</f>
        <v>0</v>
      </c>
      <c r="D224" s="236">
        <f>'Open Int.'!$W$8</f>
        <v>8429.700426</v>
      </c>
      <c r="E224" s="245">
        <f>F224-(D224+C224+B224)</f>
        <v>3630.5016372950067</v>
      </c>
      <c r="F224" s="236">
        <f>'Open Int.'!$W$216</f>
        <v>12060.202063295006</v>
      </c>
      <c r="G224" s="20"/>
      <c r="H224" s="42" t="s">
        <v>65</v>
      </c>
      <c r="I224" s="43"/>
      <c r="J224" s="65">
        <f>'Open Int.'!$Z$216</f>
        <v>2702.912762210006</v>
      </c>
      <c r="K224" s="132">
        <f>J224/(J223-J224)</f>
        <v>0.0313522065923391</v>
      </c>
    </row>
    <row r="225" spans="1:11" ht="15.75" thickBot="1">
      <c r="A225" s="204" t="s">
        <v>61</v>
      </c>
      <c r="B225" s="236">
        <f>'Open Int.'!$X$4</f>
        <v>0</v>
      </c>
      <c r="C225" s="236">
        <f>'Open Int.'!$X$6</f>
        <v>0</v>
      </c>
      <c r="D225" s="236">
        <f>'Open Int.'!$X$8</f>
        <v>13063.142004</v>
      </c>
      <c r="E225" s="245">
        <f>F225-(D225+C225+B225)</f>
        <v>1169.22834574001</v>
      </c>
      <c r="F225" s="236">
        <f>'Open Int.'!$X$216</f>
        <v>14232.37034974001</v>
      </c>
      <c r="G225" s="19"/>
      <c r="H225" s="341"/>
      <c r="I225" s="341"/>
      <c r="J225" s="342"/>
      <c r="K225" s="343"/>
    </row>
    <row r="226" spans="1:10" ht="15.75" thickBot="1">
      <c r="A226" s="201" t="s">
        <v>10</v>
      </c>
      <c r="B226" s="30">
        <f>SUM(B223:B225)</f>
        <v>157.95966875</v>
      </c>
      <c r="C226" s="30">
        <f>SUM(C223:C225)</f>
        <v>51.351135</v>
      </c>
      <c r="D226" s="247">
        <f>SUM(D223:D225)</f>
        <v>39922.00068</v>
      </c>
      <c r="E226" s="247">
        <f>SUM(E223:E225)</f>
        <v>48782.84622702006</v>
      </c>
      <c r="F226" s="30">
        <f>SUM(F223:F225)</f>
        <v>88914.15771077007</v>
      </c>
      <c r="G226" s="22"/>
      <c r="H226" s="44" t="s">
        <v>66</v>
      </c>
      <c r="I226" s="45"/>
      <c r="J226" s="21">
        <f>Volume!P217</f>
        <v>0.264233343143685</v>
      </c>
    </row>
    <row r="227" spans="1:11" ht="15">
      <c r="A227" s="192" t="s">
        <v>53</v>
      </c>
      <c r="B227" s="236">
        <f>'Open Int.'!$S$4</f>
        <v>157.006616</v>
      </c>
      <c r="C227" s="236">
        <f>'Open Int.'!$S$6</f>
        <v>50.96211125</v>
      </c>
      <c r="D227" s="236">
        <f>'Open Int.'!$S$8</f>
        <v>34645.385457</v>
      </c>
      <c r="E227" s="245">
        <f>F227-(D227+C227+B227)</f>
        <v>45806.40637316</v>
      </c>
      <c r="F227" s="236">
        <f>'Open Int.'!$S$216</f>
        <v>80659.76055741</v>
      </c>
      <c r="G227" s="20"/>
      <c r="H227" s="44" t="s">
        <v>67</v>
      </c>
      <c r="I227" s="45"/>
      <c r="J227" s="23">
        <f>'Open Int.'!E217</f>
        <v>0.36452541486137297</v>
      </c>
      <c r="K227" s="12"/>
    </row>
    <row r="228" spans="1:10" ht="15.75" thickBot="1">
      <c r="A228" s="204" t="s">
        <v>64</v>
      </c>
      <c r="B228" s="244">
        <f>B226-B227</f>
        <v>0.9530527499999835</v>
      </c>
      <c r="C228" s="244">
        <f>C226-C227</f>
        <v>0.3890237499999998</v>
      </c>
      <c r="D228" s="248">
        <f>D226-D227</f>
        <v>5276.615223000001</v>
      </c>
      <c r="E228" s="244">
        <f>E226-E227</f>
        <v>2976.439853860058</v>
      </c>
      <c r="F228" s="244">
        <f>F226-F227</f>
        <v>8254.39715336007</v>
      </c>
      <c r="G228" s="20"/>
      <c r="J228" s="66"/>
    </row>
    <row r="229" ht="15">
      <c r="G229" s="90"/>
    </row>
    <row r="230" spans="4:9" ht="15">
      <c r="D230" s="50"/>
      <c r="E230" s="26"/>
      <c r="I230" s="24"/>
    </row>
    <row r="231" spans="3:8" ht="15">
      <c r="C231" s="50"/>
      <c r="D231" s="50"/>
      <c r="E231" s="98"/>
      <c r="F231" s="259"/>
      <c r="H231" s="26"/>
    </row>
    <row r="232" spans="4:7" ht="15">
      <c r="D232" s="50"/>
      <c r="E232" s="26"/>
      <c r="F232" s="26"/>
      <c r="G232" s="26"/>
    </row>
    <row r="233" spans="4:5" ht="15">
      <c r="D233" s="50"/>
      <c r="E233" s="26"/>
    </row>
    <row r="236" ht="15">
      <c r="A236" s="7" t="s">
        <v>119</v>
      </c>
    </row>
    <row r="237" ht="15">
      <c r="A237" s="7" t="s">
        <v>114</v>
      </c>
    </row>
    <row r="251" ht="15">
      <c r="G251" s="11" t="s">
        <v>114</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6"/>
  <sheetViews>
    <sheetView workbookViewId="0" topLeftCell="A1">
      <selection activeCell="A48" sqref="A48"/>
    </sheetView>
  </sheetViews>
  <sheetFormatPr defaultColWidth="9.140625" defaultRowHeight="12.75"/>
  <cols>
    <col min="1" max="1" width="20.28125" style="25" customWidth="1"/>
    <col min="2" max="2" width="14.7109375" style="25" customWidth="1"/>
    <col min="3" max="3" width="45.28125" style="25" bestFit="1" customWidth="1"/>
    <col min="4" max="4" width="14.7109375" style="25" hidden="1" customWidth="1"/>
    <col min="5" max="5" width="20.8515625" style="25" customWidth="1"/>
    <col min="6" max="16384" width="9.140625" style="25" customWidth="1"/>
  </cols>
  <sheetData>
    <row r="1" spans="1:4" ht="13.5">
      <c r="A1" s="433" t="s">
        <v>126</v>
      </c>
      <c r="B1" s="433"/>
      <c r="C1" s="433"/>
      <c r="D1" s="92">
        <f ca="1">NOW()</f>
        <v>39343.764775462965</v>
      </c>
    </row>
    <row r="2" spans="1:3" ht="13.5">
      <c r="A2" s="94" t="s">
        <v>127</v>
      </c>
      <c r="B2" s="94" t="s">
        <v>128</v>
      </c>
      <c r="C2" s="95" t="s">
        <v>129</v>
      </c>
    </row>
    <row r="3" spans="1:3" ht="13.5">
      <c r="A3" s="25" t="s">
        <v>461</v>
      </c>
      <c r="B3" s="92">
        <v>39352</v>
      </c>
      <c r="C3" s="93">
        <f>B3-D1</f>
        <v>8.23522453703481</v>
      </c>
    </row>
    <row r="4" spans="1:3" ht="13.5">
      <c r="A4" s="25" t="s">
        <v>467</v>
      </c>
      <c r="B4" s="92">
        <v>39377</v>
      </c>
      <c r="C4" s="93">
        <f>B4-D1</f>
        <v>33.23522453703481</v>
      </c>
    </row>
    <row r="5" spans="1:3" ht="13.5">
      <c r="A5" s="25" t="s">
        <v>481</v>
      </c>
      <c r="B5" s="92">
        <v>39415</v>
      </c>
      <c r="C5" s="93">
        <f>B5-D1</f>
        <v>71.23522453703481</v>
      </c>
    </row>
    <row r="6" spans="1:3" ht="13.5">
      <c r="A6" s="51"/>
      <c r="B6" s="97"/>
      <c r="C6" s="93"/>
    </row>
    <row r="7" spans="1:3" ht="13.5">
      <c r="A7" s="432" t="s">
        <v>130</v>
      </c>
      <c r="B7" s="432"/>
      <c r="C7" s="432"/>
    </row>
    <row r="8" spans="1:3" ht="13.5">
      <c r="A8" s="91" t="s">
        <v>113</v>
      </c>
      <c r="B8" s="91" t="s">
        <v>115</v>
      </c>
      <c r="C8" s="91" t="s">
        <v>124</v>
      </c>
    </row>
    <row r="9" spans="1:7" ht="14.25">
      <c r="A9" s="370" t="s">
        <v>7</v>
      </c>
      <c r="B9" s="371">
        <v>39344</v>
      </c>
      <c r="C9" s="370" t="s">
        <v>470</v>
      </c>
      <c r="D9" t="s">
        <v>475</v>
      </c>
      <c r="E9"/>
      <c r="F9"/>
      <c r="G9"/>
    </row>
    <row r="10" spans="1:3" ht="14.25">
      <c r="A10" s="370" t="s">
        <v>36</v>
      </c>
      <c r="B10" s="371">
        <v>39344</v>
      </c>
      <c r="C10" s="370" t="s">
        <v>478</v>
      </c>
    </row>
    <row r="11" spans="1:3" ht="14.25">
      <c r="A11" s="370" t="s">
        <v>403</v>
      </c>
      <c r="B11" s="371">
        <v>39346</v>
      </c>
      <c r="C11" s="370" t="s">
        <v>468</v>
      </c>
    </row>
    <row r="12" spans="1:3" ht="14.25">
      <c r="A12" s="370" t="s">
        <v>294</v>
      </c>
      <c r="B12" s="371">
        <v>39346</v>
      </c>
      <c r="C12" s="370" t="s">
        <v>477</v>
      </c>
    </row>
    <row r="13" spans="1:3" ht="14.25">
      <c r="A13" s="370" t="s">
        <v>162</v>
      </c>
      <c r="B13" s="371">
        <v>39351</v>
      </c>
      <c r="C13" s="370" t="s">
        <v>478</v>
      </c>
    </row>
    <row r="14" spans="1:3" ht="14.25">
      <c r="A14" s="370" t="s">
        <v>229</v>
      </c>
      <c r="B14" s="371">
        <v>39353</v>
      </c>
      <c r="C14" s="370" t="s">
        <v>476</v>
      </c>
    </row>
    <row r="15" spans="1:3" ht="14.25">
      <c r="A15" s="370" t="s">
        <v>199</v>
      </c>
      <c r="B15" s="371">
        <v>39358</v>
      </c>
      <c r="C15" s="370" t="s">
        <v>478</v>
      </c>
    </row>
    <row r="16" spans="1:3" ht="14.25">
      <c r="A16" s="370" t="s">
        <v>156</v>
      </c>
      <c r="B16" s="371">
        <v>39402</v>
      </c>
      <c r="C16" s="370" t="s">
        <v>509</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36"/>
  <sheetViews>
    <sheetView workbookViewId="0" topLeftCell="A1">
      <selection activeCell="B273" sqref="B273"/>
    </sheetView>
  </sheetViews>
  <sheetFormatPr defaultColWidth="9.140625" defaultRowHeight="12.75" outlineLevelRow="2"/>
  <cols>
    <col min="1" max="1" width="20.421875" style="349" bestFit="1" customWidth="1"/>
    <col min="2" max="2" width="15.57421875" style="349" customWidth="1"/>
    <col min="3" max="3" width="13.421875" style="349" customWidth="1"/>
    <col min="4" max="4" width="9.421875" style="356" bestFit="1" customWidth="1"/>
    <col min="5" max="16384" width="9.140625" style="349" customWidth="1"/>
  </cols>
  <sheetData>
    <row r="1" spans="1:4" ht="21.75" thickBot="1">
      <c r="A1" s="390" t="s">
        <v>233</v>
      </c>
      <c r="B1" s="391"/>
      <c r="C1" s="391"/>
      <c r="D1" s="391"/>
    </row>
    <row r="2" spans="1:4" ht="17.25" customHeight="1">
      <c r="A2" s="350" t="s">
        <v>234</v>
      </c>
      <c r="B2" s="350" t="s">
        <v>58</v>
      </c>
      <c r="C2" s="351" t="s">
        <v>69</v>
      </c>
      <c r="D2" s="355" t="s">
        <v>235</v>
      </c>
    </row>
    <row r="3" spans="1:4" ht="15">
      <c r="A3" s="350" t="s">
        <v>266</v>
      </c>
      <c r="B3" s="350">
        <f>SUM(B4:B8)</f>
        <v>41033975</v>
      </c>
      <c r="C3" s="350">
        <f>SUM(C4:C8)</f>
        <v>-457875</v>
      </c>
      <c r="D3" s="355">
        <f aca="true" t="shared" si="0" ref="D3:D8">C3/(B3-C3)</f>
        <v>-0.011035299703435735</v>
      </c>
    </row>
    <row r="4" spans="1:4" ht="14.25">
      <c r="A4" s="352" t="s">
        <v>180</v>
      </c>
      <c r="B4" s="353">
        <f>VLOOKUP(A4,'Open Int.'!$A$4:$O$215,2,FALSE)</f>
        <v>223750</v>
      </c>
      <c r="C4" s="353">
        <f>VLOOKUP(A4,'Open Int.'!$A$4:$O$215,3,FALSE)</f>
        <v>-2350</v>
      </c>
      <c r="D4" s="354">
        <f t="shared" si="0"/>
        <v>-0.010393631136665192</v>
      </c>
    </row>
    <row r="5" spans="1:4" ht="14.25">
      <c r="A5" s="352" t="s">
        <v>452</v>
      </c>
      <c r="B5" s="353">
        <f>VLOOKUP(A5,'Open Int.'!$A$4:$O$215,2,FALSE)</f>
        <v>700</v>
      </c>
      <c r="C5" s="353">
        <f>VLOOKUP(A5,'Open Int.'!$A$4:$O$215,3,FALSE)</f>
        <v>0</v>
      </c>
      <c r="D5" s="354">
        <f t="shared" si="0"/>
        <v>0</v>
      </c>
    </row>
    <row r="6" spans="1:4" ht="14.25">
      <c r="A6" s="352" t="s">
        <v>73</v>
      </c>
      <c r="B6" s="353">
        <f>VLOOKUP(A6,'Open Int.'!$A$4:$O$215,2,FALSE)</f>
        <v>112200</v>
      </c>
      <c r="C6" s="353">
        <f>VLOOKUP(A6,'Open Int.'!$A$4:$O$215,3,FALSE)</f>
        <v>5050</v>
      </c>
      <c r="D6" s="354">
        <f t="shared" si="0"/>
        <v>0.04713019132057863</v>
      </c>
    </row>
    <row r="7" spans="1:4" ht="14.25">
      <c r="A7" s="352" t="s">
        <v>453</v>
      </c>
      <c r="B7" s="353">
        <f>VLOOKUP(A7,'Open Int.'!$A$4:$O$215,2,FALSE)</f>
        <v>159825</v>
      </c>
      <c r="C7" s="353">
        <f>VLOOKUP(A7,'Open Int.'!$A$4:$O$215,3,FALSE)</f>
        <v>8125</v>
      </c>
      <c r="D7" s="354">
        <f t="shared" si="0"/>
        <v>0.05355965721819381</v>
      </c>
    </row>
    <row r="8" spans="1:4" ht="14.25">
      <c r="A8" s="352" t="s">
        <v>8</v>
      </c>
      <c r="B8" s="353">
        <f>VLOOKUP(A8,'Open Int.'!$A$4:$O$215,2,FALSE)</f>
        <v>40537500</v>
      </c>
      <c r="C8" s="353">
        <f>VLOOKUP(A8,'Open Int.'!$A$4:$O$215,3,FALSE)</f>
        <v>-468700</v>
      </c>
      <c r="D8" s="354">
        <f t="shared" si="0"/>
        <v>-0.011429978881242349</v>
      </c>
    </row>
    <row r="9" spans="1:4" ht="15">
      <c r="A9" s="350" t="s">
        <v>238</v>
      </c>
      <c r="B9" s="350">
        <f>B14+B10</f>
        <v>45632646</v>
      </c>
      <c r="C9" s="350">
        <f>C14+C10</f>
        <v>-550343</v>
      </c>
      <c r="D9" s="355">
        <f>C9/(B9-C9)</f>
        <v>-0.011916573870954952</v>
      </c>
    </row>
    <row r="10" spans="1:4" ht="15" outlineLevel="1">
      <c r="A10" s="350" t="s">
        <v>236</v>
      </c>
      <c r="B10" s="350">
        <f>SUM(B11:B13)</f>
        <v>8178000</v>
      </c>
      <c r="C10" s="350">
        <f>SUM(C11:C13)</f>
        <v>186200</v>
      </c>
      <c r="D10" s="355">
        <f aca="true" t="shared" si="1" ref="D10:D19">C10/(B10-C10)</f>
        <v>0.023298881353387223</v>
      </c>
    </row>
    <row r="11" spans="1:4" ht="14.25" outlineLevel="2">
      <c r="A11" s="352" t="s">
        <v>324</v>
      </c>
      <c r="B11" s="353">
        <f>VLOOKUP(A11,'Open Int.'!$A$4:$O$215,2,FALSE)</f>
        <v>806700</v>
      </c>
      <c r="C11" s="353">
        <f>VLOOKUP(A11,'Open Int.'!$A$4:$O$215,3,FALSE)</f>
        <v>-8100</v>
      </c>
      <c r="D11" s="354">
        <f t="shared" si="1"/>
        <v>-0.009941089837997054</v>
      </c>
    </row>
    <row r="12" spans="1:4" ht="14.25" outlineLevel="2">
      <c r="A12" s="352" t="s">
        <v>325</v>
      </c>
      <c r="B12" s="353">
        <f>VLOOKUP(A12,'Open Int.'!$A$4:$O$215,2,FALSE)</f>
        <v>1807600</v>
      </c>
      <c r="C12" s="353">
        <f>VLOOKUP(A12,'Open Int.'!$A$4:$O$215,3,FALSE)</f>
        <v>-400</v>
      </c>
      <c r="D12" s="354">
        <f t="shared" si="1"/>
        <v>-0.00022123893805309734</v>
      </c>
    </row>
    <row r="13" spans="1:4" ht="14.25" outlineLevel="2">
      <c r="A13" s="352" t="s">
        <v>326</v>
      </c>
      <c r="B13" s="353">
        <f>VLOOKUP(A13,'Open Int.'!$A$4:$O$215,2,FALSE)</f>
        <v>5563700</v>
      </c>
      <c r="C13" s="353">
        <f>VLOOKUP(A13,'Open Int.'!$A$4:$O$215,3,FALSE)</f>
        <v>194700</v>
      </c>
      <c r="D13" s="354">
        <f t="shared" si="1"/>
        <v>0.03626373626373627</v>
      </c>
    </row>
    <row r="14" spans="1:4" ht="15">
      <c r="A14" s="350" t="s">
        <v>237</v>
      </c>
      <c r="B14" s="350">
        <f>SUM(B15:B19)</f>
        <v>37454646</v>
      </c>
      <c r="C14" s="350">
        <f>SUM(C15:C19)</f>
        <v>-736543</v>
      </c>
      <c r="D14" s="355">
        <f t="shared" si="1"/>
        <v>-0.01928567869410926</v>
      </c>
    </row>
    <row r="15" spans="1:4" ht="14.25" outlineLevel="2">
      <c r="A15" s="352" t="s">
        <v>327</v>
      </c>
      <c r="B15" s="353">
        <f>VLOOKUP(A15,'Open Int.'!$A$4:$O$215,2,FALSE)</f>
        <v>18364650</v>
      </c>
      <c r="C15" s="353">
        <f>VLOOKUP(A15,'Open Int.'!$A$4:$O$215,3,FALSE)</f>
        <v>415425</v>
      </c>
      <c r="D15" s="354">
        <f t="shared" si="1"/>
        <v>0.02314445331205108</v>
      </c>
    </row>
    <row r="16" spans="1:4" ht="14.25" outlineLevel="2">
      <c r="A16" s="352" t="s">
        <v>328</v>
      </c>
      <c r="B16" s="353">
        <f>VLOOKUP(A16,'Open Int.'!$A$4:$O$215,2,FALSE)</f>
        <v>7526400</v>
      </c>
      <c r="C16" s="353">
        <f>VLOOKUP(A16,'Open Int.'!$A$4:$O$215,3,FALSE)</f>
        <v>-859200</v>
      </c>
      <c r="D16" s="354">
        <f t="shared" si="1"/>
        <v>-0.10246136233543217</v>
      </c>
    </row>
    <row r="17" spans="1:4" ht="14.25" outlineLevel="2">
      <c r="A17" s="352" t="s">
        <v>6</v>
      </c>
      <c r="B17" s="353">
        <f>VLOOKUP(A17,'Open Int.'!$A$4:$O$215,2,FALSE)</f>
        <v>1704768</v>
      </c>
      <c r="C17" s="353">
        <f>VLOOKUP(A17,'Open Int.'!$A$4:$O$215,3,FALSE)</f>
        <v>-72072</v>
      </c>
      <c r="D17" s="354">
        <f t="shared" si="1"/>
        <v>-0.04056189640035118</v>
      </c>
    </row>
    <row r="18" spans="1:4" ht="14.25" outlineLevel="2">
      <c r="A18" s="352" t="s">
        <v>43</v>
      </c>
      <c r="B18" s="353">
        <f>VLOOKUP(A18,'Open Int.'!$A$4:$O$215,2,FALSE)</f>
        <v>2908800</v>
      </c>
      <c r="C18" s="353">
        <f>VLOOKUP(A18,'Open Int.'!$A$4:$O$215,3,FALSE)</f>
        <v>-32000</v>
      </c>
      <c r="D18" s="354">
        <f t="shared" si="1"/>
        <v>-0.01088139281828074</v>
      </c>
    </row>
    <row r="19" spans="1:4" ht="14.25" outlineLevel="2">
      <c r="A19" s="352" t="s">
        <v>301</v>
      </c>
      <c r="B19" s="353">
        <f>VLOOKUP(A19,'Open Int.'!$A$4:$O$215,2,FALSE)</f>
        <v>6950028</v>
      </c>
      <c r="C19" s="353">
        <f>VLOOKUP(A19,'Open Int.'!$A$4:$O$215,3,FALSE)</f>
        <v>-188696</v>
      </c>
      <c r="D19" s="354">
        <f t="shared" si="1"/>
        <v>-0.026432735037802274</v>
      </c>
    </row>
    <row r="20" spans="1:4" ht="15" outlineLevel="1">
      <c r="A20" s="350" t="s">
        <v>239</v>
      </c>
      <c r="B20" s="350">
        <f>SUM(B21:B24)</f>
        <v>19019150</v>
      </c>
      <c r="C20" s="350">
        <f>SUM(C21:C24)</f>
        <v>25050</v>
      </c>
      <c r="D20" s="355">
        <f aca="true" t="shared" si="2" ref="D20:D26">C20/(B20-C20)</f>
        <v>0.0013188305842340515</v>
      </c>
    </row>
    <row r="21" spans="1:4" ht="14.25" outlineLevel="1">
      <c r="A21" s="352" t="s">
        <v>178</v>
      </c>
      <c r="B21" s="353">
        <f>VLOOKUP(A21,'Open Int.'!$A$4:$O$215,2,FALSE)</f>
        <v>6556500</v>
      </c>
      <c r="C21" s="353">
        <f>VLOOKUP(A21,'Open Int.'!$A$4:$O$215,3,FALSE)</f>
        <v>33000</v>
      </c>
      <c r="D21" s="354">
        <f t="shared" si="2"/>
        <v>0.005058634168774431</v>
      </c>
    </row>
    <row r="22" spans="1:4" ht="14.25" outlineLevel="1">
      <c r="A22" s="352" t="s">
        <v>303</v>
      </c>
      <c r="B22" s="353">
        <f>VLOOKUP(A22,'Open Int.'!$A$4:$O$215,2,FALSE)</f>
        <v>744600</v>
      </c>
      <c r="C22" s="353">
        <f>VLOOKUP(A22,'Open Int.'!$A$4:$O$215,3,FALSE)</f>
        <v>3000</v>
      </c>
      <c r="D22" s="354">
        <f t="shared" si="2"/>
        <v>0.0040453074433656954</v>
      </c>
    </row>
    <row r="23" spans="1:4" ht="14.25" outlineLevel="1">
      <c r="A23" s="352" t="s">
        <v>329</v>
      </c>
      <c r="B23" s="353">
        <f>VLOOKUP(A23,'Open Int.'!$A$4:$O$215,2,FALSE)</f>
        <v>11206000</v>
      </c>
      <c r="C23" s="353">
        <f>VLOOKUP(A23,'Open Int.'!$A$4:$O$215,3,FALSE)</f>
        <v>9000</v>
      </c>
      <c r="D23" s="354">
        <f t="shared" si="2"/>
        <v>0.0008037867285880147</v>
      </c>
    </row>
    <row r="24" spans="1:4" ht="14.25" outlineLevel="1">
      <c r="A24" s="352" t="s">
        <v>330</v>
      </c>
      <c r="B24" s="353">
        <f>VLOOKUP(A24,'Open Int.'!$A$4:$O$215,2,FALSE)</f>
        <v>512050</v>
      </c>
      <c r="C24" s="353">
        <f>VLOOKUP(A24,'Open Int.'!$A$4:$O$215,3,FALSE)</f>
        <v>-19950</v>
      </c>
      <c r="D24" s="354">
        <f t="shared" si="2"/>
        <v>-0.0375</v>
      </c>
    </row>
    <row r="25" spans="1:4" ht="15">
      <c r="A25" s="350" t="s">
        <v>242</v>
      </c>
      <c r="B25" s="350">
        <f>B43+B26</f>
        <v>180711650</v>
      </c>
      <c r="C25" s="350">
        <f>C43+C26</f>
        <v>3752150</v>
      </c>
      <c r="D25" s="355">
        <f>C25/(B25-C25)</f>
        <v>0.02120343920501584</v>
      </c>
    </row>
    <row r="26" spans="1:4" ht="15" outlineLevel="1">
      <c r="A26" s="350" t="s">
        <v>240</v>
      </c>
      <c r="B26" s="350">
        <f>SUM(B27:B42)</f>
        <v>101074050</v>
      </c>
      <c r="C26" s="350">
        <f>SUM(C27:C42)</f>
        <v>2377600</v>
      </c>
      <c r="D26" s="355">
        <f t="shared" si="2"/>
        <v>0.02409002552776721</v>
      </c>
    </row>
    <row r="27" spans="1:4" ht="14.25" outlineLevel="2">
      <c r="A27" s="352" t="s">
        <v>134</v>
      </c>
      <c r="B27" s="353">
        <f>VLOOKUP(A27,'Open Int.'!$A$4:$O$215,2,FALSE)</f>
        <v>7408800</v>
      </c>
      <c r="C27" s="353">
        <f>VLOOKUP(A27,'Open Int.'!$A$4:$O$215,3,FALSE)</f>
        <v>73500</v>
      </c>
      <c r="D27" s="354">
        <f aca="true" t="shared" si="3" ref="D27:D43">C27/(B27-C27)</f>
        <v>0.01002004008016032</v>
      </c>
    </row>
    <row r="28" spans="1:4" ht="14.25" outlineLevel="2">
      <c r="A28" s="352" t="s">
        <v>331</v>
      </c>
      <c r="B28" s="353">
        <f>VLOOKUP(A28,'Open Int.'!$A$4:$O$215,2,FALSE)</f>
        <v>4797800</v>
      </c>
      <c r="C28" s="353">
        <f>VLOOKUP(A28,'Open Int.'!$A$4:$O$215,3,FALSE)</f>
        <v>-57500</v>
      </c>
      <c r="D28" s="354">
        <f t="shared" si="3"/>
        <v>-0.011842728564661297</v>
      </c>
    </row>
    <row r="29" spans="1:4" ht="14.25" outlineLevel="2">
      <c r="A29" s="352" t="s">
        <v>332</v>
      </c>
      <c r="B29" s="353">
        <f>VLOOKUP(A29,'Open Int.'!$A$4:$O$215,2,FALSE)</f>
        <v>5871600</v>
      </c>
      <c r="C29" s="353">
        <f>VLOOKUP(A29,'Open Int.'!$A$4:$O$215,3,FALSE)</f>
        <v>105000</v>
      </c>
      <c r="D29" s="354">
        <f t="shared" si="3"/>
        <v>0.01820830298616169</v>
      </c>
    </row>
    <row r="30" spans="1:4" ht="14.25" outlineLevel="2">
      <c r="A30" s="352" t="s">
        <v>333</v>
      </c>
      <c r="B30" s="353">
        <f>VLOOKUP(A30,'Open Int.'!$A$4:$O$215,2,FALSE)</f>
        <v>3629000</v>
      </c>
      <c r="C30" s="353">
        <f>VLOOKUP(A30,'Open Int.'!$A$4:$O$215,3,FALSE)</f>
        <v>58900</v>
      </c>
      <c r="D30" s="354">
        <f t="shared" si="3"/>
        <v>0.016498137307078234</v>
      </c>
    </row>
    <row r="31" spans="1:4" ht="14.25" outlineLevel="2">
      <c r="A31" s="352" t="s">
        <v>334</v>
      </c>
      <c r="B31" s="353">
        <f>VLOOKUP(A31,'Open Int.'!$A$4:$O$215,2,FALSE)</f>
        <v>2416000</v>
      </c>
      <c r="C31" s="353">
        <f>VLOOKUP(A31,'Open Int.'!$A$4:$O$215,3,FALSE)</f>
        <v>246400</v>
      </c>
      <c r="D31" s="354">
        <f t="shared" si="3"/>
        <v>0.11356932153392331</v>
      </c>
    </row>
    <row r="32" spans="1:4" ht="14.25" outlineLevel="2">
      <c r="A32" s="352" t="s">
        <v>335</v>
      </c>
      <c r="B32" s="353">
        <f>VLOOKUP(A32,'Open Int.'!$A$4:$O$215,2,FALSE)</f>
        <v>285600</v>
      </c>
      <c r="C32" s="353">
        <f>VLOOKUP(A32,'Open Int.'!$A$4:$O$215,3,FALSE)</f>
        <v>54000</v>
      </c>
      <c r="D32" s="354">
        <f t="shared" si="3"/>
        <v>0.23316062176165803</v>
      </c>
    </row>
    <row r="33" spans="1:4" ht="14.25" outlineLevel="2">
      <c r="A33" s="352" t="s">
        <v>473</v>
      </c>
      <c r="B33" s="353">
        <f>VLOOKUP(A33,'Open Int.'!$A$4:$O$215,2,FALSE)</f>
        <v>6600000</v>
      </c>
      <c r="C33" s="353">
        <f>VLOOKUP(A33,'Open Int.'!$A$4:$O$215,3,FALSE)</f>
        <v>156000</v>
      </c>
      <c r="D33" s="354">
        <f>C33/(B33-C33)</f>
        <v>0.024208566108007448</v>
      </c>
    </row>
    <row r="34" spans="1:4" ht="14.25" outlineLevel="2">
      <c r="A34" s="352" t="s">
        <v>443</v>
      </c>
      <c r="B34" s="353">
        <f>VLOOKUP(A34,'Open Int.'!$A$4:$O$215,2,FALSE)</f>
        <v>11697000</v>
      </c>
      <c r="C34" s="353">
        <f>VLOOKUP(A34,'Open Int.'!$A$4:$O$215,3,FALSE)</f>
        <v>882000</v>
      </c>
      <c r="D34" s="354">
        <f t="shared" si="3"/>
        <v>0.08155339805825243</v>
      </c>
    </row>
    <row r="35" spans="1:4" ht="14.25" outlineLevel="2">
      <c r="A35" s="352" t="s">
        <v>387</v>
      </c>
      <c r="B35" s="353">
        <f>VLOOKUP(A35,'Open Int.'!$A$4:$O$215,2,FALSE)</f>
        <v>2624600</v>
      </c>
      <c r="C35" s="353">
        <f>VLOOKUP(A35,'Open Int.'!$A$4:$O$215,3,FALSE)</f>
        <v>110000</v>
      </c>
      <c r="D35" s="354">
        <f t="shared" si="3"/>
        <v>0.04374453193350831</v>
      </c>
    </row>
    <row r="36" spans="1:4" ht="14.25" outlineLevel="2">
      <c r="A36" s="352" t="s">
        <v>142</v>
      </c>
      <c r="B36" s="353">
        <f>VLOOKUP(A36,'Open Int.'!$A$4:$O$215,2,FALSE)</f>
        <v>1973550</v>
      </c>
      <c r="C36" s="353">
        <f>VLOOKUP(A36,'Open Int.'!$A$4:$O$215,3,FALSE)</f>
        <v>188800</v>
      </c>
      <c r="D36" s="354">
        <f t="shared" si="3"/>
        <v>0.10578512396694215</v>
      </c>
    </row>
    <row r="37" spans="1:4" ht="14.25" outlineLevel="2">
      <c r="A37" s="352" t="s">
        <v>336</v>
      </c>
      <c r="B37" s="353">
        <f>VLOOKUP(A37,'Open Int.'!$A$4:$O$215,2,FALSE)</f>
        <v>2230800</v>
      </c>
      <c r="C37" s="353">
        <f>VLOOKUP(A37,'Open Int.'!$A$4:$O$215,3,FALSE)</f>
        <v>6000</v>
      </c>
      <c r="D37" s="354">
        <f t="shared" si="3"/>
        <v>0.002696871628910464</v>
      </c>
    </row>
    <row r="38" spans="1:4" ht="14.25" outlineLevel="2">
      <c r="A38" s="352" t="s">
        <v>80</v>
      </c>
      <c r="B38" s="353">
        <f>VLOOKUP(A38,'Open Int.'!$A$4:$O$215,2,FALSE)</f>
        <v>5335800</v>
      </c>
      <c r="C38" s="353">
        <f>VLOOKUP(A38,'Open Int.'!$A$4:$O$215,3,FALSE)</f>
        <v>-14400</v>
      </c>
      <c r="D38" s="354">
        <f t="shared" si="3"/>
        <v>-0.002691488168666592</v>
      </c>
    </row>
    <row r="39" spans="1:4" ht="14.25" outlineLevel="2">
      <c r="A39" s="352" t="s">
        <v>201</v>
      </c>
      <c r="B39" s="353">
        <f>VLOOKUP(A39,'Open Int.'!$A$4:$O$215,2,FALSE)</f>
        <v>9887500</v>
      </c>
      <c r="C39" s="353">
        <f>VLOOKUP(A39,'Open Int.'!$A$4:$O$215,3,FALSE)</f>
        <v>768000</v>
      </c>
      <c r="D39" s="354">
        <f t="shared" si="3"/>
        <v>0.08421514337408849</v>
      </c>
    </row>
    <row r="40" spans="1:4" ht="14.25" outlineLevel="2">
      <c r="A40" s="352" t="s">
        <v>337</v>
      </c>
      <c r="B40" s="353">
        <f>VLOOKUP(A40,'Open Int.'!$A$4:$O$215,2,FALSE)</f>
        <v>10860400</v>
      </c>
      <c r="C40" s="353">
        <f>VLOOKUP(A40,'Open Int.'!$A$4:$O$215,3,FALSE)</f>
        <v>121600</v>
      </c>
      <c r="D40" s="354">
        <f t="shared" si="3"/>
        <v>0.01132342533616419</v>
      </c>
    </row>
    <row r="41" spans="1:4" ht="14.25" outlineLevel="2">
      <c r="A41" s="352" t="s">
        <v>338</v>
      </c>
      <c r="B41" s="353">
        <f>VLOOKUP(A41,'Open Int.'!$A$4:$O$215,2,FALSE)</f>
        <v>12324900</v>
      </c>
      <c r="C41" s="353">
        <f>VLOOKUP(A41,'Open Int.'!$A$4:$O$215,3,FALSE)</f>
        <v>-762300</v>
      </c>
      <c r="D41" s="354">
        <f t="shared" si="3"/>
        <v>-0.05824775353016688</v>
      </c>
    </row>
    <row r="42" spans="1:4" ht="14.25" outlineLevel="2">
      <c r="A42" s="352" t="s">
        <v>339</v>
      </c>
      <c r="B42" s="353">
        <f>VLOOKUP(A42,'Open Int.'!$A$4:$O$215,2,FALSE)</f>
        <v>13130700</v>
      </c>
      <c r="C42" s="353">
        <f>VLOOKUP(A42,'Open Int.'!$A$4:$O$215,3,FALSE)</f>
        <v>441600</v>
      </c>
      <c r="D42" s="354">
        <f t="shared" si="3"/>
        <v>0.034801522566612286</v>
      </c>
    </row>
    <row r="43" spans="1:4" ht="15">
      <c r="A43" s="350" t="s">
        <v>241</v>
      </c>
      <c r="B43" s="350">
        <f>SUM(B44:B53)</f>
        <v>79637600</v>
      </c>
      <c r="C43" s="350">
        <f>SUM(C44:C53)</f>
        <v>1374550</v>
      </c>
      <c r="D43" s="355">
        <f t="shared" si="3"/>
        <v>0.017563205114035293</v>
      </c>
    </row>
    <row r="44" spans="1:4" ht="14.25" outlineLevel="2">
      <c r="A44" s="352" t="s">
        <v>472</v>
      </c>
      <c r="B44" s="353">
        <f>VLOOKUP(A44,'Open Int.'!$A$4:$O$215,2,FALSE)</f>
        <v>973350</v>
      </c>
      <c r="C44" s="353">
        <f>VLOOKUP(A44,'Open Int.'!$A$4:$O$215,3,FALSE)</f>
        <v>55800</v>
      </c>
      <c r="D44" s="354">
        <f>C44/(B44-C44)</f>
        <v>0.06081412457086807</v>
      </c>
    </row>
    <row r="45" spans="1:4" ht="14.25" outlineLevel="2">
      <c r="A45" s="352" t="s">
        <v>340</v>
      </c>
      <c r="B45" s="353">
        <f>VLOOKUP(A45,'Open Int.'!$A$4:$O$215,2,FALSE)</f>
        <v>228800</v>
      </c>
      <c r="C45" s="353">
        <f>VLOOKUP(A45,'Open Int.'!$A$4:$O$215,3,FALSE)</f>
        <v>5200</v>
      </c>
      <c r="D45" s="354">
        <f aca="true" t="shared" si="4" ref="D45:D52">C45/(B45-C45)</f>
        <v>0.023255813953488372</v>
      </c>
    </row>
    <row r="46" spans="1:4" ht="14.25" outlineLevel="2">
      <c r="A46" s="352" t="s">
        <v>314</v>
      </c>
      <c r="B46" s="353">
        <f>VLOOKUP(A46,'Open Int.'!$A$4:$O$215,2,FALSE)</f>
        <v>3272500</v>
      </c>
      <c r="C46" s="353">
        <f>VLOOKUP(A46,'Open Int.'!$A$4:$O$215,3,FALSE)</f>
        <v>62150</v>
      </c>
      <c r="D46" s="354">
        <f t="shared" si="4"/>
        <v>0.019359259893781053</v>
      </c>
    </row>
    <row r="47" spans="1:4" ht="14.25" outlineLevel="2">
      <c r="A47" s="352" t="s">
        <v>341</v>
      </c>
      <c r="B47" s="353">
        <f>VLOOKUP(A47,'Open Int.'!$A$4:$O$215,2,FALSE)</f>
        <v>2231800</v>
      </c>
      <c r="C47" s="353">
        <f>VLOOKUP(A47,'Open Int.'!$A$4:$O$215,3,FALSE)</f>
        <v>88600</v>
      </c>
      <c r="D47" s="354">
        <f t="shared" si="4"/>
        <v>0.04134005225830534</v>
      </c>
    </row>
    <row r="48" spans="1:4" ht="14.25" outlineLevel="2">
      <c r="A48" s="352" t="s">
        <v>300</v>
      </c>
      <c r="B48" s="353">
        <f>VLOOKUP(A48,'Open Int.'!$A$4:$O$215,2,FALSE)</f>
        <v>14267750</v>
      </c>
      <c r="C48" s="353">
        <f>VLOOKUP(A48,'Open Int.'!$A$4:$O$215,3,FALSE)</f>
        <v>86450</v>
      </c>
      <c r="D48" s="354">
        <f t="shared" si="4"/>
        <v>0.0060960560738437235</v>
      </c>
    </row>
    <row r="49" spans="1:4" ht="14.25" outlineLevel="2">
      <c r="A49" s="352" t="s">
        <v>140</v>
      </c>
      <c r="B49" s="353">
        <f>VLOOKUP(A49,'Open Int.'!$A$4:$O$215,2,FALSE)</f>
        <v>41923200</v>
      </c>
      <c r="C49" s="353">
        <f>VLOOKUP(A49,'Open Int.'!$A$4:$O$215,3,FALSE)</f>
        <v>-722400</v>
      </c>
      <c r="D49" s="354">
        <f t="shared" si="4"/>
        <v>-0.0169396139343801</v>
      </c>
    </row>
    <row r="50" spans="1:4" ht="14.25" outlineLevel="2">
      <c r="A50" s="352" t="s">
        <v>343</v>
      </c>
      <c r="B50" s="353">
        <f>VLOOKUP(A50,'Open Int.'!$A$4:$O$215,2,FALSE)</f>
        <v>11249700</v>
      </c>
      <c r="C50" s="353">
        <f>VLOOKUP(A50,'Open Int.'!$A$4:$O$215,3,FALSE)</f>
        <v>1540000</v>
      </c>
      <c r="D50" s="354">
        <f t="shared" si="4"/>
        <v>0.1586042823156225</v>
      </c>
    </row>
    <row r="51" spans="1:4" ht="14.25" outlineLevel="2">
      <c r="A51" s="352" t="s">
        <v>342</v>
      </c>
      <c r="B51" s="353">
        <f>VLOOKUP(A51,'Open Int.'!$A$4:$O$215,2,FALSE)</f>
        <v>104700</v>
      </c>
      <c r="C51" s="353">
        <f>VLOOKUP(A51,'Open Int.'!$A$4:$O$215,3,FALSE)</f>
        <v>0</v>
      </c>
      <c r="D51" s="354">
        <f t="shared" si="4"/>
        <v>0</v>
      </c>
    </row>
    <row r="52" spans="1:4" ht="14.25" outlineLevel="2">
      <c r="A52" s="352" t="s">
        <v>344</v>
      </c>
      <c r="B52" s="353">
        <f>VLOOKUP(A52,'Open Int.'!$A$4:$O$215,2,FALSE)</f>
        <v>1615000</v>
      </c>
      <c r="C52" s="353">
        <f>VLOOKUP(A52,'Open Int.'!$A$4:$O$215,3,FALSE)</f>
        <v>-153750</v>
      </c>
      <c r="D52" s="354">
        <f t="shared" si="4"/>
        <v>-0.08692579505300353</v>
      </c>
    </row>
    <row r="53" spans="1:4" ht="14.25" outlineLevel="2">
      <c r="A53" s="352" t="s">
        <v>508</v>
      </c>
      <c r="B53" s="353">
        <f>VLOOKUP(A53,'Open Int.'!$A$4:$O$215,2,FALSE)</f>
        <v>3770800</v>
      </c>
      <c r="C53" s="353">
        <f>VLOOKUP(A53,'Open Int.'!$A$4:$O$215,3,FALSE)</f>
        <v>412500</v>
      </c>
      <c r="D53" s="354">
        <f>C53/(B53-C53)</f>
        <v>0.12283000327546675</v>
      </c>
    </row>
    <row r="54" spans="1:4" ht="15" outlineLevel="1">
      <c r="A54" s="350" t="s">
        <v>243</v>
      </c>
      <c r="B54" s="350">
        <f>SUM(B55:B64)</f>
        <v>33191820</v>
      </c>
      <c r="C54" s="350">
        <f>SUM(C55:C64)</f>
        <v>388628</v>
      </c>
      <c r="D54" s="355">
        <f aca="true" t="shared" si="5" ref="D54:D86">C54/(B54-C54)</f>
        <v>0.01184726169331326</v>
      </c>
    </row>
    <row r="55" spans="1:4" ht="14.25" outlineLevel="1">
      <c r="A55" s="352" t="s">
        <v>133</v>
      </c>
      <c r="B55" s="353">
        <f>VLOOKUP(A55,'Open Int.'!$A$4:$O$215,2,FALSE)</f>
        <v>1725500</v>
      </c>
      <c r="C55" s="353">
        <f>VLOOKUP(A55,'Open Int.'!$A$4:$O$215,3,FALSE)</f>
        <v>-500</v>
      </c>
      <c r="D55" s="354">
        <f t="shared" si="5"/>
        <v>-0.00028968713789107763</v>
      </c>
    </row>
    <row r="56" spans="1:4" ht="14.25" outlineLevel="1">
      <c r="A56" s="352" t="s">
        <v>274</v>
      </c>
      <c r="B56" s="353">
        <f>VLOOKUP(A56,'Open Int.'!$A$4:$O$215,2,FALSE)</f>
        <v>967800</v>
      </c>
      <c r="C56" s="353">
        <f>VLOOKUP(A56,'Open Int.'!$A$4:$O$215,3,FALSE)</f>
        <v>53400</v>
      </c>
      <c r="D56" s="354">
        <f t="shared" si="5"/>
        <v>0.0583989501312336</v>
      </c>
    </row>
    <row r="57" spans="1:4" ht="14.25" outlineLevel="1">
      <c r="A57" s="352" t="s">
        <v>435</v>
      </c>
      <c r="B57" s="353">
        <f>VLOOKUP(A57,'Open Int.'!$A$4:$O$215,2,FALSE)</f>
        <v>331600</v>
      </c>
      <c r="C57" s="353">
        <f>VLOOKUP(A57,'Open Int.'!$A$4:$O$215,3,FALSE)</f>
        <v>-2800</v>
      </c>
      <c r="D57" s="354">
        <f t="shared" si="5"/>
        <v>-0.008373205741626795</v>
      </c>
    </row>
    <row r="58" spans="1:4" ht="14.25" outlineLevel="1">
      <c r="A58" s="352" t="s">
        <v>396</v>
      </c>
      <c r="B58" s="353">
        <f>VLOOKUP(A58,'Open Int.'!$A$4:$O$215,2,FALSE)</f>
        <v>900400</v>
      </c>
      <c r="C58" s="353">
        <f>VLOOKUP(A58,'Open Int.'!$A$4:$O$215,3,FALSE)</f>
        <v>34000</v>
      </c>
      <c r="D58" s="354">
        <f t="shared" si="5"/>
        <v>0.039242843951985226</v>
      </c>
    </row>
    <row r="59" spans="1:4" ht="14.25" outlineLevel="1">
      <c r="A59" s="352" t="s">
        <v>505</v>
      </c>
      <c r="B59" s="353">
        <f>VLOOKUP(A59,'Open Int.'!$A$4:$O$215,2,FALSE)</f>
        <v>162900</v>
      </c>
      <c r="C59" s="353">
        <f>VLOOKUP(A59,'Open Int.'!$A$4:$O$215,3,FALSE)</f>
        <v>1400</v>
      </c>
      <c r="D59" s="354">
        <f>C59/(B59-C59)</f>
        <v>0.0086687306501548</v>
      </c>
    </row>
    <row r="60" spans="1:4" ht="14.25">
      <c r="A60" s="352" t="s">
        <v>206</v>
      </c>
      <c r="B60" s="353">
        <f>VLOOKUP(A60,'Open Int.'!$A$4:$O$215,2,FALSE)</f>
        <v>2663200</v>
      </c>
      <c r="C60" s="353">
        <f>VLOOKUP(A60,'Open Int.'!$A$4:$O$215,3,FALSE)</f>
        <v>76200</v>
      </c>
      <c r="D60" s="354">
        <f t="shared" si="5"/>
        <v>0.029454967143409356</v>
      </c>
    </row>
    <row r="61" spans="1:4" ht="14.25" outlineLevel="1">
      <c r="A61" s="352" t="s">
        <v>436</v>
      </c>
      <c r="B61" s="353">
        <f>VLOOKUP(A61,'Open Int.'!$A$4:$O$215,2,FALSE)</f>
        <v>501000</v>
      </c>
      <c r="C61" s="353">
        <f>VLOOKUP(A61,'Open Int.'!$A$4:$O$215,3,FALSE)</f>
        <v>15500</v>
      </c>
      <c r="D61" s="354">
        <f t="shared" si="5"/>
        <v>0.03192584963954686</v>
      </c>
    </row>
    <row r="62" spans="1:4" ht="14.25">
      <c r="A62" s="352" t="s">
        <v>318</v>
      </c>
      <c r="B62" s="353">
        <f>VLOOKUP(A62,'Open Int.'!$A$4:$O$215,2,FALSE)</f>
        <v>10870200</v>
      </c>
      <c r="C62" s="353">
        <f>VLOOKUP(A62,'Open Int.'!$A$4:$O$215,3,FALSE)</f>
        <v>158400</v>
      </c>
      <c r="D62" s="354">
        <f t="shared" si="5"/>
        <v>0.014787430683918669</v>
      </c>
    </row>
    <row r="63" spans="1:4" ht="14.25">
      <c r="A63" s="352" t="s">
        <v>345</v>
      </c>
      <c r="B63" s="353">
        <f>VLOOKUP(A63,'Open Int.'!$A$4:$O$215,2,FALSE)</f>
        <v>13929000</v>
      </c>
      <c r="C63" s="353">
        <f>VLOOKUP(A63,'Open Int.'!$A$4:$O$215,3,FALSE)</f>
        <v>-4500</v>
      </c>
      <c r="D63" s="354">
        <f t="shared" si="5"/>
        <v>-0.0003229626439875121</v>
      </c>
    </row>
    <row r="64" spans="1:4" ht="14.25" outlineLevel="1">
      <c r="A64" s="352" t="s">
        <v>244</v>
      </c>
      <c r="B64" s="353">
        <f>VLOOKUP(A64,'Open Int.'!$A$4:$O$215,2,FALSE)</f>
        <v>1140220</v>
      </c>
      <c r="C64" s="353">
        <f>VLOOKUP(A64,'Open Int.'!$A$4:$O$215,3,FALSE)</f>
        <v>57528</v>
      </c>
      <c r="D64" s="354">
        <f t="shared" si="5"/>
        <v>0.05313422469178677</v>
      </c>
    </row>
    <row r="65" spans="1:4" ht="15" outlineLevel="1">
      <c r="A65" s="350" t="s">
        <v>245</v>
      </c>
      <c r="B65" s="350">
        <f>SUM(B66:B73)</f>
        <v>40779357</v>
      </c>
      <c r="C65" s="350">
        <f>SUM(C66:C73)</f>
        <v>913863</v>
      </c>
      <c r="D65" s="355">
        <f t="shared" si="5"/>
        <v>0.022923659242752643</v>
      </c>
    </row>
    <row r="66" spans="1:4" ht="14.25">
      <c r="A66" s="352" t="s">
        <v>0</v>
      </c>
      <c r="B66" s="353">
        <f>VLOOKUP(A66,'Open Int.'!$A$4:$O$215,2,FALSE)</f>
        <v>3111375</v>
      </c>
      <c r="C66" s="353">
        <f>VLOOKUP(A66,'Open Int.'!$A$4:$O$215,3,FALSE)</f>
        <v>42375</v>
      </c>
      <c r="D66" s="354">
        <f t="shared" si="5"/>
        <v>0.013807429130009775</v>
      </c>
    </row>
    <row r="67" spans="1:4" ht="14.25">
      <c r="A67" s="352" t="s">
        <v>439</v>
      </c>
      <c r="B67" s="353">
        <f>VLOOKUP(A67,'Open Int.'!$A$4:$O$215,2,FALSE)</f>
        <v>1412700</v>
      </c>
      <c r="C67" s="353">
        <f>VLOOKUP(A67,'Open Int.'!$A$4:$O$215,3,FALSE)</f>
        <v>5950</v>
      </c>
      <c r="D67" s="354">
        <f t="shared" si="5"/>
        <v>0.004229607250755287</v>
      </c>
    </row>
    <row r="68" spans="1:4" ht="14.25">
      <c r="A68" s="352" t="s">
        <v>218</v>
      </c>
      <c r="B68" s="353">
        <f>VLOOKUP(A68,'Open Int.'!$A$4:$O$215,2,FALSE)</f>
        <v>890648</v>
      </c>
      <c r="C68" s="353">
        <f>VLOOKUP(A68,'Open Int.'!$A$4:$O$215,3,FALSE)</f>
        <v>-2376</v>
      </c>
      <c r="D68" s="354">
        <f t="shared" si="5"/>
        <v>-0.0026606227828143477</v>
      </c>
    </row>
    <row r="69" spans="1:4" ht="14.25">
      <c r="A69" s="352" t="s">
        <v>465</v>
      </c>
      <c r="B69" s="353">
        <f>VLOOKUP(A69,'Open Int.'!$A$4:$O$215,2,FALSE)</f>
        <v>18108484</v>
      </c>
      <c r="C69" s="353">
        <f>VLOOKUP(A69,'Open Int.'!$A$4:$O$215,3,FALSE)</f>
        <v>767064</v>
      </c>
      <c r="D69" s="354">
        <f t="shared" si="5"/>
        <v>0.04423305588585018</v>
      </c>
    </row>
    <row r="70" spans="1:4" ht="14.25" outlineLevel="1">
      <c r="A70" s="352" t="s">
        <v>346</v>
      </c>
      <c r="B70" s="353">
        <f>VLOOKUP(A70,'Open Int.'!$A$4:$O$215,2,FALSE)</f>
        <v>13976550</v>
      </c>
      <c r="C70" s="353">
        <f>VLOOKUP(A70,'Open Int.'!$A$4:$O$215,3,FALSE)</f>
        <v>65250</v>
      </c>
      <c r="D70" s="354">
        <f t="shared" si="5"/>
        <v>0.004690431519699813</v>
      </c>
    </row>
    <row r="71" spans="1:4" ht="14.25" outlineLevel="1">
      <c r="A71" s="352" t="s">
        <v>312</v>
      </c>
      <c r="B71" s="353">
        <f>VLOOKUP(A71,'Open Int.'!$A$4:$O$215,2,FALSE)</f>
        <v>2373600</v>
      </c>
      <c r="C71" s="353">
        <f>VLOOKUP(A71,'Open Int.'!$A$4:$O$215,3,FALSE)</f>
        <v>32400</v>
      </c>
      <c r="D71" s="354">
        <f t="shared" si="5"/>
        <v>0.013839056893900564</v>
      </c>
    </row>
    <row r="72" spans="1:4" ht="14.25">
      <c r="A72" s="352" t="s">
        <v>440</v>
      </c>
      <c r="B72" s="353">
        <f>VLOOKUP(A72,'Open Int.'!$A$4:$O$215,2,FALSE)</f>
        <v>33600</v>
      </c>
      <c r="C72" s="353">
        <f>VLOOKUP(A72,'Open Int.'!$A$4:$O$215,3,FALSE)</f>
        <v>2000</v>
      </c>
      <c r="D72" s="354">
        <f t="shared" si="5"/>
        <v>0.06329113924050633</v>
      </c>
    </row>
    <row r="73" spans="1:4" ht="14.25" outlineLevel="1">
      <c r="A73" s="352" t="s">
        <v>322</v>
      </c>
      <c r="B73" s="353">
        <f>VLOOKUP(A73,'Open Int.'!$A$4:$O$215,2,FALSE)</f>
        <v>872400</v>
      </c>
      <c r="C73" s="353">
        <f>VLOOKUP(A73,'Open Int.'!$A$4:$O$215,3,FALSE)</f>
        <v>1200</v>
      </c>
      <c r="D73" s="354">
        <f t="shared" si="5"/>
        <v>0.0013774104683195593</v>
      </c>
    </row>
    <row r="74" spans="1:4" ht="15" outlineLevel="1">
      <c r="A74" s="350" t="s">
        <v>263</v>
      </c>
      <c r="B74" s="350">
        <f>SUM(B75:B81)</f>
        <v>96886900</v>
      </c>
      <c r="C74" s="350">
        <f>SUM(C75:C81)</f>
        <v>4362050</v>
      </c>
      <c r="D74" s="355">
        <f t="shared" si="5"/>
        <v>0.04714463195563138</v>
      </c>
    </row>
    <row r="75" spans="1:4" ht="14.25">
      <c r="A75" s="352" t="s">
        <v>437</v>
      </c>
      <c r="B75" s="353">
        <f>VLOOKUP(A75,'Open Int.'!$A$4:$O$215,2,FALSE)</f>
        <v>19809900</v>
      </c>
      <c r="C75" s="353">
        <f>VLOOKUP(A75,'Open Int.'!$A$4:$O$215,3,FALSE)</f>
        <v>-262350</v>
      </c>
      <c r="D75" s="354">
        <f t="shared" si="5"/>
        <v>-0.013070283600493218</v>
      </c>
    </row>
    <row r="76" spans="1:4" ht="14.25">
      <c r="A76" s="352" t="s">
        <v>374</v>
      </c>
      <c r="B76" s="353">
        <f>VLOOKUP(A76,'Open Int.'!$A$4:$O$215,2,FALSE)</f>
        <v>19092300</v>
      </c>
      <c r="C76" s="353">
        <f>VLOOKUP(A76,'Open Int.'!$A$4:$O$215,3,FALSE)</f>
        <v>524400</v>
      </c>
      <c r="D76" s="354">
        <f t="shared" si="5"/>
        <v>0.028242289111854328</v>
      </c>
    </row>
    <row r="77" spans="1:4" ht="14.25">
      <c r="A77" s="352" t="s">
        <v>164</v>
      </c>
      <c r="B77" s="353">
        <f>VLOOKUP(A77,'Open Int.'!$A$4:$O$215,2,FALSE)</f>
        <v>4817350</v>
      </c>
      <c r="C77" s="353">
        <f>VLOOKUP(A77,'Open Int.'!$A$4:$O$215,3,FALSE)</f>
        <v>59000</v>
      </c>
      <c r="D77" s="354">
        <f t="shared" si="5"/>
        <v>0.012399256044637322</v>
      </c>
    </row>
    <row r="78" spans="1:4" ht="14.25">
      <c r="A78" s="352" t="s">
        <v>311</v>
      </c>
      <c r="B78" s="353">
        <f>VLOOKUP(A78,'Open Int.'!$A$4:$O$215,2,FALSE)</f>
        <v>3245200</v>
      </c>
      <c r="C78" s="353">
        <f>VLOOKUP(A78,'Open Int.'!$A$4:$O$215,3,FALSE)</f>
        <v>61600</v>
      </c>
      <c r="D78" s="354">
        <f t="shared" si="5"/>
        <v>0.019349164467897976</v>
      </c>
    </row>
    <row r="79" spans="1:4" ht="14.25" outlineLevel="1">
      <c r="A79" s="352" t="s">
        <v>375</v>
      </c>
      <c r="B79" s="353">
        <f>VLOOKUP(A79,'Open Int.'!$A$4:$O$215,2,FALSE)</f>
        <v>43624000</v>
      </c>
      <c r="C79" s="353">
        <f>VLOOKUP(A79,'Open Int.'!$A$4:$O$215,3,FALSE)</f>
        <v>3668000</v>
      </c>
      <c r="D79" s="354">
        <f t="shared" si="5"/>
        <v>0.0918009810791871</v>
      </c>
    </row>
    <row r="80" spans="1:4" ht="14.25" outlineLevel="1">
      <c r="A80" s="352" t="s">
        <v>376</v>
      </c>
      <c r="B80" s="353">
        <f>VLOOKUP(A80,'Open Int.'!$A$4:$O$215,2,FALSE)</f>
        <v>4907250</v>
      </c>
      <c r="C80" s="353">
        <f>VLOOKUP(A80,'Open Int.'!$A$4:$O$215,3,FALSE)</f>
        <v>229500</v>
      </c>
      <c r="D80" s="354">
        <f t="shared" si="5"/>
        <v>0.049062049062049064</v>
      </c>
    </row>
    <row r="81" spans="1:4" ht="14.25" outlineLevel="1">
      <c r="A81" s="352" t="s">
        <v>438</v>
      </c>
      <c r="B81" s="353">
        <f>VLOOKUP(A81,'Open Int.'!$A$4:$O$215,2,FALSE)</f>
        <v>1390900</v>
      </c>
      <c r="C81" s="353">
        <f>VLOOKUP(A81,'Open Int.'!$A$4:$O$215,3,FALSE)</f>
        <v>81900</v>
      </c>
      <c r="D81" s="354">
        <f t="shared" si="5"/>
        <v>0.06256684491978609</v>
      </c>
    </row>
    <row r="82" spans="1:4" ht="15" outlineLevel="1">
      <c r="A82" s="350" t="s">
        <v>246</v>
      </c>
      <c r="B82" s="350">
        <f>SUM(B83:B88)</f>
        <v>47055596</v>
      </c>
      <c r="C82" s="350">
        <f>SUM(C83:C88)</f>
        <v>-361172</v>
      </c>
      <c r="D82" s="355">
        <f t="shared" si="5"/>
        <v>-0.00761696790468722</v>
      </c>
    </row>
    <row r="83" spans="1:4" ht="14.25">
      <c r="A83" s="352" t="s">
        <v>247</v>
      </c>
      <c r="B83" s="353">
        <f>VLOOKUP(A83,'Open Int.'!$A$4:$O$215,2,FALSE)</f>
        <v>961800</v>
      </c>
      <c r="C83" s="353">
        <f>VLOOKUP(A83,'Open Int.'!$A$4:$O$215,3,FALSE)</f>
        <v>11550</v>
      </c>
      <c r="D83" s="354">
        <f t="shared" si="5"/>
        <v>0.012154696132596685</v>
      </c>
    </row>
    <row r="84" spans="1:4" ht="14.25" outlineLevel="1">
      <c r="A84" s="352" t="s">
        <v>138</v>
      </c>
      <c r="B84" s="353">
        <f>VLOOKUP(A84,'Open Int.'!$A$4:$O$215,2,FALSE)</f>
        <v>6490800</v>
      </c>
      <c r="C84" s="353">
        <f>VLOOKUP(A84,'Open Int.'!$A$4:$O$215,3,FALSE)</f>
        <v>43200</v>
      </c>
      <c r="D84" s="354">
        <f t="shared" si="5"/>
        <v>0.006700167504187605</v>
      </c>
    </row>
    <row r="85" spans="1:4" ht="14.25" outlineLevel="1">
      <c r="A85" s="352" t="s">
        <v>463</v>
      </c>
      <c r="B85" s="353">
        <f>VLOOKUP(A85,'Open Int.'!$A$4:$O$215,2,FALSE)</f>
        <v>14729000</v>
      </c>
      <c r="C85" s="353">
        <f>VLOOKUP(A85,'Open Int.'!$A$4:$O$215,3,FALSE)</f>
        <v>-132000</v>
      </c>
      <c r="D85" s="354">
        <f t="shared" si="5"/>
        <v>-0.008882309400444115</v>
      </c>
    </row>
    <row r="86" spans="1:4" ht="14.25" outlineLevel="1">
      <c r="A86" s="352" t="s">
        <v>5</v>
      </c>
      <c r="B86" s="353">
        <f>VLOOKUP(A86,'Open Int.'!$A$4:$O$215,2,FALSE)</f>
        <v>22952250</v>
      </c>
      <c r="C86" s="353">
        <f>VLOOKUP(A86,'Open Int.'!$A$4:$O$215,3,FALSE)</f>
        <v>-202500</v>
      </c>
      <c r="D86" s="354">
        <f t="shared" si="5"/>
        <v>-0.008745505781751045</v>
      </c>
    </row>
    <row r="87" spans="1:4" ht="14.25" outlineLevel="1">
      <c r="A87" s="352" t="s">
        <v>347</v>
      </c>
      <c r="B87" s="353">
        <f>VLOOKUP(A87,'Open Int.'!$A$4:$O$215,2,FALSE)</f>
        <v>1109900</v>
      </c>
      <c r="C87" s="353">
        <f>VLOOKUP(A87,'Open Int.'!$A$4:$O$215,3,FALSE)</f>
        <v>-42900</v>
      </c>
      <c r="D87" s="354">
        <f aca="true" t="shared" si="6" ref="D87:D113">C87/(B87-C87)</f>
        <v>-0.03721374045801527</v>
      </c>
    </row>
    <row r="88" spans="1:4" ht="14.25" outlineLevel="1">
      <c r="A88" s="352" t="s">
        <v>248</v>
      </c>
      <c r="B88" s="353">
        <f>VLOOKUP(A88,'Open Int.'!$A$4:$O$215,2,FALSE)</f>
        <v>811846</v>
      </c>
      <c r="C88" s="353">
        <f>VLOOKUP(A88,'Open Int.'!$A$4:$O$215,3,FALSE)</f>
        <v>-38522</v>
      </c>
      <c r="D88" s="354">
        <f t="shared" si="6"/>
        <v>-0.04530038759689922</v>
      </c>
    </row>
    <row r="89" spans="1:4" ht="15" outlineLevel="1">
      <c r="A89" s="350" t="s">
        <v>249</v>
      </c>
      <c r="B89" s="350">
        <f>SUM(B90:B111)</f>
        <v>70706200</v>
      </c>
      <c r="C89" s="350">
        <f>SUM(C90:C111)</f>
        <v>933675</v>
      </c>
      <c r="D89" s="355">
        <f t="shared" si="6"/>
        <v>0.013381700031638528</v>
      </c>
    </row>
    <row r="90" spans="1:4" ht="14.25" outlineLevel="1">
      <c r="A90" s="352" t="s">
        <v>496</v>
      </c>
      <c r="B90" s="353">
        <f>VLOOKUP(A90,'Open Int.'!$A$4:$O$215,2,FALSE)</f>
        <v>2862000</v>
      </c>
      <c r="C90" s="353">
        <f>VLOOKUP(A90,'Open Int.'!$A$4:$O$215,3,FALSE)</f>
        <v>18900</v>
      </c>
      <c r="D90" s="354">
        <f t="shared" si="6"/>
        <v>0.006647673314339981</v>
      </c>
    </row>
    <row r="91" spans="1:4" ht="14.25" outlineLevel="1">
      <c r="A91" s="352" t="s">
        <v>495</v>
      </c>
      <c r="B91" s="353">
        <f>VLOOKUP(A91,'Open Int.'!$A$4:$O$215,2,FALSE)</f>
        <v>4908150</v>
      </c>
      <c r="C91" s="353">
        <f>VLOOKUP(A91,'Open Int.'!$A$4:$O$215,3,FALSE)</f>
        <v>158600</v>
      </c>
      <c r="D91" s="354">
        <f t="shared" si="6"/>
        <v>0.033392637197208155</v>
      </c>
    </row>
    <row r="92" spans="1:4" ht="14.25" outlineLevel="1">
      <c r="A92" s="352" t="s">
        <v>485</v>
      </c>
      <c r="B92" s="353">
        <f>VLOOKUP(A92,'Open Int.'!$A$4:$O$215,2,FALSE)</f>
        <v>81800</v>
      </c>
      <c r="C92" s="353">
        <f>VLOOKUP(A92,'Open Int.'!$A$4:$O$215,3,FALSE)</f>
        <v>1400</v>
      </c>
      <c r="D92" s="354">
        <f t="shared" si="6"/>
        <v>0.017412935323383085</v>
      </c>
    </row>
    <row r="93" spans="1:4" ht="14.25" outlineLevel="1">
      <c r="A93" s="352" t="s">
        <v>444</v>
      </c>
      <c r="B93" s="353">
        <f>VLOOKUP(A93,'Open Int.'!$A$4:$O$215,2,FALSE)</f>
        <v>378000</v>
      </c>
      <c r="C93" s="353">
        <f>VLOOKUP(A93,'Open Int.'!$A$4:$O$215,3,FALSE)</f>
        <v>47100</v>
      </c>
      <c r="D93" s="354">
        <f t="shared" si="6"/>
        <v>0.14233907524932005</v>
      </c>
    </row>
    <row r="94" spans="1:4" ht="14.25" outlineLevel="1">
      <c r="A94" s="352" t="s">
        <v>445</v>
      </c>
      <c r="B94" s="353">
        <f>VLOOKUP(A94,'Open Int.'!$A$4:$O$215,2,FALSE)</f>
        <v>865500</v>
      </c>
      <c r="C94" s="353">
        <f>VLOOKUP(A94,'Open Int.'!$A$4:$O$215,3,FALSE)</f>
        <v>-6600</v>
      </c>
      <c r="D94" s="354">
        <f t="shared" si="6"/>
        <v>-0.007567939456484348</v>
      </c>
    </row>
    <row r="95" spans="1:4" ht="14.25">
      <c r="A95" s="352" t="s">
        <v>348</v>
      </c>
      <c r="B95" s="353">
        <f>VLOOKUP(A95,'Open Int.'!$A$4:$O$215,2,FALSE)</f>
        <v>5031000</v>
      </c>
      <c r="C95" s="353">
        <f>VLOOKUP(A95,'Open Int.'!$A$4:$O$215,3,FALSE)</f>
        <v>-123500</v>
      </c>
      <c r="D95" s="354">
        <f t="shared" si="6"/>
        <v>-0.02395964691046658</v>
      </c>
    </row>
    <row r="96" spans="1:4" ht="14.25">
      <c r="A96" s="352" t="s">
        <v>422</v>
      </c>
      <c r="B96" s="353">
        <f>VLOOKUP(A96,'Open Int.'!$A$4:$O$215,2,FALSE)</f>
        <v>592250</v>
      </c>
      <c r="C96" s="353">
        <f>VLOOKUP(A96,'Open Int.'!$A$4:$O$215,3,FALSE)</f>
        <v>52500</v>
      </c>
      <c r="D96" s="354">
        <f t="shared" si="6"/>
        <v>0.09726725335803613</v>
      </c>
    </row>
    <row r="97" spans="1:4" ht="14.25" outlineLevel="1">
      <c r="A97" s="352" t="s">
        <v>349</v>
      </c>
      <c r="B97" s="353">
        <f>VLOOKUP(A97,'Open Int.'!$A$4:$O$215,2,FALSE)</f>
        <v>4872500</v>
      </c>
      <c r="C97" s="353">
        <f>VLOOKUP(A97,'Open Int.'!$A$4:$O$215,3,FALSE)</f>
        <v>78800</v>
      </c>
      <c r="D97" s="354">
        <f t="shared" si="6"/>
        <v>0.016438241859106743</v>
      </c>
    </row>
    <row r="98" spans="1:4" ht="14.25" outlineLevel="1">
      <c r="A98" s="352" t="s">
        <v>446</v>
      </c>
      <c r="B98" s="353">
        <f>VLOOKUP(A98,'Open Int.'!$A$4:$O$215,2,FALSE)</f>
        <v>3039300</v>
      </c>
      <c r="C98" s="353">
        <f>VLOOKUP(A98,'Open Int.'!$A$4:$O$215,3,FALSE)</f>
        <v>297825</v>
      </c>
      <c r="D98" s="354">
        <f t="shared" si="6"/>
        <v>0.10863677399939814</v>
      </c>
    </row>
    <row r="99" spans="1:4" ht="14.25" outlineLevel="1">
      <c r="A99" s="352" t="s">
        <v>273</v>
      </c>
      <c r="B99" s="353">
        <f>VLOOKUP(A99,'Open Int.'!$A$4:$O$215,2,FALSE)</f>
        <v>2879200</v>
      </c>
      <c r="C99" s="353">
        <f>VLOOKUP(A99,'Open Int.'!$A$4:$O$215,3,FALSE)</f>
        <v>290400</v>
      </c>
      <c r="D99" s="354">
        <f t="shared" si="6"/>
        <v>0.11217552533992584</v>
      </c>
    </row>
    <row r="100" spans="1:4" ht="14.25" outlineLevel="1">
      <c r="A100" s="352" t="s">
        <v>498</v>
      </c>
      <c r="B100" s="353">
        <f>VLOOKUP(A100,'Open Int.'!$A$4:$O$215,2,FALSE)</f>
        <v>2693400</v>
      </c>
      <c r="C100" s="353">
        <f>VLOOKUP(A100,'Open Int.'!$A$4:$O$215,3,FALSE)</f>
        <v>256200</v>
      </c>
      <c r="D100" s="354">
        <f t="shared" si="6"/>
        <v>0.1051206302314131</v>
      </c>
    </row>
    <row r="101" spans="1:4" ht="14.25" outlineLevel="1">
      <c r="A101" s="352" t="s">
        <v>499</v>
      </c>
      <c r="B101" s="353">
        <f>VLOOKUP(A101,'Open Int.'!$A$4:$O$215,2,FALSE)</f>
        <v>372350</v>
      </c>
      <c r="C101" s="353">
        <f>VLOOKUP(A101,'Open Int.'!$A$4:$O$215,3,FALSE)</f>
        <v>25300</v>
      </c>
      <c r="D101" s="354">
        <f t="shared" si="6"/>
        <v>0.07290015847860538</v>
      </c>
    </row>
    <row r="102" spans="1:4" ht="14.25" outlineLevel="1">
      <c r="A102" s="352" t="s">
        <v>250</v>
      </c>
      <c r="B102" s="353">
        <f>VLOOKUP(A102,'Open Int.'!$A$4:$O$215,2,FALSE)</f>
        <v>5604300</v>
      </c>
      <c r="C102" s="353">
        <f>VLOOKUP(A102,'Open Int.'!$A$4:$O$215,3,FALSE)</f>
        <v>-250900</v>
      </c>
      <c r="D102" s="354">
        <f t="shared" si="6"/>
        <v>-0.04285079928952042</v>
      </c>
    </row>
    <row r="103" spans="1:4" ht="14.25" outlineLevel="1">
      <c r="A103" s="352" t="s">
        <v>251</v>
      </c>
      <c r="B103" s="353">
        <f>VLOOKUP(A103,'Open Int.'!$A$4:$O$215,2,FALSE)</f>
        <v>5761000</v>
      </c>
      <c r="C103" s="353">
        <f>VLOOKUP(A103,'Open Int.'!$A$4:$O$215,3,FALSE)</f>
        <v>1400</v>
      </c>
      <c r="D103" s="354">
        <f t="shared" si="6"/>
        <v>0.00024307243558580456</v>
      </c>
    </row>
    <row r="104" spans="1:4" ht="14.25" outlineLevel="1">
      <c r="A104" s="352" t="s">
        <v>447</v>
      </c>
      <c r="B104" s="353">
        <f>VLOOKUP(A104,'Open Int.'!$A$4:$O$215,2,FALSE)</f>
        <v>2413800</v>
      </c>
      <c r="C104" s="353">
        <f>VLOOKUP(A104,'Open Int.'!$A$4:$O$215,3,FALSE)</f>
        <v>157500</v>
      </c>
      <c r="D104" s="354">
        <f t="shared" si="6"/>
        <v>0.06980454726765058</v>
      </c>
    </row>
    <row r="105" spans="1:4" ht="14.25" outlineLevel="1">
      <c r="A105" s="352" t="s">
        <v>500</v>
      </c>
      <c r="B105" s="353">
        <f>VLOOKUP(A105,'Open Int.'!$A$4:$O$215,2,FALSE)</f>
        <v>396550</v>
      </c>
      <c r="C105" s="353">
        <f>VLOOKUP(A105,'Open Int.'!$A$4:$O$215,3,FALSE)</f>
        <v>7700</v>
      </c>
      <c r="D105" s="354">
        <f t="shared" si="6"/>
        <v>0.019801980198019802</v>
      </c>
    </row>
    <row r="106" spans="1:4" ht="14.25" outlineLevel="1">
      <c r="A106" s="352" t="s">
        <v>350</v>
      </c>
      <c r="B106" s="353">
        <f>VLOOKUP(A106,'Open Int.'!$A$4:$O$215,2,FALSE)</f>
        <v>11062800</v>
      </c>
      <c r="C106" s="353">
        <f>VLOOKUP(A106,'Open Int.'!$A$4:$O$215,3,FALSE)</f>
        <v>-1200</v>
      </c>
      <c r="D106" s="354">
        <f t="shared" si="6"/>
        <v>-0.00010845986984815618</v>
      </c>
    </row>
    <row r="107" spans="1:4" ht="14.25" outlineLevel="1">
      <c r="A107" s="352" t="s">
        <v>448</v>
      </c>
      <c r="B107" s="353">
        <f>VLOOKUP(A107,'Open Int.'!$A$4:$O$215,2,FALSE)</f>
        <v>2040150</v>
      </c>
      <c r="C107" s="353">
        <f>VLOOKUP(A107,'Open Int.'!$A$4:$O$215,3,FALSE)</f>
        <v>-5250</v>
      </c>
      <c r="D107" s="354">
        <f t="shared" si="6"/>
        <v>-0.002566735112936345</v>
      </c>
    </row>
    <row r="108" spans="1:4" ht="14.25" outlineLevel="1">
      <c r="A108" s="352" t="s">
        <v>117</v>
      </c>
      <c r="B108" s="353">
        <f>VLOOKUP(A108,'Open Int.'!$A$4:$O$215,2,FALSE)</f>
        <v>5841500</v>
      </c>
      <c r="C108" s="353">
        <f>VLOOKUP(A108,'Open Int.'!$A$4:$O$215,3,FALSE)</f>
        <v>-70250</v>
      </c>
      <c r="D108" s="354">
        <f t="shared" si="6"/>
        <v>-0.011883114137099844</v>
      </c>
    </row>
    <row r="109" spans="1:4" ht="14.25" outlineLevel="1">
      <c r="A109" s="352" t="s">
        <v>501</v>
      </c>
      <c r="B109" s="353">
        <f>VLOOKUP(A109,'Open Int.'!$A$4:$O$215,2,FALSE)</f>
        <v>496400</v>
      </c>
      <c r="C109" s="353">
        <f>VLOOKUP(A109,'Open Int.'!$A$4:$O$215,3,FALSE)</f>
        <v>52000</v>
      </c>
      <c r="D109" s="354">
        <f t="shared" si="6"/>
        <v>0.11701170117011701</v>
      </c>
    </row>
    <row r="110" spans="1:4" ht="14.25" outlineLevel="1">
      <c r="A110" s="352" t="s">
        <v>502</v>
      </c>
      <c r="B110" s="353">
        <f>VLOOKUP(A110,'Open Int.'!$A$4:$O$215,2,FALSE)</f>
        <v>324250</v>
      </c>
      <c r="C110" s="353">
        <f>VLOOKUP(A110,'Open Int.'!$A$4:$O$215,3,FALSE)</f>
        <v>26750</v>
      </c>
      <c r="D110" s="354">
        <f t="shared" si="6"/>
        <v>0.08991596638655462</v>
      </c>
    </row>
    <row r="111" spans="1:4" ht="14.25" outlineLevel="1">
      <c r="A111" s="352" t="s">
        <v>252</v>
      </c>
      <c r="B111" s="353">
        <f>VLOOKUP(A111,'Open Int.'!$A$4:$O$215,2,FALSE)</f>
        <v>8190000</v>
      </c>
      <c r="C111" s="353">
        <f>VLOOKUP(A111,'Open Int.'!$A$4:$O$215,3,FALSE)</f>
        <v>-81000</v>
      </c>
      <c r="D111" s="354">
        <f t="shared" si="6"/>
        <v>-0.009793253536452665</v>
      </c>
    </row>
    <row r="112" spans="1:4" ht="15">
      <c r="A112" s="350" t="s">
        <v>269</v>
      </c>
      <c r="B112" s="350">
        <f>SUM(B113:B128)</f>
        <v>57789900</v>
      </c>
      <c r="C112" s="350">
        <f>SUM(C113:C128)</f>
        <v>-256150</v>
      </c>
      <c r="D112" s="355">
        <f t="shared" si="6"/>
        <v>-0.004412875639255384</v>
      </c>
    </row>
    <row r="113" spans="1:4" ht="14.25">
      <c r="A113" s="352" t="s">
        <v>430</v>
      </c>
      <c r="B113" s="353">
        <f>VLOOKUP(A113,'Open Int.'!$A$4:$O$215,2,FALSE)</f>
        <v>1058200</v>
      </c>
      <c r="C113" s="353">
        <f>VLOOKUP(A113,'Open Int.'!$A$4:$O$215,3,FALSE)</f>
        <v>-92300</v>
      </c>
      <c r="D113" s="354">
        <f t="shared" si="6"/>
        <v>-0.08022598870056497</v>
      </c>
    </row>
    <row r="114" spans="1:4" ht="14.25">
      <c r="A114" s="352" t="s">
        <v>462</v>
      </c>
      <c r="B114" s="353">
        <f>VLOOKUP(A114,'Open Int.'!$A$4:$O$215,2,FALSE)</f>
        <v>7053600</v>
      </c>
      <c r="C114" s="353">
        <f>VLOOKUP(A114,'Open Int.'!$A$4:$O$215,3,FALSE)</f>
        <v>-8000</v>
      </c>
      <c r="D114" s="354">
        <f aca="true" t="shared" si="7" ref="D114:D128">C114/(B114-C114)</f>
        <v>-0.0011328877308258753</v>
      </c>
    </row>
    <row r="115" spans="1:4" ht="14.25">
      <c r="A115" s="352" t="s">
        <v>431</v>
      </c>
      <c r="B115" s="353">
        <f>VLOOKUP(A115,'Open Int.'!$A$4:$O$215,2,FALSE)</f>
        <v>571550</v>
      </c>
      <c r="C115" s="353">
        <f>VLOOKUP(A115,'Open Int.'!$A$4:$O$215,3,FALSE)</f>
        <v>42700</v>
      </c>
      <c r="D115" s="354">
        <f t="shared" si="7"/>
        <v>0.08074123097286565</v>
      </c>
    </row>
    <row r="116" spans="1:4" ht="14.25">
      <c r="A116" s="352" t="s">
        <v>382</v>
      </c>
      <c r="B116" s="353">
        <f>VLOOKUP(A116,'Open Int.'!$A$4:$O$215,2,FALSE)</f>
        <v>10861000</v>
      </c>
      <c r="C116" s="353">
        <f>VLOOKUP(A116,'Open Int.'!$A$4:$O$215,3,FALSE)</f>
        <v>-512000</v>
      </c>
      <c r="D116" s="354">
        <f t="shared" si="7"/>
        <v>-0.04501890442275565</v>
      </c>
    </row>
    <row r="117" spans="1:4" ht="14.25">
      <c r="A117" s="352" t="s">
        <v>285</v>
      </c>
      <c r="B117" s="353">
        <f>VLOOKUP(A117,'Open Int.'!$A$4:$O$215,2,FALSE)</f>
        <v>3497200</v>
      </c>
      <c r="C117" s="353">
        <f>VLOOKUP(A117,'Open Int.'!$A$4:$O$215,3,FALSE)</f>
        <v>147000</v>
      </c>
      <c r="D117" s="354">
        <f t="shared" si="7"/>
        <v>0.043877977434183035</v>
      </c>
    </row>
    <row r="118" spans="1:4" ht="14.25">
      <c r="A118" s="352" t="s">
        <v>464</v>
      </c>
      <c r="B118" s="353">
        <f>VLOOKUP(A118,'Open Int.'!$A$4:$O$215,2,FALSE)</f>
        <v>6996400</v>
      </c>
      <c r="C118" s="353">
        <f>VLOOKUP(A118,'Open Int.'!$A$4:$O$215,3,FALSE)</f>
        <v>151600</v>
      </c>
      <c r="D118" s="354">
        <f t="shared" si="7"/>
        <v>0.022148200093501637</v>
      </c>
    </row>
    <row r="119" spans="1:4" ht="14.25">
      <c r="A119" s="352" t="s">
        <v>381</v>
      </c>
      <c r="B119" s="353">
        <f>VLOOKUP(A119,'Open Int.'!$A$4:$O$215,2,FALSE)</f>
        <v>2891000</v>
      </c>
      <c r="C119" s="353">
        <f>VLOOKUP(A119,'Open Int.'!$A$4:$O$215,3,FALSE)</f>
        <v>-139000</v>
      </c>
      <c r="D119" s="354">
        <f t="shared" si="7"/>
        <v>-0.045874587458745876</v>
      </c>
    </row>
    <row r="120" spans="1:4" ht="14.25">
      <c r="A120" s="352" t="s">
        <v>471</v>
      </c>
      <c r="B120" s="353">
        <f>VLOOKUP(A120,'Open Int.'!$A$4:$O$215,2,FALSE)</f>
        <v>1257600</v>
      </c>
      <c r="C120" s="353">
        <f>VLOOKUP(A120,'Open Int.'!$A$4:$O$215,3,FALSE)</f>
        <v>54800</v>
      </c>
      <c r="D120" s="354">
        <f t="shared" si="7"/>
        <v>0.04556035916195544</v>
      </c>
    </row>
    <row r="121" spans="1:4" ht="14.25">
      <c r="A121" s="352" t="s">
        <v>268</v>
      </c>
      <c r="B121" s="353">
        <f>VLOOKUP(A121,'Open Int.'!$A$4:$O$215,2,FALSE)</f>
        <v>3201950</v>
      </c>
      <c r="C121" s="353">
        <f>VLOOKUP(A121,'Open Int.'!$A$4:$O$215,3,FALSE)</f>
        <v>-39950</v>
      </c>
      <c r="D121" s="354">
        <f t="shared" si="7"/>
        <v>-0.01232302045097011</v>
      </c>
    </row>
    <row r="122" spans="1:4" ht="14.25">
      <c r="A122" s="352" t="s">
        <v>317</v>
      </c>
      <c r="B122" s="353">
        <f>VLOOKUP(A122,'Open Int.'!$A$4:$O$215,2,FALSE)</f>
        <v>2037000</v>
      </c>
      <c r="C122" s="353">
        <f>VLOOKUP(A122,'Open Int.'!$A$4:$O$215,3,FALSE)</f>
        <v>23000</v>
      </c>
      <c r="D122" s="354">
        <f t="shared" si="7"/>
        <v>0.011420059582919563</v>
      </c>
    </row>
    <row r="123" spans="1:4" ht="14.25">
      <c r="A123" s="352" t="s">
        <v>469</v>
      </c>
      <c r="B123" s="353">
        <f>VLOOKUP(A123,'Open Int.'!$A$4:$O$215,2,FALSE)</f>
        <v>2999750</v>
      </c>
      <c r="C123" s="353">
        <f>VLOOKUP(A123,'Open Int.'!$A$4:$O$215,3,FALSE)</f>
        <v>-37700</v>
      </c>
      <c r="D123" s="354">
        <f t="shared" si="7"/>
        <v>-0.012411726942007276</v>
      </c>
    </row>
    <row r="124" spans="1:4" ht="14.25">
      <c r="A124" s="352" t="s">
        <v>270</v>
      </c>
      <c r="B124" s="353">
        <f>VLOOKUP(A124,'Open Int.'!$A$4:$O$215,2,FALSE)</f>
        <v>6638800</v>
      </c>
      <c r="C124" s="353">
        <f>VLOOKUP(A124,'Open Int.'!$A$4:$O$215,3,FALSE)</f>
        <v>4200</v>
      </c>
      <c r="D124" s="354">
        <f t="shared" si="7"/>
        <v>0.0006330449461911796</v>
      </c>
    </row>
    <row r="125" spans="1:4" ht="14.25">
      <c r="A125" s="352" t="s">
        <v>432</v>
      </c>
      <c r="B125" s="353">
        <f>VLOOKUP(A125,'Open Int.'!$A$4:$O$215,2,FALSE)</f>
        <v>866250</v>
      </c>
      <c r="C125" s="353">
        <f>VLOOKUP(A125,'Open Int.'!$A$4:$O$215,3,FALSE)</f>
        <v>78650</v>
      </c>
      <c r="D125" s="354">
        <f t="shared" si="7"/>
        <v>0.09986033519553073</v>
      </c>
    </row>
    <row r="126" spans="1:4" ht="14.25">
      <c r="A126" s="352" t="s">
        <v>474</v>
      </c>
      <c r="B126" s="353">
        <v>692450</v>
      </c>
      <c r="C126" s="353">
        <v>-13750</v>
      </c>
      <c r="D126" s="354">
        <v>-0.019470404984423675</v>
      </c>
    </row>
    <row r="127" spans="1:4" ht="14.25">
      <c r="A127" s="352" t="s">
        <v>271</v>
      </c>
      <c r="B127" s="353">
        <f>VLOOKUP(A127,'Open Int.'!$A$4:$O$215,2,FALSE)</f>
        <v>589050</v>
      </c>
      <c r="C127" s="353">
        <f>VLOOKUP(A127,'Open Int.'!$A$4:$O$215,3,FALSE)</f>
        <v>12600</v>
      </c>
      <c r="D127" s="354">
        <f t="shared" si="7"/>
        <v>0.02185792349726776</v>
      </c>
    </row>
    <row r="128" spans="1:4" ht="14.25">
      <c r="A128" s="352" t="s">
        <v>433</v>
      </c>
      <c r="B128" s="353">
        <f>VLOOKUP(A128,'Open Int.'!$A$4:$O$215,2,FALSE)</f>
        <v>6578100</v>
      </c>
      <c r="C128" s="353">
        <f>VLOOKUP(A128,'Open Int.'!$A$4:$O$215,3,FALSE)</f>
        <v>72000</v>
      </c>
      <c r="D128" s="354">
        <f t="shared" si="7"/>
        <v>0.011066537557061834</v>
      </c>
    </row>
    <row r="129" spans="1:4" ht="15" outlineLevel="1">
      <c r="A129" s="350" t="s">
        <v>259</v>
      </c>
      <c r="B129" s="350">
        <f>SUM(B130:B133)</f>
        <v>13869900</v>
      </c>
      <c r="C129" s="350">
        <f>SUM(C130:C133)</f>
        <v>394100</v>
      </c>
      <c r="D129" s="355">
        <f>C129/(B129-C129)</f>
        <v>0.02924501699342525</v>
      </c>
    </row>
    <row r="130" spans="1:4" ht="14.25" outlineLevel="1">
      <c r="A130" s="352" t="s">
        <v>434</v>
      </c>
      <c r="B130" s="353">
        <v>4746500</v>
      </c>
      <c r="C130" s="353">
        <v>5500</v>
      </c>
      <c r="D130" s="354">
        <v>0.001160092807424594</v>
      </c>
    </row>
    <row r="131" spans="1:4" ht="14.25">
      <c r="A131" s="352" t="s">
        <v>169</v>
      </c>
      <c r="B131" s="353">
        <f>VLOOKUP(A131,'Open Int.'!$A$4:$O$215,2,FALSE)</f>
        <v>4092000</v>
      </c>
      <c r="C131" s="353">
        <f>VLOOKUP(A131,'Open Int.'!$A$4:$O$215,3,FALSE)</f>
        <v>-7700</v>
      </c>
      <c r="D131" s="354">
        <f aca="true" t="shared" si="8" ref="D131:D163">C131/(B131-C131)</f>
        <v>-0.0018781862087469815</v>
      </c>
    </row>
    <row r="132" spans="1:4" ht="14.25" outlineLevel="1">
      <c r="A132" s="352" t="s">
        <v>371</v>
      </c>
      <c r="B132" s="353">
        <f>VLOOKUP(A132,'Open Int.'!$A$4:$O$215,2,FALSE)</f>
        <v>1225500</v>
      </c>
      <c r="C132" s="353">
        <f>VLOOKUP(A132,'Open Int.'!$A$4:$O$215,3,FALSE)</f>
        <v>57500</v>
      </c>
      <c r="D132" s="354">
        <f t="shared" si="8"/>
        <v>0.04922945205479452</v>
      </c>
    </row>
    <row r="133" spans="1:4" ht="14.25" outlineLevel="1">
      <c r="A133" s="352" t="s">
        <v>386</v>
      </c>
      <c r="B133" s="353">
        <f>VLOOKUP(A133,'Open Int.'!$A$4:$O$215,2,FALSE)</f>
        <v>3805900</v>
      </c>
      <c r="C133" s="353">
        <f>VLOOKUP(A133,'Open Int.'!$A$4:$O$215,3,FALSE)</f>
        <v>338800</v>
      </c>
      <c r="D133" s="354">
        <f t="shared" si="8"/>
        <v>0.0977185544114678</v>
      </c>
    </row>
    <row r="134" spans="1:4" ht="15" outlineLevel="1">
      <c r="A134" s="350" t="s">
        <v>258</v>
      </c>
      <c r="B134" s="350">
        <f>SUM(B135:B145)</f>
        <v>104601829</v>
      </c>
      <c r="C134" s="350">
        <f>SUM(C135:C145)</f>
        <v>89135</v>
      </c>
      <c r="D134" s="355">
        <f t="shared" si="8"/>
        <v>0.0008528629067776207</v>
      </c>
    </row>
    <row r="135" spans="1:4" ht="14.25" outlineLevel="1">
      <c r="A135" s="352" t="s">
        <v>503</v>
      </c>
      <c r="B135" s="353">
        <f>VLOOKUP(A135,'Open Int.'!$A$4:$O$215,2,FALSE)</f>
        <v>102750</v>
      </c>
      <c r="C135" s="353">
        <f>VLOOKUP(A135,'Open Int.'!$A$4:$O$215,3,FALSE)</f>
        <v>4750</v>
      </c>
      <c r="D135" s="354">
        <f>C135/(B135-C135)</f>
        <v>0.04846938775510204</v>
      </c>
    </row>
    <row r="136" spans="1:4" ht="14.25">
      <c r="A136" s="352" t="s">
        <v>480</v>
      </c>
      <c r="B136" s="353">
        <f>VLOOKUP(A136,'Open Int.'!$A$4:$O$215,2,FALSE)</f>
        <v>33231825</v>
      </c>
      <c r="C136" s="353">
        <f>VLOOKUP(A136,'Open Int.'!$A$4:$O$215,3,FALSE)</f>
        <v>-14355</v>
      </c>
      <c r="D136" s="354">
        <f t="shared" si="8"/>
        <v>-0.0004317789291882556</v>
      </c>
    </row>
    <row r="137" spans="1:4" ht="14.25" outlineLevel="1">
      <c r="A137" s="352" t="s">
        <v>364</v>
      </c>
      <c r="B137" s="353">
        <f>VLOOKUP(A137,'Open Int.'!$A$4:$O$215,2,FALSE)</f>
        <v>9122000</v>
      </c>
      <c r="C137" s="353">
        <f>VLOOKUP(A137,'Open Int.'!$A$4:$O$215,3,FALSE)</f>
        <v>-26000</v>
      </c>
      <c r="D137" s="354">
        <f t="shared" si="8"/>
        <v>-0.0028421512898994315</v>
      </c>
    </row>
    <row r="138" spans="1:4" ht="14.25" outlineLevel="1">
      <c r="A138" s="352" t="s">
        <v>320</v>
      </c>
      <c r="B138" s="353">
        <f>VLOOKUP(A138,'Open Int.'!$A$4:$O$215,2,FALSE)</f>
        <v>1671000</v>
      </c>
      <c r="C138" s="353">
        <f>VLOOKUP(A138,'Open Int.'!$A$4:$O$215,3,FALSE)</f>
        <v>-27000</v>
      </c>
      <c r="D138" s="354">
        <f t="shared" si="8"/>
        <v>-0.015901060070671377</v>
      </c>
    </row>
    <row r="139" spans="1:4" ht="14.25" outlineLevel="1">
      <c r="A139" s="352" t="s">
        <v>313</v>
      </c>
      <c r="B139" s="353">
        <f>VLOOKUP(A139,'Open Int.'!$A$4:$O$215,2,FALSE)</f>
        <v>2851750</v>
      </c>
      <c r="C139" s="353">
        <f>VLOOKUP(A139,'Open Int.'!$A$4:$O$215,3,FALSE)</f>
        <v>29700</v>
      </c>
      <c r="D139" s="354">
        <f t="shared" si="8"/>
        <v>0.010524264275969596</v>
      </c>
    </row>
    <row r="140" spans="1:4" ht="14.25" outlineLevel="1">
      <c r="A140" s="352" t="s">
        <v>365</v>
      </c>
      <c r="B140" s="353">
        <f>VLOOKUP(A140,'Open Int.'!$A$4:$O$215,2,FALSE)</f>
        <v>188750</v>
      </c>
      <c r="C140" s="353">
        <f>VLOOKUP(A140,'Open Int.'!$A$4:$O$215,3,FALSE)</f>
        <v>3125</v>
      </c>
      <c r="D140" s="354">
        <f t="shared" si="8"/>
        <v>0.016835016835016835</v>
      </c>
    </row>
    <row r="141" spans="1:4" ht="14.25" outlineLevel="1">
      <c r="A141" s="352" t="s">
        <v>366</v>
      </c>
      <c r="B141" s="353">
        <f>VLOOKUP(A141,'Open Int.'!$A$4:$O$215,2,FALSE)</f>
        <v>937200</v>
      </c>
      <c r="C141" s="353">
        <f>VLOOKUP(A141,'Open Int.'!$A$4:$O$215,3,FALSE)</f>
        <v>49800</v>
      </c>
      <c r="D141" s="354">
        <f t="shared" si="8"/>
        <v>0.05611899932386748</v>
      </c>
    </row>
    <row r="142" spans="1:4" ht="14.25" outlineLevel="1">
      <c r="A142" s="352" t="s">
        <v>367</v>
      </c>
      <c r="B142" s="353">
        <f>VLOOKUP(A142,'Open Int.'!$A$4:$O$215,2,FALSE)</f>
        <v>3976700</v>
      </c>
      <c r="C142" s="353">
        <f>VLOOKUP(A142,'Open Int.'!$A$4:$O$215,3,FALSE)</f>
        <v>25300</v>
      </c>
      <c r="D142" s="354">
        <f t="shared" si="8"/>
        <v>0.006402793946449359</v>
      </c>
    </row>
    <row r="143" spans="1:4" ht="14.25" outlineLevel="1">
      <c r="A143" s="352" t="s">
        <v>231</v>
      </c>
      <c r="B143" s="353">
        <f>VLOOKUP(A143,'Open Int.'!$A$4:$O$215,2,FALSE)</f>
        <v>33477300</v>
      </c>
      <c r="C143" s="353">
        <f>VLOOKUP(A143,'Open Int.'!$A$4:$O$215,3,FALSE)</f>
        <v>-10800</v>
      </c>
      <c r="D143" s="354">
        <f t="shared" si="8"/>
        <v>-0.0003225026203337902</v>
      </c>
    </row>
    <row r="144" spans="1:4" ht="14.25" outlineLevel="1">
      <c r="A144" s="352" t="s">
        <v>369</v>
      </c>
      <c r="B144" s="353">
        <f>VLOOKUP(A144,'Open Int.'!$A$4:$O$215,2,FALSE)</f>
        <v>4241154</v>
      </c>
      <c r="C144" s="353">
        <f>VLOOKUP(A144,'Open Int.'!$A$4:$O$215,3,FALSE)</f>
        <v>-63510</v>
      </c>
      <c r="D144" s="354">
        <f t="shared" si="8"/>
        <v>-0.014753764753764755</v>
      </c>
    </row>
    <row r="145" spans="1:4" ht="14.25" outlineLevel="1">
      <c r="A145" s="352" t="s">
        <v>370</v>
      </c>
      <c r="B145" s="353">
        <f>VLOOKUP(A145,'Open Int.'!$A$4:$O$215,2,FALSE)</f>
        <v>14801400</v>
      </c>
      <c r="C145" s="353">
        <f>VLOOKUP(A145,'Open Int.'!$A$4:$O$215,3,FALSE)</f>
        <v>118125</v>
      </c>
      <c r="D145" s="354">
        <f t="shared" si="8"/>
        <v>0.008044867374614996</v>
      </c>
    </row>
    <row r="146" spans="1:4" ht="15" outlineLevel="1">
      <c r="A146" s="350" t="s">
        <v>264</v>
      </c>
      <c r="B146" s="350">
        <f>SUM(B147:B152)</f>
        <v>131983425</v>
      </c>
      <c r="C146" s="350">
        <f>SUM(C147:C152)</f>
        <v>9414700</v>
      </c>
      <c r="D146" s="355">
        <f t="shared" si="8"/>
        <v>0.07681160100180531</v>
      </c>
    </row>
    <row r="147" spans="1:4" ht="14.25">
      <c r="A147" s="352" t="s">
        <v>4</v>
      </c>
      <c r="B147" s="353">
        <f>VLOOKUP(A147,'Open Int.'!$A$4:$O$215,2,FALSE)</f>
        <v>1790700</v>
      </c>
      <c r="C147" s="353">
        <f>VLOOKUP(A147,'Open Int.'!$A$4:$O$215,3,FALSE)</f>
        <v>-20400</v>
      </c>
      <c r="D147" s="354">
        <f t="shared" si="8"/>
        <v>-0.01126387278449561</v>
      </c>
    </row>
    <row r="148" spans="1:4" ht="14.25" outlineLevel="1">
      <c r="A148" s="352" t="s">
        <v>182</v>
      </c>
      <c r="B148" s="353">
        <f>VLOOKUP(A148,'Open Int.'!$A$4:$O$215,2,FALSE)</f>
        <v>20493650</v>
      </c>
      <c r="C148" s="353">
        <f>VLOOKUP(A148,'Open Int.'!$A$4:$O$215,3,FALSE)</f>
        <v>-17700</v>
      </c>
      <c r="D148" s="354">
        <f t="shared" si="8"/>
        <v>-0.0008629368617862793</v>
      </c>
    </row>
    <row r="149" spans="1:4" ht="14.25" outlineLevel="1">
      <c r="A149" s="352" t="s">
        <v>173</v>
      </c>
      <c r="B149" s="353">
        <f>VLOOKUP(A149,'Open Int.'!$A$4:$O$215,2,FALSE)</f>
        <v>88916625</v>
      </c>
      <c r="C149" s="353">
        <f>VLOOKUP(A149,'Open Int.'!$A$4:$O$215,3,FALSE)</f>
        <v>8788500</v>
      </c>
      <c r="D149" s="354">
        <f t="shared" si="8"/>
        <v>0.10968058968058968</v>
      </c>
    </row>
    <row r="150" spans="1:4" ht="14.25" outlineLevel="1">
      <c r="A150" s="352" t="s">
        <v>377</v>
      </c>
      <c r="B150" s="353">
        <f>VLOOKUP(A150,'Open Int.'!$A$4:$O$215,2,FALSE)</f>
        <v>1222300</v>
      </c>
      <c r="C150" s="353">
        <f>VLOOKUP(A150,'Open Int.'!$A$4:$O$215,3,FALSE)</f>
        <v>27200</v>
      </c>
      <c r="D150" s="354">
        <f t="shared" si="8"/>
        <v>0.02275960170697013</v>
      </c>
    </row>
    <row r="151" spans="1:4" ht="14.25" outlineLevel="1">
      <c r="A151" s="352" t="s">
        <v>385</v>
      </c>
      <c r="B151" s="353">
        <f>VLOOKUP(A151,'Open Int.'!$A$4:$O$215,2,FALSE)</f>
        <v>14618400</v>
      </c>
      <c r="C151" s="353">
        <f>VLOOKUP(A151,'Open Int.'!$A$4:$O$215,3,FALSE)</f>
        <v>55200</v>
      </c>
      <c r="D151" s="354">
        <f t="shared" si="8"/>
        <v>0.003790375741595254</v>
      </c>
    </row>
    <row r="152" spans="1:4" ht="14.25" outlineLevel="1">
      <c r="A152" s="352" t="s">
        <v>378</v>
      </c>
      <c r="B152" s="353">
        <f>VLOOKUP(A152,'Open Int.'!$A$4:$O$215,2,FALSE)</f>
        <v>4941750</v>
      </c>
      <c r="C152" s="353">
        <f>VLOOKUP(A152,'Open Int.'!$A$4:$O$215,3,FALSE)</f>
        <v>581900</v>
      </c>
      <c r="D152" s="354">
        <f t="shared" si="8"/>
        <v>0.13346789453765612</v>
      </c>
    </row>
    <row r="153" spans="1:4" ht="15" outlineLevel="1">
      <c r="A153" s="350" t="s">
        <v>256</v>
      </c>
      <c r="B153" s="350">
        <f>SUM(B154:B169)</f>
        <v>278198925</v>
      </c>
      <c r="C153" s="350">
        <f>SUM(C154:C169)</f>
        <v>3000250</v>
      </c>
      <c r="D153" s="355">
        <f t="shared" si="8"/>
        <v>0.010902123711169758</v>
      </c>
    </row>
    <row r="154" spans="1:4" ht="14.25">
      <c r="A154" s="352" t="s">
        <v>361</v>
      </c>
      <c r="B154" s="353">
        <f>VLOOKUP(A154,'Open Int.'!$A$4:$O$215,2,FALSE)</f>
        <v>7132500</v>
      </c>
      <c r="C154" s="353">
        <f>VLOOKUP(A154,'Open Int.'!$A$4:$O$215,3,FALSE)</f>
        <v>-369000</v>
      </c>
      <c r="D154" s="354">
        <f t="shared" si="8"/>
        <v>-0.04919016196760648</v>
      </c>
    </row>
    <row r="155" spans="1:4" ht="14.25" outlineLevel="1">
      <c r="A155" s="352" t="s">
        <v>2</v>
      </c>
      <c r="B155" s="353">
        <f>VLOOKUP(A155,'Open Int.'!$A$4:$O$215,2,FALSE)</f>
        <v>2647700</v>
      </c>
      <c r="C155" s="353">
        <f>VLOOKUP(A155,'Open Int.'!$A$4:$O$215,3,FALSE)</f>
        <v>-95700</v>
      </c>
      <c r="D155" s="354">
        <f t="shared" si="8"/>
        <v>-0.03488372093023256</v>
      </c>
    </row>
    <row r="156" spans="1:4" ht="14.25" outlineLevel="1">
      <c r="A156" s="352" t="s">
        <v>425</v>
      </c>
      <c r="B156" s="353">
        <f>VLOOKUP(A156,'Open Int.'!$A$4:$O$215,2,FALSE)</f>
        <v>11897500</v>
      </c>
      <c r="C156" s="353">
        <f>VLOOKUP(A156,'Open Int.'!$A$4:$O$215,3,FALSE)</f>
        <v>1685000</v>
      </c>
      <c r="D156" s="354">
        <f t="shared" si="8"/>
        <v>0.1649938800489596</v>
      </c>
    </row>
    <row r="157" spans="1:4" ht="14.25" outlineLevel="1">
      <c r="A157" s="352" t="s">
        <v>423</v>
      </c>
      <c r="B157" s="353">
        <f>VLOOKUP(A157,'Open Int.'!$A$4:$O$215,2,FALSE)</f>
        <v>1260000</v>
      </c>
      <c r="C157" s="353">
        <f>VLOOKUP(A157,'Open Int.'!$A$4:$O$215,3,FALSE)</f>
        <v>9000</v>
      </c>
      <c r="D157" s="354">
        <f t="shared" si="8"/>
        <v>0.007194244604316547</v>
      </c>
    </row>
    <row r="158" spans="1:4" ht="14.25" outlineLevel="1">
      <c r="A158" s="352" t="s">
        <v>362</v>
      </c>
      <c r="B158" s="353">
        <f>VLOOKUP(A158,'Open Int.'!$A$4:$O$215,2,FALSE)</f>
        <v>24718750</v>
      </c>
      <c r="C158" s="353">
        <f>VLOOKUP(A158,'Open Int.'!$A$4:$O$215,3,FALSE)</f>
        <v>435050</v>
      </c>
      <c r="D158" s="354">
        <f t="shared" si="8"/>
        <v>0.017915309446254073</v>
      </c>
    </row>
    <row r="159" spans="1:4" ht="14.25" outlineLevel="1">
      <c r="A159" s="352" t="s">
        <v>88</v>
      </c>
      <c r="B159" s="353">
        <f>VLOOKUP(A159,'Open Int.'!$A$4:$O$215,2,FALSE)</f>
        <v>5239500</v>
      </c>
      <c r="C159" s="353">
        <f>VLOOKUP(A159,'Open Int.'!$A$4:$O$215,3,FALSE)</f>
        <v>3000</v>
      </c>
      <c r="D159" s="354">
        <f t="shared" si="8"/>
        <v>0.0005729017473503294</v>
      </c>
    </row>
    <row r="160" spans="1:4" ht="14.25" outlineLevel="1">
      <c r="A160" s="352" t="s">
        <v>363</v>
      </c>
      <c r="B160" s="353">
        <f>VLOOKUP(A160,'Open Int.'!$A$4:$O$215,2,FALSE)</f>
        <v>5804500</v>
      </c>
      <c r="C160" s="353">
        <f>VLOOKUP(A160,'Open Int.'!$A$4:$O$215,3,FALSE)</f>
        <v>-61100</v>
      </c>
      <c r="D160" s="354">
        <f t="shared" si="8"/>
        <v>-0.010416666666666666</v>
      </c>
    </row>
    <row r="161" spans="1:4" ht="14.25" outlineLevel="1">
      <c r="A161" s="352" t="s">
        <v>89</v>
      </c>
      <c r="B161" s="353">
        <f>VLOOKUP(A161,'Open Int.'!$A$4:$O$215,2,FALSE)</f>
        <v>1843800</v>
      </c>
      <c r="C161" s="353">
        <f>VLOOKUP(A161,'Open Int.'!$A$4:$O$215,3,FALSE)</f>
        <v>3600</v>
      </c>
      <c r="D161" s="354">
        <f t="shared" si="8"/>
        <v>0.0019563090968373</v>
      </c>
    </row>
    <row r="162" spans="1:4" ht="14.25" outlineLevel="1">
      <c r="A162" s="352" t="s">
        <v>34</v>
      </c>
      <c r="B162" s="353">
        <f>VLOOKUP(A162,'Open Int.'!$A$4:$O$215,2,FALSE)</f>
        <v>3034900</v>
      </c>
      <c r="C162" s="353">
        <f>VLOOKUP(A162,'Open Int.'!$A$4:$O$215,3,FALSE)</f>
        <v>-30800</v>
      </c>
      <c r="D162" s="354">
        <f t="shared" si="8"/>
        <v>-0.010046645138141371</v>
      </c>
    </row>
    <row r="163" spans="1:4" ht="14.25" outlineLevel="1">
      <c r="A163" s="352" t="s">
        <v>449</v>
      </c>
      <c r="B163" s="353">
        <f>VLOOKUP(A163,'Open Int.'!$A$4:$O$215,2,FALSE)</f>
        <v>1023500</v>
      </c>
      <c r="C163" s="353">
        <f>VLOOKUP(A163,'Open Int.'!$A$4:$O$215,3,FALSE)</f>
        <v>-7500</v>
      </c>
      <c r="D163" s="354">
        <f t="shared" si="8"/>
        <v>-0.0072744907856450046</v>
      </c>
    </row>
    <row r="164" spans="1:4" ht="14.25" outlineLevel="1">
      <c r="A164" s="352" t="s">
        <v>145</v>
      </c>
      <c r="B164" s="353">
        <f>VLOOKUP(A164,'Open Int.'!$A$4:$O$215,2,FALSE)</f>
        <v>20576800</v>
      </c>
      <c r="C164" s="353">
        <f>VLOOKUP(A164,'Open Int.'!$A$4:$O$215,3,FALSE)</f>
        <v>124600</v>
      </c>
      <c r="D164" s="354">
        <f aca="true" t="shared" si="9" ref="D164:D186">C164/(B164-C164)</f>
        <v>0.006092254134029591</v>
      </c>
    </row>
    <row r="165" spans="1:4" ht="14.25" outlineLevel="1">
      <c r="A165" s="352" t="s">
        <v>35</v>
      </c>
      <c r="B165" s="353">
        <f>VLOOKUP(A165,'Open Int.'!$A$4:$O$215,2,FALSE)</f>
        <v>11373525</v>
      </c>
      <c r="C165" s="353">
        <f>VLOOKUP(A165,'Open Int.'!$A$4:$O$215,3,FALSE)</f>
        <v>-153900</v>
      </c>
      <c r="D165" s="354">
        <f t="shared" si="9"/>
        <v>-0.013350770011516015</v>
      </c>
    </row>
    <row r="166" spans="1:4" ht="14.25" outlineLevel="1">
      <c r="A166" s="352" t="s">
        <v>450</v>
      </c>
      <c r="B166" s="353">
        <f>VLOOKUP(A166,'Open Int.'!$A$4:$O$215,2,FALSE)</f>
        <v>28490000</v>
      </c>
      <c r="C166" s="353">
        <f>VLOOKUP(A166,'Open Int.'!$A$4:$O$215,3,FALSE)</f>
        <v>8800</v>
      </c>
      <c r="D166" s="354">
        <f t="shared" si="9"/>
        <v>0.0003089757454039858</v>
      </c>
    </row>
    <row r="167" spans="1:4" ht="14.25" outlineLevel="1">
      <c r="A167" s="352" t="s">
        <v>257</v>
      </c>
      <c r="B167" s="353">
        <f>VLOOKUP(A167,'Open Int.'!$A$4:$O$215,2,FALSE)</f>
        <v>10631850</v>
      </c>
      <c r="C167" s="353">
        <f>VLOOKUP(A167,'Open Int.'!$A$4:$O$215,3,FALSE)</f>
        <v>-59850</v>
      </c>
      <c r="D167" s="354">
        <f t="shared" si="9"/>
        <v>-0.005597800162743062</v>
      </c>
    </row>
    <row r="168" spans="1:4" ht="14.25" outlineLevel="1">
      <c r="A168" s="352" t="s">
        <v>414</v>
      </c>
      <c r="B168" s="353">
        <f>VLOOKUP(A168,'Open Int.'!$A$4:$O$215,2,FALSE)</f>
        <v>78857350</v>
      </c>
      <c r="C168" s="353">
        <f>VLOOKUP(A168,'Open Int.'!$A$4:$O$215,3,FALSE)</f>
        <v>929500</v>
      </c>
      <c r="D168" s="354">
        <f t="shared" si="9"/>
        <v>0.011927699788971464</v>
      </c>
    </row>
    <row r="169" spans="1:4" ht="14.25" outlineLevel="1">
      <c r="A169" s="352" t="s">
        <v>212</v>
      </c>
      <c r="B169" s="353">
        <f>VLOOKUP(A169,'Open Int.'!$A$4:$O$215,2,FALSE)</f>
        <v>63666750</v>
      </c>
      <c r="C169" s="353">
        <f>VLOOKUP(A169,'Open Int.'!$A$4:$O$215,3,FALSE)</f>
        <v>579550</v>
      </c>
      <c r="D169" s="354">
        <f t="shared" si="9"/>
        <v>0.009186491079014444</v>
      </c>
    </row>
    <row r="170" spans="1:4" ht="15" outlineLevel="1">
      <c r="A170" s="350" t="s">
        <v>253</v>
      </c>
      <c r="B170" s="350">
        <f>SUM(B171:B185)</f>
        <v>53505410</v>
      </c>
      <c r="C170" s="350">
        <f>SUM(C171:C185)</f>
        <v>1705010</v>
      </c>
      <c r="D170" s="355">
        <f t="shared" si="9"/>
        <v>0.03291499679539154</v>
      </c>
    </row>
    <row r="171" spans="1:4" ht="14.25">
      <c r="A171" s="352" t="s">
        <v>351</v>
      </c>
      <c r="B171" s="353">
        <f>VLOOKUP(A171,'Open Int.'!$A$4:$O$215,2,FALSE)</f>
        <v>1659000</v>
      </c>
      <c r="C171" s="353">
        <f>VLOOKUP(A171,'Open Int.'!$A$4:$O$215,3,FALSE)</f>
        <v>1400</v>
      </c>
      <c r="D171" s="354">
        <f t="shared" si="9"/>
        <v>0.0008445945945945946</v>
      </c>
    </row>
    <row r="172" spans="1:4" ht="14.25">
      <c r="A172" s="352" t="s">
        <v>504</v>
      </c>
      <c r="B172" s="353">
        <f>VLOOKUP(A172,'Open Int.'!$A$4:$O$215,2,FALSE)</f>
        <v>397800</v>
      </c>
      <c r="C172" s="353">
        <f>VLOOKUP(A172,'Open Int.'!$A$4:$O$215,3,FALSE)</f>
        <v>36450</v>
      </c>
      <c r="D172" s="354">
        <f>C172/(B172-C172)</f>
        <v>0.10087173100871731</v>
      </c>
    </row>
    <row r="173" spans="1:4" ht="14.25" outlineLevel="1">
      <c r="A173" s="352" t="s">
        <v>254</v>
      </c>
      <c r="B173" s="353">
        <f>VLOOKUP(A173,'Open Int.'!$A$4:$O$215,2,FALSE)</f>
        <v>16822500</v>
      </c>
      <c r="C173" s="353">
        <f>VLOOKUP(A173,'Open Int.'!$A$4:$O$215,3,FALSE)</f>
        <v>1226250</v>
      </c>
      <c r="D173" s="354">
        <f t="shared" si="9"/>
        <v>0.0786246693916807</v>
      </c>
    </row>
    <row r="174" spans="1:4" ht="14.25" outlineLevel="1">
      <c r="A174" s="352" t="s">
        <v>352</v>
      </c>
      <c r="B174" s="353">
        <f>VLOOKUP(A174,'Open Int.'!$A$4:$O$215,2,FALSE)</f>
        <v>1992680</v>
      </c>
      <c r="C174" s="353">
        <f>VLOOKUP(A174,'Open Int.'!$A$4:$O$215,3,FALSE)</f>
        <v>22940</v>
      </c>
      <c r="D174" s="354">
        <f t="shared" si="9"/>
        <v>0.01164620711362921</v>
      </c>
    </row>
    <row r="175" spans="1:4" ht="14.25" outlineLevel="1">
      <c r="A175" s="352" t="s">
        <v>299</v>
      </c>
      <c r="B175" s="353">
        <f>VLOOKUP(A175,'Open Int.'!$A$4:$O$215,2,FALSE)</f>
        <v>2242400</v>
      </c>
      <c r="C175" s="353">
        <f>VLOOKUP(A175,'Open Int.'!$A$4:$O$215,3,FALSE)</f>
        <v>-40000</v>
      </c>
      <c r="D175" s="354">
        <f t="shared" si="9"/>
        <v>-0.01752541184717841</v>
      </c>
    </row>
    <row r="176" spans="1:4" ht="14.25" outlineLevel="1">
      <c r="A176" s="352" t="s">
        <v>139</v>
      </c>
      <c r="B176" s="353">
        <f>VLOOKUP(A176,'Open Int.'!$A$4:$O$215,2,FALSE)</f>
        <v>671400</v>
      </c>
      <c r="C176" s="353">
        <f>VLOOKUP(A176,'Open Int.'!$A$4:$O$215,3,FALSE)</f>
        <v>-3000</v>
      </c>
      <c r="D176" s="354">
        <f t="shared" si="9"/>
        <v>-0.004448398576512456</v>
      </c>
    </row>
    <row r="177" spans="1:4" ht="14.25" outlineLevel="1">
      <c r="A177" s="352" t="s">
        <v>315</v>
      </c>
      <c r="B177" s="353">
        <f>VLOOKUP(A177,'Open Int.'!$A$4:$O$215,2,FALSE)</f>
        <v>2676100</v>
      </c>
      <c r="C177" s="353">
        <f>VLOOKUP(A177,'Open Int.'!$A$4:$O$215,3,FALSE)</f>
        <v>23800</v>
      </c>
      <c r="D177" s="354">
        <f t="shared" si="9"/>
        <v>0.008973343890208499</v>
      </c>
    </row>
    <row r="178" spans="1:4" ht="14.25" outlineLevel="1">
      <c r="A178" s="352" t="s">
        <v>353</v>
      </c>
      <c r="B178" s="353">
        <f>VLOOKUP(A178,'Open Int.'!$A$4:$O$215,2,FALSE)</f>
        <v>1213750</v>
      </c>
      <c r="C178" s="353">
        <f>VLOOKUP(A178,'Open Int.'!$A$4:$O$215,3,FALSE)</f>
        <v>-3750</v>
      </c>
      <c r="D178" s="354">
        <f t="shared" si="9"/>
        <v>-0.003080082135523614</v>
      </c>
    </row>
    <row r="179" spans="1:4" ht="14.25" outlineLevel="1">
      <c r="A179" s="352" t="s">
        <v>355</v>
      </c>
      <c r="B179" s="353">
        <f>VLOOKUP(A179,'Open Int.'!$A$4:$O$215,2,FALSE)</f>
        <v>970805</v>
      </c>
      <c r="C179" s="353">
        <f>VLOOKUP(A179,'Open Int.'!$A$4:$O$215,3,FALSE)</f>
        <v>37620</v>
      </c>
      <c r="D179" s="354">
        <f t="shared" si="9"/>
        <v>0.040313549832026875</v>
      </c>
    </row>
    <row r="180" spans="1:4" ht="14.25" outlineLevel="1">
      <c r="A180" s="352" t="s">
        <v>354</v>
      </c>
      <c r="B180" s="353">
        <f>VLOOKUP(A180,'Open Int.'!$A$4:$O$215,2,FALSE)</f>
        <v>7133700</v>
      </c>
      <c r="C180" s="353">
        <f>VLOOKUP(A180,'Open Int.'!$A$4:$O$215,3,FALSE)</f>
        <v>16800</v>
      </c>
      <c r="D180" s="354">
        <f t="shared" si="9"/>
        <v>0.002360578341693715</v>
      </c>
    </row>
    <row r="181" spans="1:4" ht="14.25" outlineLevel="1">
      <c r="A181" s="352" t="s">
        <v>22</v>
      </c>
      <c r="B181" s="353">
        <f>VLOOKUP(A181,'Open Int.'!$A$4:$O$215,2,FALSE)</f>
        <v>9750400</v>
      </c>
      <c r="C181" s="353">
        <f>VLOOKUP(A181,'Open Int.'!$A$4:$O$215,3,FALSE)</f>
        <v>205600</v>
      </c>
      <c r="D181" s="354">
        <f t="shared" si="9"/>
        <v>0.02154052468359735</v>
      </c>
    </row>
    <row r="182" spans="1:4" ht="14.25" outlineLevel="1">
      <c r="A182" s="352" t="s">
        <v>179</v>
      </c>
      <c r="B182" s="353">
        <f>VLOOKUP(A182,'Open Int.'!$A$4:$O$215,2,FALSE)</f>
        <v>656200</v>
      </c>
      <c r="C182" s="353">
        <f>VLOOKUP(A182,'Open Int.'!$A$4:$O$215,3,FALSE)</f>
        <v>850</v>
      </c>
      <c r="D182" s="354">
        <f t="shared" si="9"/>
        <v>0.0012970168612191958</v>
      </c>
    </row>
    <row r="183" spans="1:4" ht="14.25" outlineLevel="1">
      <c r="A183" s="352" t="s">
        <v>451</v>
      </c>
      <c r="B183" s="353">
        <f>VLOOKUP(A183,'Open Int.'!$A$4:$O$215,2,FALSE)</f>
        <v>4858750</v>
      </c>
      <c r="C183" s="353">
        <f>VLOOKUP(A183,'Open Int.'!$A$4:$O$215,3,FALSE)</f>
        <v>42500</v>
      </c>
      <c r="D183" s="354">
        <f t="shared" si="9"/>
        <v>0.008824292758889176</v>
      </c>
    </row>
    <row r="184" spans="1:4" ht="14.25" outlineLevel="1">
      <c r="A184" s="352" t="s">
        <v>356</v>
      </c>
      <c r="B184" s="353">
        <f>VLOOKUP(A184,'Open Int.'!$A$4:$O$215,2,FALSE)</f>
        <v>1694925</v>
      </c>
      <c r="C184" s="353">
        <f>VLOOKUP(A184,'Open Int.'!$A$4:$O$215,3,FALSE)</f>
        <v>-4050</v>
      </c>
      <c r="D184" s="354">
        <f t="shared" si="9"/>
        <v>-0.0023837902264600714</v>
      </c>
    </row>
    <row r="185" spans="1:4" ht="14.25" outlineLevel="1">
      <c r="A185" s="352" t="s">
        <v>357</v>
      </c>
      <c r="B185" s="353">
        <f>VLOOKUP(A185,'Open Int.'!$A$4:$O$215,2,FALSE)</f>
        <v>765000</v>
      </c>
      <c r="C185" s="353">
        <f>VLOOKUP(A185,'Open Int.'!$A$4:$O$215,3,FALSE)</f>
        <v>141600</v>
      </c>
      <c r="D185" s="354">
        <f t="shared" si="9"/>
        <v>0.2271414821944177</v>
      </c>
    </row>
    <row r="186" spans="1:4" ht="15" outlineLevel="1">
      <c r="A186" s="350" t="s">
        <v>260</v>
      </c>
      <c r="B186" s="350">
        <f>SUM(B187:B194)</f>
        <v>61719750</v>
      </c>
      <c r="C186" s="350">
        <f>SUM(C187:C194)</f>
        <v>-2810775</v>
      </c>
      <c r="D186" s="355">
        <f t="shared" si="9"/>
        <v>-0.04355729323448089</v>
      </c>
    </row>
    <row r="187" spans="1:4" ht="14.25">
      <c r="A187" s="352" t="s">
        <v>33</v>
      </c>
      <c r="B187" s="353">
        <f>VLOOKUP(A187,'Open Int.'!$A$4:$O$215,2,FALSE)</f>
        <v>366300</v>
      </c>
      <c r="C187" s="353">
        <f>VLOOKUP(A187,'Open Int.'!$A$4:$O$215,3,FALSE)</f>
        <v>-2475</v>
      </c>
      <c r="D187" s="354">
        <f aca="true" t="shared" si="10" ref="D187:D194">C187/(B187-C187)</f>
        <v>-0.006711409395973154</v>
      </c>
    </row>
    <row r="188" spans="1:4" ht="14.25" outlineLevel="1">
      <c r="A188" s="352" t="s">
        <v>1</v>
      </c>
      <c r="B188" s="353">
        <f>VLOOKUP(A188,'Open Int.'!$A$4:$O$215,2,FALSE)</f>
        <v>3130200</v>
      </c>
      <c r="C188" s="353">
        <f>VLOOKUP(A188,'Open Int.'!$A$4:$O$215,3,FALSE)</f>
        <v>27000</v>
      </c>
      <c r="D188" s="354">
        <f t="shared" si="10"/>
        <v>0.008700696055684454</v>
      </c>
    </row>
    <row r="189" spans="1:4" ht="14.25" outlineLevel="1">
      <c r="A189" s="352" t="s">
        <v>158</v>
      </c>
      <c r="B189" s="353">
        <f>VLOOKUP(A189,'Open Int.'!$A$4:$O$215,2,FALSE)</f>
        <v>2671350</v>
      </c>
      <c r="C189" s="353">
        <f>VLOOKUP(A189,'Open Int.'!$A$4:$O$215,3,FALSE)</f>
        <v>550</v>
      </c>
      <c r="D189" s="354">
        <f t="shared" si="10"/>
        <v>0.00020593080724876442</v>
      </c>
    </row>
    <row r="190" spans="1:4" ht="14.25" outlineLevel="1">
      <c r="A190" s="352" t="s">
        <v>97</v>
      </c>
      <c r="B190" s="353">
        <f>VLOOKUP(A190,'Open Int.'!$A$4:$O$215,2,FALSE)</f>
        <v>12254000</v>
      </c>
      <c r="C190" s="353">
        <f>VLOOKUP(A190,'Open Int.'!$A$4:$O$215,3,FALSE)</f>
        <v>266750</v>
      </c>
      <c r="D190" s="354">
        <f t="shared" si="10"/>
        <v>0.0222528102775866</v>
      </c>
    </row>
    <row r="191" spans="1:4" ht="14.25" outlineLevel="1">
      <c r="A191" s="352" t="s">
        <v>372</v>
      </c>
      <c r="B191" s="353">
        <f>VLOOKUP(A191,'Open Int.'!$A$4:$O$215,2,FALSE)</f>
        <v>25075000</v>
      </c>
      <c r="C191" s="353">
        <f>VLOOKUP(A191,'Open Int.'!$A$4:$O$215,3,FALSE)</f>
        <v>675000</v>
      </c>
      <c r="D191" s="354">
        <f t="shared" si="10"/>
        <v>0.027663934426229508</v>
      </c>
    </row>
    <row r="192" spans="1:4" ht="14.25" outlineLevel="1">
      <c r="A192" s="352" t="s">
        <v>261</v>
      </c>
      <c r="B192" s="353">
        <f>VLOOKUP(A192,'Open Int.'!$A$4:$O$215,2,FALSE)</f>
        <v>3120000</v>
      </c>
      <c r="C192" s="353">
        <f>VLOOKUP(A192,'Open Int.'!$A$4:$O$215,3,FALSE)</f>
        <v>-83800</v>
      </c>
      <c r="D192" s="354">
        <f t="shared" si="10"/>
        <v>-0.026156439228416255</v>
      </c>
    </row>
    <row r="193" spans="1:4" ht="14.25" outlineLevel="1">
      <c r="A193" s="352" t="s">
        <v>368</v>
      </c>
      <c r="B193" s="353">
        <f>VLOOKUP(A193,'Open Int.'!$A$4:$O$215,2,FALSE)</f>
        <v>12997700</v>
      </c>
      <c r="C193" s="353">
        <f>VLOOKUP(A193,'Open Int.'!$A$4:$O$215,3,FALSE)</f>
        <v>-3646200</v>
      </c>
      <c r="D193" s="354">
        <f>C193/(B193-C193)</f>
        <v>-0.21907125132931585</v>
      </c>
    </row>
    <row r="194" spans="1:4" ht="14.25" outlineLevel="1">
      <c r="A194" s="352" t="s">
        <v>302</v>
      </c>
      <c r="B194" s="353">
        <f>VLOOKUP(A194,'Open Int.'!$A$4:$O$215,2,FALSE)</f>
        <v>2105200</v>
      </c>
      <c r="C194" s="353">
        <f>VLOOKUP(A194,'Open Int.'!$A$4:$O$215,3,FALSE)</f>
        <v>-47600</v>
      </c>
      <c r="D194" s="354">
        <f t="shared" si="10"/>
        <v>-0.022110739502043848</v>
      </c>
    </row>
    <row r="195" spans="1:4" ht="15" outlineLevel="1">
      <c r="A195" s="350" t="s">
        <v>307</v>
      </c>
      <c r="B195" s="350">
        <f>SUM(B196:B197)</f>
        <v>3643600</v>
      </c>
      <c r="C195" s="350">
        <f>SUM(C196:C197)</f>
        <v>-33200</v>
      </c>
      <c r="D195" s="355">
        <f aca="true" t="shared" si="11" ref="D195:D212">C195/(B195-C195)</f>
        <v>-0.009029590948651</v>
      </c>
    </row>
    <row r="196" spans="1:4" ht="14.25">
      <c r="A196" s="352" t="s">
        <v>36</v>
      </c>
      <c r="B196" s="353">
        <f>VLOOKUP(A196,'Open Int.'!$A$4:$O$215,2,FALSE)</f>
        <v>2113600</v>
      </c>
      <c r="C196" s="353">
        <f>VLOOKUP(A196,'Open Int.'!$A$4:$O$215,3,FALSE)</f>
        <v>73600</v>
      </c>
      <c r="D196" s="354">
        <f t="shared" si="11"/>
        <v>0.03607843137254902</v>
      </c>
    </row>
    <row r="197" spans="1:4" ht="14.25">
      <c r="A197" s="352" t="s">
        <v>267</v>
      </c>
      <c r="B197" s="353">
        <f>VLOOKUP(A197,'Open Int.'!$A$4:$O$215,2,FALSE)</f>
        <v>1530000</v>
      </c>
      <c r="C197" s="353">
        <f>VLOOKUP(A197,'Open Int.'!$A$4:$O$215,3,FALSE)</f>
        <v>-106800</v>
      </c>
      <c r="D197" s="354">
        <f t="shared" si="11"/>
        <v>-0.06524926686217009</v>
      </c>
    </row>
    <row r="198" spans="1:4" ht="15">
      <c r="A198" s="350" t="s">
        <v>304</v>
      </c>
      <c r="B198" s="350">
        <f>SUM(B199:B202)</f>
        <v>36813200</v>
      </c>
      <c r="C198" s="350">
        <f>SUM(C199:C202)</f>
        <v>1102900</v>
      </c>
      <c r="D198" s="355">
        <f t="shared" si="11"/>
        <v>0.030884646726574684</v>
      </c>
    </row>
    <row r="199" spans="1:4" ht="14.25">
      <c r="A199" s="352" t="s">
        <v>305</v>
      </c>
      <c r="B199" s="353">
        <f>VLOOKUP(A199,'Open Int.'!$A$4:$O$215,2,FALSE)</f>
        <v>11962400</v>
      </c>
      <c r="C199" s="353">
        <f>VLOOKUP(A199,'Open Int.'!$A$4:$O$215,3,FALSE)</f>
        <v>165300</v>
      </c>
      <c r="D199" s="354">
        <f t="shared" si="11"/>
        <v>0.014011918183282332</v>
      </c>
    </row>
    <row r="200" spans="1:4" ht="14.25">
      <c r="A200" s="352" t="s">
        <v>319</v>
      </c>
      <c r="B200" s="353">
        <f>VLOOKUP(A200,'Open Int.'!$A$4:$O$215,2,FALSE)</f>
        <v>1752000</v>
      </c>
      <c r="C200" s="353">
        <f>VLOOKUP(A200,'Open Int.'!$A$4:$O$215,3,FALSE)</f>
        <v>-79000</v>
      </c>
      <c r="D200" s="354">
        <f t="shared" si="11"/>
        <v>-0.04314582195521573</v>
      </c>
    </row>
    <row r="201" spans="1:4" ht="14.25">
      <c r="A201" s="352" t="s">
        <v>321</v>
      </c>
      <c r="B201" s="353">
        <f>VLOOKUP(A201,'Open Int.'!$A$4:$O$215,2,FALSE)</f>
        <v>6375600</v>
      </c>
      <c r="C201" s="353">
        <f>VLOOKUP(A201,'Open Int.'!$A$4:$O$215,3,FALSE)</f>
        <v>723800</v>
      </c>
      <c r="D201" s="354">
        <f t="shared" si="11"/>
        <v>0.12806539509536785</v>
      </c>
    </row>
    <row r="202" spans="1:4" ht="14.25">
      <c r="A202" s="352" t="s">
        <v>306</v>
      </c>
      <c r="B202" s="353">
        <f>VLOOKUP(A202,'Open Int.'!$A$4:$O$215,2,FALSE)</f>
        <v>16723200</v>
      </c>
      <c r="C202" s="353">
        <f>VLOOKUP(A202,'Open Int.'!$A$4:$O$215,3,FALSE)</f>
        <v>292800</v>
      </c>
      <c r="D202" s="354">
        <f t="shared" si="11"/>
        <v>0.01782062518258837</v>
      </c>
    </row>
    <row r="203" spans="1:4" ht="15" outlineLevel="1">
      <c r="A203" s="350" t="s">
        <v>255</v>
      </c>
      <c r="B203" s="350">
        <f>SUM(B204:B210)</f>
        <v>59532050</v>
      </c>
      <c r="C203" s="350">
        <f>SUM(C204:C210)</f>
        <v>2483050</v>
      </c>
      <c r="D203" s="355">
        <f t="shared" si="11"/>
        <v>0.043524864590089224</v>
      </c>
    </row>
    <row r="204" spans="1:4" ht="14.25">
      <c r="A204" s="352" t="s">
        <v>358</v>
      </c>
      <c r="B204" s="353">
        <f>VLOOKUP(A204,'Open Int.'!$A$4:$O$215,2,FALSE)</f>
        <v>6957950</v>
      </c>
      <c r="C204" s="353">
        <f>VLOOKUP(A204,'Open Int.'!$A$4:$O$215,3,FALSE)</f>
        <v>-164150</v>
      </c>
      <c r="D204" s="354">
        <f t="shared" si="11"/>
        <v>-0.023047977422389464</v>
      </c>
    </row>
    <row r="205" spans="1:4" ht="14.25">
      <c r="A205" s="352" t="s">
        <v>359</v>
      </c>
      <c r="B205" s="353">
        <f>VLOOKUP(A205,'Open Int.'!$A$4:$O$215,2,FALSE)</f>
        <v>23314600</v>
      </c>
      <c r="C205" s="353">
        <f>VLOOKUP(A205,'Open Int.'!$A$4:$O$215,3,FALSE)</f>
        <v>2107000</v>
      </c>
      <c r="D205" s="354">
        <f t="shared" si="11"/>
        <v>0.09935117599351176</v>
      </c>
    </row>
    <row r="206" spans="1:4" ht="14.25">
      <c r="A206" s="352" t="s">
        <v>309</v>
      </c>
      <c r="B206" s="353">
        <f>VLOOKUP(A206,'Open Int.'!$A$4:$O$215,2,FALSE)</f>
        <v>1035600</v>
      </c>
      <c r="C206" s="353">
        <f>VLOOKUP(A206,'Open Int.'!$A$4:$O$215,3,FALSE)</f>
        <v>76500</v>
      </c>
      <c r="D206" s="354">
        <f t="shared" si="11"/>
        <v>0.07976227713481389</v>
      </c>
    </row>
    <row r="207" spans="1:4" ht="14.25">
      <c r="A207" s="352" t="s">
        <v>399</v>
      </c>
      <c r="B207" s="353">
        <f>VLOOKUP(A207,'Open Int.'!$A$4:$O$215,2,FALSE)</f>
        <v>4395300</v>
      </c>
      <c r="C207" s="353">
        <f>VLOOKUP(A207,'Open Int.'!$A$4:$O$215,3,FALSE)</f>
        <v>116150</v>
      </c>
      <c r="D207" s="354">
        <f t="shared" si="11"/>
        <v>0.027143241064230047</v>
      </c>
    </row>
    <row r="208" spans="1:4" ht="14.25">
      <c r="A208" s="352" t="s">
        <v>360</v>
      </c>
      <c r="B208" s="353">
        <f>VLOOKUP(A208,'Open Int.'!$A$4:$O$215,2,FALSE)</f>
        <v>7473200</v>
      </c>
      <c r="C208" s="353">
        <f>VLOOKUP(A208,'Open Int.'!$A$4:$O$215,3,FALSE)</f>
        <v>-12750</v>
      </c>
      <c r="D208" s="354">
        <f t="shared" si="11"/>
        <v>-0.0017031906438060634</v>
      </c>
    </row>
    <row r="209" spans="1:4" ht="14.25" outlineLevel="1">
      <c r="A209" s="352" t="s">
        <v>441</v>
      </c>
      <c r="B209" s="353">
        <f>VLOOKUP(A209,'Open Int.'!$A$4:$O$215,2,FALSE)</f>
        <v>1460000</v>
      </c>
      <c r="C209" s="353">
        <f>VLOOKUP(A209,'Open Int.'!$A$4:$O$215,3,FALSE)</f>
        <v>79500</v>
      </c>
      <c r="D209" s="354">
        <f t="shared" si="11"/>
        <v>0.05758783049619703</v>
      </c>
    </row>
    <row r="210" spans="1:4" ht="14.25" outlineLevel="1">
      <c r="A210" s="352" t="s">
        <v>442</v>
      </c>
      <c r="B210" s="353">
        <f>VLOOKUP(A210,'Open Int.'!$A$4:$O$215,2,FALSE)</f>
        <v>14895400</v>
      </c>
      <c r="C210" s="353">
        <f>VLOOKUP(A210,'Open Int.'!$A$4:$O$215,3,FALSE)</f>
        <v>280800</v>
      </c>
      <c r="D210" s="354">
        <f t="shared" si="11"/>
        <v>0.01921366304927949</v>
      </c>
    </row>
    <row r="211" spans="1:4" ht="15" outlineLevel="1">
      <c r="A211" s="350" t="s">
        <v>262</v>
      </c>
      <c r="B211" s="350">
        <f>SUM(B212:B218)</f>
        <v>173017050</v>
      </c>
      <c r="C211" s="350">
        <f>SUM(C212:C218)</f>
        <v>2138975</v>
      </c>
      <c r="D211" s="355">
        <f t="shared" si="11"/>
        <v>0.01251755089118367</v>
      </c>
    </row>
    <row r="212" spans="1:4" ht="14.25">
      <c r="A212" s="352" t="s">
        <v>373</v>
      </c>
      <c r="B212" s="353">
        <f>VLOOKUP(A212,'Open Int.'!$A$4:$O$215,2,FALSE)</f>
        <v>12400000</v>
      </c>
      <c r="C212" s="353">
        <f>VLOOKUP(A212,'Open Int.'!$A$4:$O$215,3,FALSE)</f>
        <v>-37000</v>
      </c>
      <c r="D212" s="354">
        <f t="shared" si="11"/>
        <v>-0.0029749939696068184</v>
      </c>
    </row>
    <row r="213" spans="1:4" ht="14.25" outlineLevel="1">
      <c r="A213" s="352" t="s">
        <v>7</v>
      </c>
      <c r="B213" s="353">
        <f>VLOOKUP(A213,'Open Int.'!$A$4:$O$215,2,FALSE)</f>
        <v>20686400</v>
      </c>
      <c r="C213" s="353">
        <f>VLOOKUP(A213,'Open Int.'!$A$4:$O$215,3,FALSE)</f>
        <v>1275200</v>
      </c>
      <c r="D213" s="354">
        <f aca="true" t="shared" si="12" ref="D213:D218">C213/(B213-C213)</f>
        <v>0.06569403231124299</v>
      </c>
    </row>
    <row r="214" spans="1:4" ht="14.25" outlineLevel="1">
      <c r="A214" s="367" t="s">
        <v>283</v>
      </c>
      <c r="B214" s="353">
        <f>VLOOKUP(A214,'Open Int.'!$A$4:$O$215,2,FALSE)</f>
        <v>8925000</v>
      </c>
      <c r="C214" s="353">
        <f>VLOOKUP(A214,'Open Int.'!$A$4:$O$215,3,FALSE)</f>
        <v>67500</v>
      </c>
      <c r="D214" s="354">
        <f t="shared" si="12"/>
        <v>0.007620660457239628</v>
      </c>
    </row>
    <row r="215" spans="1:4" ht="14.25" outlineLevel="1">
      <c r="A215" s="367" t="s">
        <v>296</v>
      </c>
      <c r="B215" s="353">
        <f>VLOOKUP(A215,'Open Int.'!$A$4:$O$215,2,FALSE)</f>
        <v>79942500</v>
      </c>
      <c r="C215" s="353">
        <f>VLOOKUP(A215,'Open Int.'!$A$4:$O$215,3,FALSE)</f>
        <v>-1640650</v>
      </c>
      <c r="D215" s="354">
        <f t="shared" si="12"/>
        <v>-0.020110157550915844</v>
      </c>
    </row>
    <row r="216" spans="1:4" ht="14.25" outlineLevel="1">
      <c r="A216" s="352" t="s">
        <v>230</v>
      </c>
      <c r="B216" s="353">
        <f>VLOOKUP(A216,'Open Int.'!$A$4:$O$215,2,FALSE)</f>
        <v>20277600</v>
      </c>
      <c r="C216" s="353">
        <f>VLOOKUP(A216,'Open Int.'!$A$4:$O$215,3,FALSE)</f>
        <v>530600</v>
      </c>
      <c r="D216" s="354">
        <f t="shared" si="12"/>
        <v>0.026869904289259127</v>
      </c>
    </row>
    <row r="217" spans="1:4" ht="14.25" outlineLevel="1">
      <c r="A217" s="352" t="s">
        <v>389</v>
      </c>
      <c r="B217" s="353">
        <f>VLOOKUP(A217,'Open Int.'!$A$4:$O$215,2,FALSE)</f>
        <v>28466100</v>
      </c>
      <c r="C217" s="353">
        <f>VLOOKUP(A217,'Open Int.'!$A$4:$O$215,3,FALSE)</f>
        <v>1976400</v>
      </c>
      <c r="D217" s="354">
        <f t="shared" si="12"/>
        <v>0.07461013148506779</v>
      </c>
    </row>
    <row r="218" spans="1:4" ht="14.25" outlineLevel="1">
      <c r="A218" s="352" t="s">
        <v>153</v>
      </c>
      <c r="B218" s="353">
        <f>VLOOKUP(A218,'Open Int.'!$A$4:$O$215,2,FALSE)</f>
        <v>2319450</v>
      </c>
      <c r="C218" s="353">
        <f>VLOOKUP(A218,'Open Int.'!$A$4:$O$215,3,FALSE)</f>
        <v>-33075</v>
      </c>
      <c r="D218" s="354">
        <f t="shared" si="12"/>
        <v>-0.014059361749609462</v>
      </c>
    </row>
    <row r="219" spans="1:4" ht="15">
      <c r="A219" s="350" t="s">
        <v>265</v>
      </c>
      <c r="B219" s="350">
        <f>SUM(B220:B236)</f>
        <v>69129900</v>
      </c>
      <c r="C219" s="350">
        <f>SUM(C220:C236)</f>
        <v>2842600</v>
      </c>
      <c r="D219" s="355">
        <f aca="true" t="shared" si="13" ref="D219:D235">C219/(B219-C219)</f>
        <v>0.04288302585864864</v>
      </c>
    </row>
    <row r="220" spans="1:4" ht="14.25">
      <c r="A220" s="352" t="s">
        <v>426</v>
      </c>
      <c r="B220" s="353">
        <f>VLOOKUP(A220,'Open Int.'!$A$4:$O$215,2,FALSE)</f>
        <v>402200</v>
      </c>
      <c r="C220" s="353">
        <f>VLOOKUP(A220,'Open Int.'!$A$4:$O$215,3,FALSE)</f>
        <v>14400</v>
      </c>
      <c r="D220" s="354">
        <f t="shared" si="13"/>
        <v>0.037132542547705004</v>
      </c>
    </row>
    <row r="221" spans="1:4" ht="14.25">
      <c r="A221" s="352" t="s">
        <v>427</v>
      </c>
      <c r="B221" s="353">
        <f>VLOOKUP(A221,'Open Int.'!$A$4:$O$215,2,FALSE)</f>
        <v>3942300</v>
      </c>
      <c r="C221" s="353">
        <f>VLOOKUP(A221,'Open Int.'!$A$4:$O$215,3,FALSE)</f>
        <v>-20400</v>
      </c>
      <c r="D221" s="354">
        <f t="shared" si="13"/>
        <v>-0.005148005148005148</v>
      </c>
    </row>
    <row r="222" spans="1:4" ht="14.25">
      <c r="A222" s="352" t="s">
        <v>308</v>
      </c>
      <c r="B222" s="353">
        <f>VLOOKUP(A222,'Open Int.'!$A$4:$O$215,2,FALSE)</f>
        <v>1842750</v>
      </c>
      <c r="C222" s="353">
        <f>VLOOKUP(A222,'Open Int.'!$A$4:$O$215,3,FALSE)</f>
        <v>89250</v>
      </c>
      <c r="D222" s="354">
        <f t="shared" si="13"/>
        <v>0.05089820359281437</v>
      </c>
    </row>
    <row r="223" spans="1:4" ht="14.25">
      <c r="A223" s="352" t="s">
        <v>310</v>
      </c>
      <c r="B223" s="353">
        <f>VLOOKUP(A223,'Open Int.'!$A$4:$O$215,2,FALSE)</f>
        <v>1012000</v>
      </c>
      <c r="C223" s="353">
        <f>VLOOKUP(A223,'Open Int.'!$A$4:$O$215,3,FALSE)</f>
        <v>16000</v>
      </c>
      <c r="D223" s="354">
        <f t="shared" si="13"/>
        <v>0.01606425702811245</v>
      </c>
    </row>
    <row r="224" spans="1:4" ht="14.25">
      <c r="A224" s="352" t="s">
        <v>402</v>
      </c>
      <c r="B224" s="353">
        <f>VLOOKUP(A224,'Open Int.'!$A$4:$O$215,2,FALSE)</f>
        <v>2085000</v>
      </c>
      <c r="C224" s="353">
        <f>VLOOKUP(A224,'Open Int.'!$A$4:$O$215,3,FALSE)</f>
        <v>247000</v>
      </c>
      <c r="D224" s="354">
        <f t="shared" si="13"/>
        <v>0.13438520130576714</v>
      </c>
    </row>
    <row r="225" spans="1:4" ht="14.25">
      <c r="A225" s="352" t="s">
        <v>282</v>
      </c>
      <c r="B225" s="353">
        <f>VLOOKUP(A225,'Open Int.'!$A$4:$O$215,2,FALSE)</f>
        <v>3920000</v>
      </c>
      <c r="C225" s="353">
        <f>VLOOKUP(A225,'Open Int.'!$A$4:$O$215,3,FALSE)</f>
        <v>37500</v>
      </c>
      <c r="D225" s="354">
        <f t="shared" si="13"/>
        <v>0.009658725048293626</v>
      </c>
    </row>
    <row r="226" spans="1:4" ht="14.25">
      <c r="A226" s="352" t="s">
        <v>506</v>
      </c>
      <c r="B226" s="353">
        <f>VLOOKUP(A226,'Open Int.'!$A$4:$O$215,2,FALSE)</f>
        <v>376400</v>
      </c>
      <c r="C226" s="353">
        <f>VLOOKUP(A226,'Open Int.'!$A$4:$O$215,3,FALSE)</f>
        <v>9200</v>
      </c>
      <c r="D226" s="354">
        <f>C226/(B226-C226)</f>
        <v>0.02505446623093682</v>
      </c>
    </row>
    <row r="227" spans="1:4" ht="14.25">
      <c r="A227" s="352" t="s">
        <v>428</v>
      </c>
      <c r="B227" s="353">
        <f>VLOOKUP(A227,'Open Int.'!$A$4:$O$215,2,FALSE)</f>
        <v>16323750</v>
      </c>
      <c r="C227" s="353">
        <f>VLOOKUP(A227,'Open Int.'!$A$4:$O$215,3,FALSE)</f>
        <v>438750</v>
      </c>
      <c r="D227" s="354">
        <f t="shared" si="13"/>
        <v>0.02762039660056657</v>
      </c>
    </row>
    <row r="228" spans="1:4" ht="14.25">
      <c r="A228" s="352" t="s">
        <v>460</v>
      </c>
      <c r="B228" s="353">
        <f>VLOOKUP(A228,'Open Int.'!$A$4:$O$215,2,FALSE)</f>
        <v>849250</v>
      </c>
      <c r="C228" s="353">
        <f>VLOOKUP(A228,'Open Int.'!$A$4:$O$215,3,FALSE)</f>
        <v>8250</v>
      </c>
      <c r="D228" s="354">
        <f>C228/(B228-C228)</f>
        <v>0.009809750297265161</v>
      </c>
    </row>
    <row r="229" spans="1:4" ht="14.25">
      <c r="A229" s="352" t="s">
        <v>379</v>
      </c>
      <c r="B229" s="353">
        <f>VLOOKUP(A229,'Open Int.'!$A$4:$O$215,2,FALSE)</f>
        <v>11520250</v>
      </c>
      <c r="C229" s="353">
        <f>VLOOKUP(A229,'Open Int.'!$A$4:$O$215,3,FALSE)</f>
        <v>766500</v>
      </c>
      <c r="D229" s="354">
        <f t="shared" si="13"/>
        <v>0.07127746135069161</v>
      </c>
    </row>
    <row r="230" spans="1:4" ht="14.25">
      <c r="A230" s="352" t="s">
        <v>424</v>
      </c>
      <c r="B230" s="353">
        <f>VLOOKUP(A230,'Open Int.'!$A$4:$O$215,2,FALSE)</f>
        <v>2881000</v>
      </c>
      <c r="C230" s="353">
        <f>VLOOKUP(A230,'Open Int.'!$A$4:$O$215,3,FALSE)</f>
        <v>492000</v>
      </c>
      <c r="D230" s="354">
        <f t="shared" si="13"/>
        <v>0.20594390958560066</v>
      </c>
    </row>
    <row r="231" spans="1:4" ht="14.25">
      <c r="A231" s="352" t="s">
        <v>424</v>
      </c>
      <c r="B231" s="353">
        <f>VLOOKUP(A231,'Open Int.'!$A$4:$O$215,2,FALSE)</f>
        <v>2881000</v>
      </c>
      <c r="C231" s="353">
        <f>VLOOKUP(A231,'Open Int.'!$A$4:$O$215,3,FALSE)</f>
        <v>492000</v>
      </c>
      <c r="D231" s="354">
        <f t="shared" si="13"/>
        <v>0.20594390958560066</v>
      </c>
    </row>
    <row r="232" spans="1:4" ht="14.25">
      <c r="A232" s="352" t="s">
        <v>380</v>
      </c>
      <c r="B232" s="353">
        <f>VLOOKUP(A232,'Open Int.'!$A$4:$O$215,2,FALSE)</f>
        <v>1468800</v>
      </c>
      <c r="C232" s="353">
        <f>VLOOKUP(A232,'Open Int.'!$A$4:$O$215,3,FALSE)</f>
        <v>-13600</v>
      </c>
      <c r="D232" s="354">
        <f t="shared" si="13"/>
        <v>-0.009174311926605505</v>
      </c>
    </row>
    <row r="233" spans="1:4" ht="14.25">
      <c r="A233" s="352" t="s">
        <v>316</v>
      </c>
      <c r="B233" s="353">
        <f>VLOOKUP(A233,'Open Int.'!$A$4:$O$215,2,FALSE)</f>
        <v>712500</v>
      </c>
      <c r="C233" s="353">
        <f>VLOOKUP(A233,'Open Int.'!$A$4:$O$215,3,FALSE)</f>
        <v>-18000</v>
      </c>
      <c r="D233" s="354">
        <f t="shared" si="13"/>
        <v>-0.024640657084188913</v>
      </c>
    </row>
    <row r="234" spans="1:4" ht="14.25">
      <c r="A234" s="352" t="s">
        <v>429</v>
      </c>
      <c r="B234" s="353">
        <f>VLOOKUP(A234,'Open Int.'!$A$4:$O$215,2,FALSE)</f>
        <v>2689500</v>
      </c>
      <c r="C234" s="353">
        <f>VLOOKUP(A234,'Open Int.'!$A$4:$O$215,3,FALSE)</f>
        <v>-21450</v>
      </c>
      <c r="D234" s="354">
        <f t="shared" si="13"/>
        <v>-0.007912355447352405</v>
      </c>
    </row>
    <row r="235" spans="1:4" ht="14.25">
      <c r="A235" s="352" t="s">
        <v>323</v>
      </c>
      <c r="B235" s="353">
        <f>VLOOKUP(A235,'Open Int.'!$A$4:$O$215,2,FALSE)</f>
        <v>10339200</v>
      </c>
      <c r="C235" s="353">
        <f>VLOOKUP(A235,'Open Int.'!$A$4:$O$215,3,FALSE)</f>
        <v>111600</v>
      </c>
      <c r="D235" s="354">
        <f t="shared" si="13"/>
        <v>0.010911650827173531</v>
      </c>
    </row>
    <row r="236" spans="1:4" ht="14.25">
      <c r="A236" s="352" t="s">
        <v>507</v>
      </c>
      <c r="B236" s="353">
        <f>VLOOKUP(A236,'Open Int.'!$A$4:$O$215,2,FALSE)</f>
        <v>5884000</v>
      </c>
      <c r="C236" s="353">
        <f>VLOOKUP(A236,'Open Int.'!$A$4:$O$215,3,FALSE)</f>
        <v>193600</v>
      </c>
      <c r="D236" s="354">
        <f>C236/(B236-C236)</f>
        <v>0.0340222128497118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9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77" sqref="B477"/>
    </sheetView>
  </sheetViews>
  <sheetFormatPr defaultColWidth="9.140625" defaultRowHeight="12.75"/>
  <cols>
    <col min="1" max="1" width="14.8515625" style="3" customWidth="1"/>
    <col min="2" max="2" width="11.57421875" style="6" customWidth="1"/>
    <col min="3" max="3" width="10.421875" style="6" customWidth="1"/>
    <col min="4" max="4" width="10.7109375" style="362" customWidth="1"/>
    <col min="5" max="5" width="10.57421875" style="6" bestFit="1" customWidth="1"/>
    <col min="6" max="6" width="9.8515625" style="6" customWidth="1"/>
    <col min="7" max="7" width="9.28125" style="360" bestFit="1" customWidth="1"/>
    <col min="8" max="8" width="10.57421875" style="6" bestFit="1" customWidth="1"/>
    <col min="9" max="9" width="8.7109375" style="6" customWidth="1"/>
    <col min="10" max="10" width="9.8515625" style="360" customWidth="1"/>
    <col min="11" max="11" width="12.7109375" style="6" customWidth="1"/>
    <col min="12" max="12" width="11.421875" style="6" customWidth="1"/>
    <col min="13" max="13" width="8.421875" style="360"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4" t="s">
        <v>52</v>
      </c>
      <c r="B1" s="394"/>
      <c r="C1" s="394"/>
      <c r="D1" s="395"/>
      <c r="E1" s="123"/>
      <c r="F1" s="123"/>
      <c r="G1" s="82"/>
      <c r="H1" s="123"/>
      <c r="I1" s="123"/>
      <c r="J1" s="82"/>
      <c r="K1" s="123"/>
      <c r="L1" s="123"/>
      <c r="M1" s="82"/>
      <c r="N1" s="81"/>
      <c r="O1" s="81" t="s">
        <v>114</v>
      </c>
      <c r="P1" s="52"/>
      <c r="Q1" s="52"/>
      <c r="R1" s="52"/>
      <c r="S1" s="52"/>
      <c r="T1" s="53"/>
      <c r="U1" s="52"/>
      <c r="V1" s="52"/>
      <c r="W1" s="52"/>
      <c r="X1" s="52"/>
      <c r="Y1" s="52"/>
      <c r="Z1" s="87"/>
      <c r="AA1" s="74" t="s">
        <v>114</v>
      </c>
    </row>
    <row r="2" spans="1:27" s="58" customFormat="1" ht="16.5" customHeight="1" thickBot="1">
      <c r="A2" s="192"/>
      <c r="B2" s="399" t="s">
        <v>9</v>
      </c>
      <c r="C2" s="400"/>
      <c r="D2" s="401"/>
      <c r="E2" s="397" t="s">
        <v>46</v>
      </c>
      <c r="F2" s="402"/>
      <c r="G2" s="403"/>
      <c r="H2" s="397" t="s">
        <v>47</v>
      </c>
      <c r="I2" s="402"/>
      <c r="J2" s="403"/>
      <c r="K2" s="397" t="s">
        <v>48</v>
      </c>
      <c r="L2" s="404"/>
      <c r="M2" s="405"/>
      <c r="N2" s="397" t="s">
        <v>50</v>
      </c>
      <c r="O2" s="398"/>
      <c r="P2" s="83"/>
      <c r="Q2" s="54"/>
      <c r="R2" s="396"/>
      <c r="S2" s="396"/>
      <c r="T2" s="55"/>
      <c r="U2" s="56"/>
      <c r="V2" s="56"/>
      <c r="W2" s="56"/>
      <c r="X2" s="56"/>
      <c r="Y2" s="85"/>
      <c r="Z2" s="392" t="s">
        <v>95</v>
      </c>
      <c r="AA2" s="75"/>
    </row>
    <row r="3" spans="1:27" s="58" customFormat="1" ht="15.75" thickBot="1">
      <c r="A3" s="101" t="s">
        <v>44</v>
      </c>
      <c r="B3" s="253" t="s">
        <v>40</v>
      </c>
      <c r="C3" s="254" t="s">
        <v>69</v>
      </c>
      <c r="D3" s="252" t="s">
        <v>45</v>
      </c>
      <c r="E3" s="253" t="s">
        <v>40</v>
      </c>
      <c r="F3" s="254" t="s">
        <v>69</v>
      </c>
      <c r="G3" s="271" t="s">
        <v>45</v>
      </c>
      <c r="H3" s="253" t="s">
        <v>40</v>
      </c>
      <c r="I3" s="254" t="s">
        <v>69</v>
      </c>
      <c r="J3" s="252" t="s">
        <v>45</v>
      </c>
      <c r="K3" s="253" t="s">
        <v>40</v>
      </c>
      <c r="L3" s="254" t="s">
        <v>69</v>
      </c>
      <c r="M3" s="252" t="s">
        <v>45</v>
      </c>
      <c r="N3" s="33" t="s">
        <v>40</v>
      </c>
      <c r="O3" s="272" t="s">
        <v>49</v>
      </c>
      <c r="P3" s="84" t="s">
        <v>94</v>
      </c>
      <c r="Q3" s="57" t="s">
        <v>213</v>
      </c>
      <c r="R3" s="46" t="s">
        <v>96</v>
      </c>
      <c r="S3" s="57" t="s">
        <v>53</v>
      </c>
      <c r="T3" s="80" t="s">
        <v>54</v>
      </c>
      <c r="U3" s="57" t="s">
        <v>55</v>
      </c>
      <c r="V3" s="57" t="s">
        <v>9</v>
      </c>
      <c r="W3" s="57" t="s">
        <v>62</v>
      </c>
      <c r="X3" s="57" t="s">
        <v>63</v>
      </c>
      <c r="Y3" s="86" t="s">
        <v>82</v>
      </c>
      <c r="Z3" s="393"/>
      <c r="AA3" s="75"/>
    </row>
    <row r="4" spans="1:28" s="58" customFormat="1" ht="15">
      <c r="A4" s="101" t="s">
        <v>180</v>
      </c>
      <c r="B4" s="273">
        <v>223750</v>
      </c>
      <c r="C4" s="274">
        <v>-2350</v>
      </c>
      <c r="D4" s="255">
        <v>-0.01</v>
      </c>
      <c r="E4" s="273">
        <v>0</v>
      </c>
      <c r="F4" s="275">
        <v>0</v>
      </c>
      <c r="G4" s="255">
        <v>0</v>
      </c>
      <c r="H4" s="273">
        <v>0</v>
      </c>
      <c r="I4" s="275">
        <v>0</v>
      </c>
      <c r="J4" s="255">
        <v>0</v>
      </c>
      <c r="K4" s="273">
        <v>223750</v>
      </c>
      <c r="L4" s="275">
        <v>-2350</v>
      </c>
      <c r="M4" s="344">
        <v>-0.01</v>
      </c>
      <c r="N4" s="112">
        <v>222400</v>
      </c>
      <c r="O4" s="173">
        <f>N4/K4</f>
        <v>0.9939664804469274</v>
      </c>
      <c r="P4" s="108">
        <f>Volume!K4</f>
        <v>6897.1</v>
      </c>
      <c r="Q4" s="69">
        <f>Volume!J4</f>
        <v>7059.65</v>
      </c>
      <c r="R4" s="235">
        <f>Q4*K4/10000000</f>
        <v>157.95966875</v>
      </c>
      <c r="S4" s="103">
        <f>Q4*N4/10000000</f>
        <v>157.006616</v>
      </c>
      <c r="T4" s="109">
        <f>K4-L4</f>
        <v>226100</v>
      </c>
      <c r="U4" s="103">
        <f>L4/T4*100</f>
        <v>-1.0393631136665191</v>
      </c>
      <c r="V4" s="103">
        <f>Q4*B4/10000000</f>
        <v>157.95966875</v>
      </c>
      <c r="W4" s="103">
        <f>Q4*E4/10000000</f>
        <v>0</v>
      </c>
      <c r="X4" s="103">
        <f>Q4*H4/10000000</f>
        <v>0</v>
      </c>
      <c r="Y4" s="103">
        <f>(T4*P4)/10000000</f>
        <v>155.943431</v>
      </c>
      <c r="Z4" s="235">
        <f>R4-Y4</f>
        <v>2.0162377499999877</v>
      </c>
      <c r="AA4" s="78"/>
      <c r="AB4" s="77"/>
    </row>
    <row r="5" spans="1:28" s="58" customFormat="1" ht="15">
      <c r="A5" s="193" t="s">
        <v>452</v>
      </c>
      <c r="B5" s="164">
        <v>700</v>
      </c>
      <c r="C5" s="162">
        <v>0</v>
      </c>
      <c r="D5" s="170">
        <v>0</v>
      </c>
      <c r="E5" s="164">
        <v>0</v>
      </c>
      <c r="F5" s="112">
        <v>0</v>
      </c>
      <c r="G5" s="170">
        <v>0</v>
      </c>
      <c r="H5" s="164">
        <v>0</v>
      </c>
      <c r="I5" s="112">
        <v>0</v>
      </c>
      <c r="J5" s="170">
        <v>0</v>
      </c>
      <c r="K5" s="164">
        <v>700</v>
      </c>
      <c r="L5" s="112">
        <v>0</v>
      </c>
      <c r="M5" s="127">
        <v>0</v>
      </c>
      <c r="N5" s="112">
        <v>650</v>
      </c>
      <c r="O5" s="173">
        <f aca="true" t="shared" si="0" ref="O5:O68">N5/K5</f>
        <v>0.9285714285714286</v>
      </c>
      <c r="P5" s="108">
        <f>Volume!K5</f>
        <v>4415.3</v>
      </c>
      <c r="Q5" s="69">
        <f>Volume!J5</f>
        <v>4466.8</v>
      </c>
      <c r="R5" s="236">
        <f aca="true" t="shared" si="1" ref="R5:R68">Q5*K5/10000000</f>
        <v>0.312676</v>
      </c>
      <c r="S5" s="103">
        <f aca="true" t="shared" si="2" ref="S5:S68">Q5*N5/10000000</f>
        <v>0.290342</v>
      </c>
      <c r="T5" s="109">
        <f aca="true" t="shared" si="3" ref="T5:T68">K5-L5</f>
        <v>700</v>
      </c>
      <c r="U5" s="103">
        <f aca="true" t="shared" si="4" ref="U5:U68">L5/T5*100</f>
        <v>0</v>
      </c>
      <c r="V5" s="103">
        <f aca="true" t="shared" si="5" ref="V5:V68">Q5*B5/10000000</f>
        <v>0.312676</v>
      </c>
      <c r="W5" s="103">
        <f aca="true" t="shared" si="6" ref="W5:W68">Q5*E5/10000000</f>
        <v>0</v>
      </c>
      <c r="X5" s="103">
        <f aca="true" t="shared" si="7" ref="X5:X68">Q5*H5/10000000</f>
        <v>0</v>
      </c>
      <c r="Y5" s="103">
        <f aca="true" t="shared" si="8" ref="Y5:Y68">(T5*P5)/10000000</f>
        <v>0.309071</v>
      </c>
      <c r="Z5" s="236">
        <f aca="true" t="shared" si="9" ref="Z5:Z68">R5-Y5</f>
        <v>0.003605000000000025</v>
      </c>
      <c r="AA5" s="78"/>
      <c r="AB5" s="77"/>
    </row>
    <row r="6" spans="1:28" s="58" customFormat="1" ht="15">
      <c r="A6" s="193" t="s">
        <v>73</v>
      </c>
      <c r="B6" s="164">
        <v>112200</v>
      </c>
      <c r="C6" s="162">
        <v>5050</v>
      </c>
      <c r="D6" s="170">
        <v>0.05</v>
      </c>
      <c r="E6" s="164">
        <v>0</v>
      </c>
      <c r="F6" s="112">
        <v>0</v>
      </c>
      <c r="G6" s="170">
        <v>0</v>
      </c>
      <c r="H6" s="164">
        <v>0</v>
      </c>
      <c r="I6" s="112">
        <v>0</v>
      </c>
      <c r="J6" s="170">
        <v>0</v>
      </c>
      <c r="K6" s="164">
        <v>112200</v>
      </c>
      <c r="L6" s="112">
        <v>5050</v>
      </c>
      <c r="M6" s="127">
        <v>0.05</v>
      </c>
      <c r="N6" s="112">
        <v>111350</v>
      </c>
      <c r="O6" s="173">
        <f t="shared" si="0"/>
        <v>0.9924242424242424</v>
      </c>
      <c r="P6" s="108">
        <f>Volume!K6</f>
        <v>4573.55</v>
      </c>
      <c r="Q6" s="69">
        <f>Volume!J6</f>
        <v>4576.75</v>
      </c>
      <c r="R6" s="236">
        <f t="shared" si="1"/>
        <v>51.351135</v>
      </c>
      <c r="S6" s="103">
        <f t="shared" si="2"/>
        <v>50.96211125</v>
      </c>
      <c r="T6" s="109">
        <f t="shared" si="3"/>
        <v>107150</v>
      </c>
      <c r="U6" s="103">
        <f t="shared" si="4"/>
        <v>4.7130191320578625</v>
      </c>
      <c r="V6" s="103">
        <f t="shared" si="5"/>
        <v>51.351135</v>
      </c>
      <c r="W6" s="103">
        <f t="shared" si="6"/>
        <v>0</v>
      </c>
      <c r="X6" s="103">
        <f t="shared" si="7"/>
        <v>0</v>
      </c>
      <c r="Y6" s="103">
        <f t="shared" si="8"/>
        <v>49.00558825</v>
      </c>
      <c r="Z6" s="236">
        <f t="shared" si="9"/>
        <v>2.345546749999997</v>
      </c>
      <c r="AA6" s="78"/>
      <c r="AB6" s="77"/>
    </row>
    <row r="7" spans="1:28" s="58" customFormat="1" ht="15">
      <c r="A7" s="193" t="s">
        <v>453</v>
      </c>
      <c r="B7" s="164">
        <v>159825</v>
      </c>
      <c r="C7" s="162">
        <v>8125</v>
      </c>
      <c r="D7" s="170">
        <v>0.05</v>
      </c>
      <c r="E7" s="164">
        <v>0</v>
      </c>
      <c r="F7" s="112">
        <v>0</v>
      </c>
      <c r="G7" s="170">
        <v>0</v>
      </c>
      <c r="H7" s="164">
        <v>0</v>
      </c>
      <c r="I7" s="112">
        <v>0</v>
      </c>
      <c r="J7" s="170">
        <v>0</v>
      </c>
      <c r="K7" s="164">
        <v>159825</v>
      </c>
      <c r="L7" s="112">
        <v>8125</v>
      </c>
      <c r="M7" s="127">
        <v>0.05</v>
      </c>
      <c r="N7" s="112">
        <v>159750</v>
      </c>
      <c r="O7" s="173">
        <f t="shared" si="0"/>
        <v>0.999530736743313</v>
      </c>
      <c r="P7" s="108">
        <f>Volume!K7</f>
        <v>8956.2</v>
      </c>
      <c r="Q7" s="69">
        <f>Volume!J7</f>
        <v>9069.9</v>
      </c>
      <c r="R7" s="236">
        <f t="shared" si="1"/>
        <v>144.95967675</v>
      </c>
      <c r="S7" s="103">
        <f t="shared" si="2"/>
        <v>144.8916525</v>
      </c>
      <c r="T7" s="109">
        <f t="shared" si="3"/>
        <v>151700</v>
      </c>
      <c r="U7" s="103">
        <f t="shared" si="4"/>
        <v>5.355965721819381</v>
      </c>
      <c r="V7" s="103">
        <f t="shared" si="5"/>
        <v>144.95967675</v>
      </c>
      <c r="W7" s="103">
        <f t="shared" si="6"/>
        <v>0</v>
      </c>
      <c r="X7" s="103">
        <f t="shared" si="7"/>
        <v>0</v>
      </c>
      <c r="Y7" s="103">
        <f t="shared" si="8"/>
        <v>135.865554</v>
      </c>
      <c r="Z7" s="236">
        <f t="shared" si="9"/>
        <v>9.094122749999997</v>
      </c>
      <c r="AA7" s="78"/>
      <c r="AB7" s="77"/>
    </row>
    <row r="8" spans="1:28" s="58" customFormat="1" ht="15">
      <c r="A8" s="193" t="s">
        <v>8</v>
      </c>
      <c r="B8" s="164">
        <v>40537500</v>
      </c>
      <c r="C8" s="162">
        <v>-468700</v>
      </c>
      <c r="D8" s="170">
        <v>-0.01</v>
      </c>
      <c r="E8" s="164">
        <v>18542300</v>
      </c>
      <c r="F8" s="112">
        <v>442300</v>
      </c>
      <c r="G8" s="170">
        <v>0.02</v>
      </c>
      <c r="H8" s="164">
        <v>28734200</v>
      </c>
      <c r="I8" s="112">
        <v>1665950</v>
      </c>
      <c r="J8" s="170">
        <v>0.06</v>
      </c>
      <c r="K8" s="164">
        <v>87814000</v>
      </c>
      <c r="L8" s="112">
        <v>1639550</v>
      </c>
      <c r="M8" s="127">
        <v>0.02</v>
      </c>
      <c r="N8" s="112">
        <v>76207350</v>
      </c>
      <c r="O8" s="173">
        <f t="shared" si="0"/>
        <v>0.86782688409593</v>
      </c>
      <c r="P8" s="108">
        <f>Volume!K8</f>
        <v>4494.65</v>
      </c>
      <c r="Q8" s="69">
        <f>Volume!J8</f>
        <v>4546.2</v>
      </c>
      <c r="R8" s="236">
        <f t="shared" si="1"/>
        <v>39922.00068</v>
      </c>
      <c r="S8" s="103">
        <f t="shared" si="2"/>
        <v>34645.385457</v>
      </c>
      <c r="T8" s="109">
        <f t="shared" si="3"/>
        <v>86174450</v>
      </c>
      <c r="U8" s="103">
        <f t="shared" si="4"/>
        <v>1.9025940983667433</v>
      </c>
      <c r="V8" s="103">
        <f t="shared" si="5"/>
        <v>18429.15825</v>
      </c>
      <c r="W8" s="103">
        <f t="shared" si="6"/>
        <v>8429.700426</v>
      </c>
      <c r="X8" s="103">
        <f t="shared" si="7"/>
        <v>13063.142004</v>
      </c>
      <c r="Y8" s="103">
        <f t="shared" si="8"/>
        <v>38732.39916924999</v>
      </c>
      <c r="Z8" s="236">
        <f t="shared" si="9"/>
        <v>1189.6015107500061</v>
      </c>
      <c r="AA8" s="78"/>
      <c r="AB8" s="77"/>
    </row>
    <row r="9" spans="1:28" s="58" customFormat="1" ht="15">
      <c r="A9" s="201" t="s">
        <v>497</v>
      </c>
      <c r="B9" s="164">
        <v>2862000</v>
      </c>
      <c r="C9" s="162">
        <v>18900</v>
      </c>
      <c r="D9" s="170">
        <v>0.01</v>
      </c>
      <c r="E9" s="164">
        <v>136350</v>
      </c>
      <c r="F9" s="112">
        <v>1350</v>
      </c>
      <c r="G9" s="170">
        <v>0.01</v>
      </c>
      <c r="H9" s="164">
        <v>18900</v>
      </c>
      <c r="I9" s="112">
        <v>0</v>
      </c>
      <c r="J9" s="170">
        <v>0</v>
      </c>
      <c r="K9" s="164">
        <v>3017250</v>
      </c>
      <c r="L9" s="112">
        <v>20250</v>
      </c>
      <c r="M9" s="127">
        <v>0.01</v>
      </c>
      <c r="N9" s="112">
        <v>2698650</v>
      </c>
      <c r="O9" s="173">
        <f t="shared" si="0"/>
        <v>0.8944071588366891</v>
      </c>
      <c r="P9" s="108">
        <f>Volume!K9</f>
        <v>135.05</v>
      </c>
      <c r="Q9" s="69">
        <f>Volume!J9</f>
        <v>135.85</v>
      </c>
      <c r="R9" s="236">
        <f t="shared" si="1"/>
        <v>40.98934125</v>
      </c>
      <c r="S9" s="103">
        <f t="shared" si="2"/>
        <v>36.66116025</v>
      </c>
      <c r="T9" s="109">
        <f t="shared" si="3"/>
        <v>2997000</v>
      </c>
      <c r="U9" s="103">
        <f t="shared" si="4"/>
        <v>0.6756756756756757</v>
      </c>
      <c r="V9" s="103">
        <f t="shared" si="5"/>
        <v>38.88027</v>
      </c>
      <c r="W9" s="103">
        <f t="shared" si="6"/>
        <v>1.85231475</v>
      </c>
      <c r="X9" s="103">
        <f t="shared" si="7"/>
        <v>0.2567565</v>
      </c>
      <c r="Y9" s="103">
        <f t="shared" si="8"/>
        <v>40.47448500000001</v>
      </c>
      <c r="Z9" s="236">
        <f t="shared" si="9"/>
        <v>0.514856249999994</v>
      </c>
      <c r="AA9" s="78"/>
      <c r="AB9" s="77"/>
    </row>
    <row r="10" spans="1:28" s="7" customFormat="1" ht="15">
      <c r="A10" s="193" t="s">
        <v>274</v>
      </c>
      <c r="B10" s="164">
        <v>967800</v>
      </c>
      <c r="C10" s="162">
        <v>53400</v>
      </c>
      <c r="D10" s="170">
        <v>0.06</v>
      </c>
      <c r="E10" s="164">
        <v>21000</v>
      </c>
      <c r="F10" s="112">
        <v>5200</v>
      </c>
      <c r="G10" s="170">
        <v>0.33</v>
      </c>
      <c r="H10" s="164">
        <v>200</v>
      </c>
      <c r="I10" s="112">
        <v>200</v>
      </c>
      <c r="J10" s="170">
        <v>0</v>
      </c>
      <c r="K10" s="164">
        <v>989000</v>
      </c>
      <c r="L10" s="112">
        <v>58800</v>
      </c>
      <c r="M10" s="127">
        <v>0.06</v>
      </c>
      <c r="N10" s="112">
        <v>863200</v>
      </c>
      <c r="O10" s="173">
        <f t="shared" si="0"/>
        <v>0.8728008088978766</v>
      </c>
      <c r="P10" s="108">
        <f>Volume!K10</f>
        <v>3094.05</v>
      </c>
      <c r="Q10" s="69">
        <f>Volume!J10</f>
        <v>3242.85</v>
      </c>
      <c r="R10" s="236">
        <f t="shared" si="1"/>
        <v>320.717865</v>
      </c>
      <c r="S10" s="103">
        <f t="shared" si="2"/>
        <v>279.922812</v>
      </c>
      <c r="T10" s="109">
        <f t="shared" si="3"/>
        <v>930200</v>
      </c>
      <c r="U10" s="103">
        <f t="shared" si="4"/>
        <v>6.321221242743497</v>
      </c>
      <c r="V10" s="103">
        <f t="shared" si="5"/>
        <v>313.843023</v>
      </c>
      <c r="W10" s="103">
        <f t="shared" si="6"/>
        <v>6.809985</v>
      </c>
      <c r="X10" s="103">
        <f t="shared" si="7"/>
        <v>0.064857</v>
      </c>
      <c r="Y10" s="103">
        <f t="shared" si="8"/>
        <v>287.808531</v>
      </c>
      <c r="Z10" s="236">
        <f t="shared" si="9"/>
        <v>32.909334</v>
      </c>
      <c r="AB10" s="77"/>
    </row>
    <row r="11" spans="1:28" s="58" customFormat="1" ht="15">
      <c r="A11" s="193" t="s">
        <v>133</v>
      </c>
      <c r="B11" s="164">
        <v>1725500</v>
      </c>
      <c r="C11" s="162">
        <v>-500</v>
      </c>
      <c r="D11" s="170">
        <v>0</v>
      </c>
      <c r="E11" s="164">
        <v>7500</v>
      </c>
      <c r="F11" s="112">
        <v>1500</v>
      </c>
      <c r="G11" s="170">
        <v>0.25</v>
      </c>
      <c r="H11" s="164">
        <v>500</v>
      </c>
      <c r="I11" s="112">
        <v>0</v>
      </c>
      <c r="J11" s="170">
        <v>0</v>
      </c>
      <c r="K11" s="164">
        <v>1733500</v>
      </c>
      <c r="L11" s="112">
        <v>1000</v>
      </c>
      <c r="M11" s="127">
        <v>0</v>
      </c>
      <c r="N11" s="112">
        <v>1609500</v>
      </c>
      <c r="O11" s="173">
        <f t="shared" si="0"/>
        <v>0.9284684164984136</v>
      </c>
      <c r="P11" s="108">
        <f>Volume!K11</f>
        <v>1211.6</v>
      </c>
      <c r="Q11" s="69">
        <f>Volume!J11</f>
        <v>1232.45</v>
      </c>
      <c r="R11" s="236">
        <f t="shared" si="1"/>
        <v>213.6452075</v>
      </c>
      <c r="S11" s="103">
        <f t="shared" si="2"/>
        <v>198.3628275</v>
      </c>
      <c r="T11" s="109">
        <f t="shared" si="3"/>
        <v>1732500</v>
      </c>
      <c r="U11" s="103">
        <f t="shared" si="4"/>
        <v>0.05772005772005772</v>
      </c>
      <c r="V11" s="103">
        <f t="shared" si="5"/>
        <v>212.6592475</v>
      </c>
      <c r="W11" s="103">
        <f t="shared" si="6"/>
        <v>0.9243375</v>
      </c>
      <c r="X11" s="103">
        <f t="shared" si="7"/>
        <v>0.0616225</v>
      </c>
      <c r="Y11" s="103">
        <f t="shared" si="8"/>
        <v>209.9097</v>
      </c>
      <c r="Z11" s="236">
        <f t="shared" si="9"/>
        <v>3.7355075000000113</v>
      </c>
      <c r="AA11" s="78"/>
      <c r="AB11" s="77"/>
    </row>
    <row r="12" spans="1:28" s="58" customFormat="1" ht="15">
      <c r="A12" s="193" t="s">
        <v>391</v>
      </c>
      <c r="B12" s="164">
        <v>402200</v>
      </c>
      <c r="C12" s="162">
        <v>14400</v>
      </c>
      <c r="D12" s="170">
        <v>0.04</v>
      </c>
      <c r="E12" s="164">
        <v>600</v>
      </c>
      <c r="F12" s="112">
        <v>0</v>
      </c>
      <c r="G12" s="170">
        <v>0</v>
      </c>
      <c r="H12" s="164">
        <v>0</v>
      </c>
      <c r="I12" s="112">
        <v>0</v>
      </c>
      <c r="J12" s="170">
        <v>0</v>
      </c>
      <c r="K12" s="164">
        <v>402800</v>
      </c>
      <c r="L12" s="112">
        <v>14400</v>
      </c>
      <c r="M12" s="127">
        <v>0.04</v>
      </c>
      <c r="N12" s="112">
        <v>391600</v>
      </c>
      <c r="O12" s="173">
        <f t="shared" si="0"/>
        <v>0.9721946375372393</v>
      </c>
      <c r="P12" s="108">
        <f>Volume!K12</f>
        <v>1384.05</v>
      </c>
      <c r="Q12" s="69">
        <f>Volume!J12</f>
        <v>1382.95</v>
      </c>
      <c r="R12" s="236">
        <f t="shared" si="1"/>
        <v>55.705226</v>
      </c>
      <c r="S12" s="103">
        <f t="shared" si="2"/>
        <v>54.156322</v>
      </c>
      <c r="T12" s="109">
        <f t="shared" si="3"/>
        <v>388400</v>
      </c>
      <c r="U12" s="103">
        <f t="shared" si="4"/>
        <v>3.7075180226570548</v>
      </c>
      <c r="V12" s="103">
        <f t="shared" si="5"/>
        <v>55.622249</v>
      </c>
      <c r="W12" s="103">
        <f t="shared" si="6"/>
        <v>0.082977</v>
      </c>
      <c r="X12" s="103">
        <f t="shared" si="7"/>
        <v>0</v>
      </c>
      <c r="Y12" s="103">
        <f t="shared" si="8"/>
        <v>53.756502</v>
      </c>
      <c r="Z12" s="236">
        <f t="shared" si="9"/>
        <v>1.9487240000000057</v>
      </c>
      <c r="AA12" s="78"/>
      <c r="AB12" s="77"/>
    </row>
    <row r="13" spans="1:28" s="7" customFormat="1" ht="15">
      <c r="A13" s="193" t="s">
        <v>0</v>
      </c>
      <c r="B13" s="164">
        <v>3111375</v>
      </c>
      <c r="C13" s="163">
        <v>42375</v>
      </c>
      <c r="D13" s="170">
        <v>0.01</v>
      </c>
      <c r="E13" s="164">
        <v>51750</v>
      </c>
      <c r="F13" s="112">
        <v>9000</v>
      </c>
      <c r="G13" s="170">
        <v>0.21</v>
      </c>
      <c r="H13" s="164">
        <v>9375</v>
      </c>
      <c r="I13" s="112">
        <v>0</v>
      </c>
      <c r="J13" s="170">
        <v>0</v>
      </c>
      <c r="K13" s="164">
        <v>3172500</v>
      </c>
      <c r="L13" s="112">
        <v>51375</v>
      </c>
      <c r="M13" s="127">
        <v>0.02</v>
      </c>
      <c r="N13" s="112">
        <v>3089625</v>
      </c>
      <c r="O13" s="173">
        <f t="shared" si="0"/>
        <v>0.9738770685579197</v>
      </c>
      <c r="P13" s="108">
        <f>Volume!K13</f>
        <v>1111.35</v>
      </c>
      <c r="Q13" s="69">
        <f>Volume!J13</f>
        <v>1121.45</v>
      </c>
      <c r="R13" s="236">
        <f t="shared" si="1"/>
        <v>355.7800125</v>
      </c>
      <c r="S13" s="103">
        <f t="shared" si="2"/>
        <v>346.485995625</v>
      </c>
      <c r="T13" s="109">
        <f t="shared" si="3"/>
        <v>3121125</v>
      </c>
      <c r="U13" s="103">
        <f t="shared" si="4"/>
        <v>1.6460410909527816</v>
      </c>
      <c r="V13" s="103">
        <f t="shared" si="5"/>
        <v>348.925149375</v>
      </c>
      <c r="W13" s="103">
        <f t="shared" si="6"/>
        <v>5.80350375</v>
      </c>
      <c r="X13" s="103">
        <f t="shared" si="7"/>
        <v>1.051359375</v>
      </c>
      <c r="Y13" s="103">
        <f t="shared" si="8"/>
        <v>346.86622687499994</v>
      </c>
      <c r="Z13" s="236">
        <f t="shared" si="9"/>
        <v>8.91378562500006</v>
      </c>
      <c r="AB13" s="77"/>
    </row>
    <row r="14" spans="1:28" s="7" customFormat="1" ht="15">
      <c r="A14" s="193" t="s">
        <v>392</v>
      </c>
      <c r="B14" s="164">
        <v>2227050</v>
      </c>
      <c r="C14" s="163">
        <v>117000</v>
      </c>
      <c r="D14" s="170">
        <v>0.06</v>
      </c>
      <c r="E14" s="164">
        <v>11250</v>
      </c>
      <c r="F14" s="112">
        <v>0</v>
      </c>
      <c r="G14" s="170">
        <v>0</v>
      </c>
      <c r="H14" s="164">
        <v>0</v>
      </c>
      <c r="I14" s="112">
        <v>0</v>
      </c>
      <c r="J14" s="170">
        <v>0</v>
      </c>
      <c r="K14" s="164">
        <v>2238300</v>
      </c>
      <c r="L14" s="112">
        <v>117000</v>
      </c>
      <c r="M14" s="127">
        <v>0.06</v>
      </c>
      <c r="N14" s="112">
        <v>2206800</v>
      </c>
      <c r="O14" s="173">
        <f t="shared" si="0"/>
        <v>0.9859268194611982</v>
      </c>
      <c r="P14" s="108">
        <f>Volume!K14</f>
        <v>483.15</v>
      </c>
      <c r="Q14" s="69">
        <f>Volume!J14</f>
        <v>481.95</v>
      </c>
      <c r="R14" s="236">
        <f t="shared" si="1"/>
        <v>107.8748685</v>
      </c>
      <c r="S14" s="103">
        <f t="shared" si="2"/>
        <v>106.356726</v>
      </c>
      <c r="T14" s="109">
        <f t="shared" si="3"/>
        <v>2121300</v>
      </c>
      <c r="U14" s="103">
        <f t="shared" si="4"/>
        <v>5.515485787017395</v>
      </c>
      <c r="V14" s="103">
        <f t="shared" si="5"/>
        <v>107.33267475</v>
      </c>
      <c r="W14" s="103">
        <f t="shared" si="6"/>
        <v>0.54219375</v>
      </c>
      <c r="X14" s="103">
        <f t="shared" si="7"/>
        <v>0</v>
      </c>
      <c r="Y14" s="103">
        <f t="shared" si="8"/>
        <v>102.4906095</v>
      </c>
      <c r="Z14" s="236">
        <f t="shared" si="9"/>
        <v>5.384259</v>
      </c>
      <c r="AB14" s="77"/>
    </row>
    <row r="15" spans="1:28" s="7" customFormat="1" ht="15">
      <c r="A15" s="193" t="s">
        <v>393</v>
      </c>
      <c r="B15" s="164">
        <v>331600</v>
      </c>
      <c r="C15" s="163">
        <v>-2800</v>
      </c>
      <c r="D15" s="170">
        <v>-0.01</v>
      </c>
      <c r="E15" s="164">
        <v>0</v>
      </c>
      <c r="F15" s="112">
        <v>0</v>
      </c>
      <c r="G15" s="170">
        <v>0</v>
      </c>
      <c r="H15" s="164">
        <v>0</v>
      </c>
      <c r="I15" s="112">
        <v>0</v>
      </c>
      <c r="J15" s="170">
        <v>0</v>
      </c>
      <c r="K15" s="164">
        <v>331600</v>
      </c>
      <c r="L15" s="112">
        <v>-2800</v>
      </c>
      <c r="M15" s="127">
        <v>-0.01</v>
      </c>
      <c r="N15" s="112">
        <v>328800</v>
      </c>
      <c r="O15" s="173">
        <f t="shared" si="0"/>
        <v>0.991556091676719</v>
      </c>
      <c r="P15" s="108">
        <f>Volume!K15</f>
        <v>1383.85</v>
      </c>
      <c r="Q15" s="69">
        <f>Volume!J15</f>
        <v>1382.7</v>
      </c>
      <c r="R15" s="236">
        <f t="shared" si="1"/>
        <v>45.850332</v>
      </c>
      <c r="S15" s="103">
        <f t="shared" si="2"/>
        <v>45.463176</v>
      </c>
      <c r="T15" s="109">
        <f t="shared" si="3"/>
        <v>334400</v>
      </c>
      <c r="U15" s="103">
        <f t="shared" si="4"/>
        <v>-0.8373205741626795</v>
      </c>
      <c r="V15" s="103">
        <f t="shared" si="5"/>
        <v>45.850332</v>
      </c>
      <c r="W15" s="103">
        <f t="shared" si="6"/>
        <v>0</v>
      </c>
      <c r="X15" s="103">
        <f t="shared" si="7"/>
        <v>0</v>
      </c>
      <c r="Y15" s="103">
        <f t="shared" si="8"/>
        <v>46.275943999999996</v>
      </c>
      <c r="Z15" s="236">
        <f t="shared" si="9"/>
        <v>-0.4256119999999939</v>
      </c>
      <c r="AB15" s="77"/>
    </row>
    <row r="16" spans="1:28" s="7" customFormat="1" ht="15">
      <c r="A16" s="193" t="s">
        <v>394</v>
      </c>
      <c r="B16" s="164">
        <v>3942300</v>
      </c>
      <c r="C16" s="163">
        <v>-20400</v>
      </c>
      <c r="D16" s="170">
        <v>-0.01</v>
      </c>
      <c r="E16" s="164">
        <v>1310700</v>
      </c>
      <c r="F16" s="112">
        <v>5100</v>
      </c>
      <c r="G16" s="170">
        <v>0</v>
      </c>
      <c r="H16" s="164">
        <v>119000</v>
      </c>
      <c r="I16" s="112">
        <v>0</v>
      </c>
      <c r="J16" s="170">
        <v>0</v>
      </c>
      <c r="K16" s="164">
        <v>5372000</v>
      </c>
      <c r="L16" s="112">
        <v>-15300</v>
      </c>
      <c r="M16" s="127">
        <v>0</v>
      </c>
      <c r="N16" s="112">
        <v>4161600</v>
      </c>
      <c r="O16" s="173">
        <f t="shared" si="0"/>
        <v>0.7746835443037975</v>
      </c>
      <c r="P16" s="108">
        <f>Volume!K16</f>
        <v>143.65</v>
      </c>
      <c r="Q16" s="69">
        <f>Volume!J16</f>
        <v>143.5</v>
      </c>
      <c r="R16" s="236">
        <f t="shared" si="1"/>
        <v>77.0882</v>
      </c>
      <c r="S16" s="103">
        <f t="shared" si="2"/>
        <v>59.71896</v>
      </c>
      <c r="T16" s="109">
        <f t="shared" si="3"/>
        <v>5387300</v>
      </c>
      <c r="U16" s="103">
        <f t="shared" si="4"/>
        <v>-0.2840012622278321</v>
      </c>
      <c r="V16" s="103">
        <f t="shared" si="5"/>
        <v>56.572005</v>
      </c>
      <c r="W16" s="103">
        <f t="shared" si="6"/>
        <v>18.808545</v>
      </c>
      <c r="X16" s="103">
        <f t="shared" si="7"/>
        <v>1.70765</v>
      </c>
      <c r="Y16" s="103">
        <f t="shared" si="8"/>
        <v>77.3885645</v>
      </c>
      <c r="Z16" s="236">
        <f t="shared" si="9"/>
        <v>-0.3003645000000006</v>
      </c>
      <c r="AB16" s="77"/>
    </row>
    <row r="17" spans="1:28" s="7" customFormat="1" ht="15">
      <c r="A17" s="193" t="s">
        <v>134</v>
      </c>
      <c r="B17" s="276">
        <v>7408800</v>
      </c>
      <c r="C17" s="163">
        <v>73500</v>
      </c>
      <c r="D17" s="171">
        <v>0.01</v>
      </c>
      <c r="E17" s="172">
        <v>595350</v>
      </c>
      <c r="F17" s="167">
        <v>17150</v>
      </c>
      <c r="G17" s="171">
        <v>0.03</v>
      </c>
      <c r="H17" s="165">
        <v>4900</v>
      </c>
      <c r="I17" s="168">
        <v>0</v>
      </c>
      <c r="J17" s="171">
        <v>0</v>
      </c>
      <c r="K17" s="164">
        <v>8009050</v>
      </c>
      <c r="L17" s="112">
        <v>90650</v>
      </c>
      <c r="M17" s="345">
        <v>0.01</v>
      </c>
      <c r="N17" s="112">
        <v>7386750</v>
      </c>
      <c r="O17" s="173">
        <f t="shared" si="0"/>
        <v>0.9223003976751301</v>
      </c>
      <c r="P17" s="108">
        <f>Volume!K17</f>
        <v>92.5</v>
      </c>
      <c r="Q17" s="69">
        <f>Volume!J17</f>
        <v>94.75</v>
      </c>
      <c r="R17" s="236">
        <f t="shared" si="1"/>
        <v>75.88574875</v>
      </c>
      <c r="S17" s="103">
        <f t="shared" si="2"/>
        <v>69.98945625</v>
      </c>
      <c r="T17" s="109">
        <f t="shared" si="3"/>
        <v>7918400</v>
      </c>
      <c r="U17" s="103">
        <f t="shared" si="4"/>
        <v>1.1448019801980198</v>
      </c>
      <c r="V17" s="103">
        <f t="shared" si="5"/>
        <v>70.19838</v>
      </c>
      <c r="W17" s="103">
        <f t="shared" si="6"/>
        <v>5.64094125</v>
      </c>
      <c r="X17" s="103">
        <f t="shared" si="7"/>
        <v>0.0464275</v>
      </c>
      <c r="Y17" s="103">
        <f t="shared" si="8"/>
        <v>73.2452</v>
      </c>
      <c r="Z17" s="236">
        <f t="shared" si="9"/>
        <v>2.6405487500000078</v>
      </c>
      <c r="AB17" s="77"/>
    </row>
    <row r="18" spans="1:28" s="58" customFormat="1" ht="15">
      <c r="A18" s="193" t="s">
        <v>172</v>
      </c>
      <c r="B18" s="164">
        <v>6957950</v>
      </c>
      <c r="C18" s="162">
        <v>-164150</v>
      </c>
      <c r="D18" s="170">
        <v>-0.02</v>
      </c>
      <c r="E18" s="164">
        <v>847550</v>
      </c>
      <c r="F18" s="112">
        <v>23450</v>
      </c>
      <c r="G18" s="170">
        <v>0.03</v>
      </c>
      <c r="H18" s="164">
        <v>20100</v>
      </c>
      <c r="I18" s="112">
        <v>0</v>
      </c>
      <c r="J18" s="170">
        <v>0</v>
      </c>
      <c r="K18" s="164">
        <v>7825600</v>
      </c>
      <c r="L18" s="112">
        <v>-140700</v>
      </c>
      <c r="M18" s="127">
        <v>-0.02</v>
      </c>
      <c r="N18" s="112">
        <v>7617900</v>
      </c>
      <c r="O18" s="173">
        <f t="shared" si="0"/>
        <v>0.973458904109589</v>
      </c>
      <c r="P18" s="108">
        <f>Volume!K18</f>
        <v>70.9</v>
      </c>
      <c r="Q18" s="69">
        <f>Volume!J18</f>
        <v>72.05</v>
      </c>
      <c r="R18" s="236">
        <f t="shared" si="1"/>
        <v>56.383448</v>
      </c>
      <c r="S18" s="103">
        <f t="shared" si="2"/>
        <v>54.8869695</v>
      </c>
      <c r="T18" s="109">
        <f t="shared" si="3"/>
        <v>7966300</v>
      </c>
      <c r="U18" s="103">
        <f t="shared" si="4"/>
        <v>-1.7661900756938604</v>
      </c>
      <c r="V18" s="103">
        <f t="shared" si="5"/>
        <v>50.13202975</v>
      </c>
      <c r="W18" s="103">
        <f t="shared" si="6"/>
        <v>6.10659775</v>
      </c>
      <c r="X18" s="103">
        <f t="shared" si="7"/>
        <v>0.1448205</v>
      </c>
      <c r="Y18" s="103">
        <f t="shared" si="8"/>
        <v>56.481067</v>
      </c>
      <c r="Z18" s="236">
        <f t="shared" si="9"/>
        <v>-0.09761900000000168</v>
      </c>
      <c r="AA18" s="78"/>
      <c r="AB18" s="77"/>
    </row>
    <row r="19" spans="1:28" s="7" customFormat="1" ht="15">
      <c r="A19" s="201" t="s">
        <v>466</v>
      </c>
      <c r="B19" s="164">
        <v>18108484</v>
      </c>
      <c r="C19" s="162">
        <v>767064</v>
      </c>
      <c r="D19" s="170">
        <v>0.04</v>
      </c>
      <c r="E19" s="164">
        <v>2476462</v>
      </c>
      <c r="F19" s="112">
        <v>4124</v>
      </c>
      <c r="G19" s="170">
        <v>0</v>
      </c>
      <c r="H19" s="164">
        <v>1550624</v>
      </c>
      <c r="I19" s="112">
        <v>2062</v>
      </c>
      <c r="J19" s="170">
        <v>0</v>
      </c>
      <c r="K19" s="164">
        <v>22135570</v>
      </c>
      <c r="L19" s="112">
        <v>773250</v>
      </c>
      <c r="M19" s="127">
        <v>0.04</v>
      </c>
      <c r="N19" s="112">
        <v>21498412</v>
      </c>
      <c r="O19" s="173">
        <f t="shared" si="0"/>
        <v>0.9712156497438286</v>
      </c>
      <c r="P19" s="108">
        <f>Volume!K19</f>
        <v>145.35</v>
      </c>
      <c r="Q19" s="69">
        <f>Volume!J19</f>
        <v>146.55</v>
      </c>
      <c r="R19" s="236">
        <f t="shared" si="1"/>
        <v>324.39677835000003</v>
      </c>
      <c r="S19" s="103">
        <f t="shared" si="2"/>
        <v>315.05922786</v>
      </c>
      <c r="T19" s="109">
        <f t="shared" si="3"/>
        <v>21362320</v>
      </c>
      <c r="U19" s="103">
        <f t="shared" si="4"/>
        <v>3.6196911196911192</v>
      </c>
      <c r="V19" s="103">
        <f t="shared" si="5"/>
        <v>265.37983302000004</v>
      </c>
      <c r="W19" s="103">
        <f t="shared" si="6"/>
        <v>36.29255061</v>
      </c>
      <c r="X19" s="103">
        <f t="shared" si="7"/>
        <v>22.724394720000003</v>
      </c>
      <c r="Y19" s="103">
        <f t="shared" si="8"/>
        <v>310.5013212</v>
      </c>
      <c r="Z19" s="236">
        <f t="shared" si="9"/>
        <v>13.895457150000027</v>
      </c>
      <c r="AA19"/>
      <c r="AB19"/>
    </row>
    <row r="20" spans="1:28" s="58" customFormat="1" ht="15">
      <c r="A20" s="193" t="s">
        <v>275</v>
      </c>
      <c r="B20" s="164">
        <v>744600</v>
      </c>
      <c r="C20" s="162">
        <v>3000</v>
      </c>
      <c r="D20" s="170">
        <v>0</v>
      </c>
      <c r="E20" s="164">
        <v>0</v>
      </c>
      <c r="F20" s="112">
        <v>0</v>
      </c>
      <c r="G20" s="170">
        <v>0</v>
      </c>
      <c r="H20" s="164">
        <v>0</v>
      </c>
      <c r="I20" s="112">
        <v>0</v>
      </c>
      <c r="J20" s="170">
        <v>0</v>
      </c>
      <c r="K20" s="164">
        <v>744600</v>
      </c>
      <c r="L20" s="112">
        <v>3000</v>
      </c>
      <c r="M20" s="127">
        <v>0</v>
      </c>
      <c r="N20" s="112">
        <v>738000</v>
      </c>
      <c r="O20" s="173">
        <f t="shared" si="0"/>
        <v>0.9911361804995971</v>
      </c>
      <c r="P20" s="108">
        <f>Volume!K20</f>
        <v>356.1</v>
      </c>
      <c r="Q20" s="69">
        <f>Volume!J20</f>
        <v>354.8</v>
      </c>
      <c r="R20" s="236">
        <f t="shared" si="1"/>
        <v>26.418408</v>
      </c>
      <c r="S20" s="103">
        <f t="shared" si="2"/>
        <v>26.18424</v>
      </c>
      <c r="T20" s="109">
        <f t="shared" si="3"/>
        <v>741600</v>
      </c>
      <c r="U20" s="103">
        <f t="shared" si="4"/>
        <v>0.40453074433656955</v>
      </c>
      <c r="V20" s="103">
        <f t="shared" si="5"/>
        <v>26.418408</v>
      </c>
      <c r="W20" s="103">
        <f t="shared" si="6"/>
        <v>0</v>
      </c>
      <c r="X20" s="103">
        <f t="shared" si="7"/>
        <v>0</v>
      </c>
      <c r="Y20" s="103">
        <f t="shared" si="8"/>
        <v>26.408376000000004</v>
      </c>
      <c r="Z20" s="236">
        <f t="shared" si="9"/>
        <v>0.010031999999995378</v>
      </c>
      <c r="AA20" s="78"/>
      <c r="AB20" s="77"/>
    </row>
    <row r="21" spans="1:28" s="7" customFormat="1" ht="15">
      <c r="A21" s="193" t="s">
        <v>74</v>
      </c>
      <c r="B21" s="164">
        <v>4797800</v>
      </c>
      <c r="C21" s="162">
        <v>-57500</v>
      </c>
      <c r="D21" s="170">
        <v>-0.01</v>
      </c>
      <c r="E21" s="164">
        <v>432400</v>
      </c>
      <c r="F21" s="112">
        <v>9200</v>
      </c>
      <c r="G21" s="170">
        <v>0.02</v>
      </c>
      <c r="H21" s="164">
        <v>73600</v>
      </c>
      <c r="I21" s="112">
        <v>0</v>
      </c>
      <c r="J21" s="170">
        <v>0</v>
      </c>
      <c r="K21" s="164">
        <v>5303800</v>
      </c>
      <c r="L21" s="112">
        <v>-48300</v>
      </c>
      <c r="M21" s="127">
        <v>-0.01</v>
      </c>
      <c r="N21" s="112">
        <v>4728800</v>
      </c>
      <c r="O21" s="173">
        <f t="shared" si="0"/>
        <v>0.8915871639202082</v>
      </c>
      <c r="P21" s="108">
        <f>Volume!K21</f>
        <v>90.8</v>
      </c>
      <c r="Q21" s="69">
        <f>Volume!J21</f>
        <v>93.1</v>
      </c>
      <c r="R21" s="236">
        <f t="shared" si="1"/>
        <v>49.37837799999999</v>
      </c>
      <c r="S21" s="103">
        <f t="shared" si="2"/>
        <v>44.025128</v>
      </c>
      <c r="T21" s="109">
        <f t="shared" si="3"/>
        <v>5352100</v>
      </c>
      <c r="U21" s="103">
        <f t="shared" si="4"/>
        <v>-0.9024495058014611</v>
      </c>
      <c r="V21" s="103">
        <f t="shared" si="5"/>
        <v>44.667518</v>
      </c>
      <c r="W21" s="103">
        <f t="shared" si="6"/>
        <v>4.025644</v>
      </c>
      <c r="X21" s="103">
        <f t="shared" si="7"/>
        <v>0.685216</v>
      </c>
      <c r="Y21" s="103">
        <f t="shared" si="8"/>
        <v>48.597068</v>
      </c>
      <c r="Z21" s="236">
        <f t="shared" si="9"/>
        <v>0.7813099999999906</v>
      </c>
      <c r="AB21" s="77"/>
    </row>
    <row r="22" spans="1:28" s="7" customFormat="1" ht="15">
      <c r="A22" s="193" t="s">
        <v>395</v>
      </c>
      <c r="B22" s="164">
        <v>1058200</v>
      </c>
      <c r="C22" s="162">
        <v>-92300</v>
      </c>
      <c r="D22" s="170">
        <v>-0.08</v>
      </c>
      <c r="E22" s="164">
        <v>650</v>
      </c>
      <c r="F22" s="112">
        <v>0</v>
      </c>
      <c r="G22" s="170">
        <v>0</v>
      </c>
      <c r="H22" s="164">
        <v>0</v>
      </c>
      <c r="I22" s="112">
        <v>0</v>
      </c>
      <c r="J22" s="170">
        <v>0</v>
      </c>
      <c r="K22" s="164">
        <v>1058850</v>
      </c>
      <c r="L22" s="112">
        <v>-92300</v>
      </c>
      <c r="M22" s="127">
        <v>-0.08</v>
      </c>
      <c r="N22" s="112">
        <v>1040000</v>
      </c>
      <c r="O22" s="173">
        <f t="shared" si="0"/>
        <v>0.9821976672805403</v>
      </c>
      <c r="P22" s="108">
        <f>Volume!K22</f>
        <v>268.05</v>
      </c>
      <c r="Q22" s="69">
        <f>Volume!J22</f>
        <v>277.85</v>
      </c>
      <c r="R22" s="236">
        <f t="shared" si="1"/>
        <v>29.42014725</v>
      </c>
      <c r="S22" s="103">
        <f t="shared" si="2"/>
        <v>28.8964</v>
      </c>
      <c r="T22" s="109">
        <f t="shared" si="3"/>
        <v>1151150</v>
      </c>
      <c r="U22" s="103">
        <f t="shared" si="4"/>
        <v>-8.018068887634106</v>
      </c>
      <c r="V22" s="103">
        <f t="shared" si="5"/>
        <v>29.402087</v>
      </c>
      <c r="W22" s="103">
        <f t="shared" si="6"/>
        <v>0.018060250000000003</v>
      </c>
      <c r="X22" s="103">
        <f t="shared" si="7"/>
        <v>0</v>
      </c>
      <c r="Y22" s="103">
        <f t="shared" si="8"/>
        <v>30.85657575</v>
      </c>
      <c r="Z22" s="236">
        <f t="shared" si="9"/>
        <v>-1.4364285000000017</v>
      </c>
      <c r="AB22" s="77"/>
    </row>
    <row r="23" spans="1:28" s="7" customFormat="1" ht="15">
      <c r="A23" s="193" t="s">
        <v>396</v>
      </c>
      <c r="B23" s="164">
        <v>900400</v>
      </c>
      <c r="C23" s="162">
        <v>34000</v>
      </c>
      <c r="D23" s="170">
        <v>0.04</v>
      </c>
      <c r="E23" s="164">
        <v>0</v>
      </c>
      <c r="F23" s="112">
        <v>0</v>
      </c>
      <c r="G23" s="170">
        <v>0</v>
      </c>
      <c r="H23" s="164">
        <v>0</v>
      </c>
      <c r="I23" s="112">
        <v>0</v>
      </c>
      <c r="J23" s="170">
        <v>0</v>
      </c>
      <c r="K23" s="164">
        <v>900400</v>
      </c>
      <c r="L23" s="112">
        <v>34000</v>
      </c>
      <c r="M23" s="127">
        <v>0.04</v>
      </c>
      <c r="N23" s="112">
        <v>889200</v>
      </c>
      <c r="O23" s="173">
        <f t="shared" si="0"/>
        <v>0.9875610839626833</v>
      </c>
      <c r="P23" s="108">
        <f>Volume!K23</f>
        <v>786.8</v>
      </c>
      <c r="Q23" s="69">
        <f>Volume!J23</f>
        <v>794.15</v>
      </c>
      <c r="R23" s="236">
        <f t="shared" si="1"/>
        <v>71.505266</v>
      </c>
      <c r="S23" s="103">
        <f t="shared" si="2"/>
        <v>70.615818</v>
      </c>
      <c r="T23" s="109">
        <f t="shared" si="3"/>
        <v>866400</v>
      </c>
      <c r="U23" s="103">
        <f t="shared" si="4"/>
        <v>3.9242843951985225</v>
      </c>
      <c r="V23" s="103">
        <f t="shared" si="5"/>
        <v>71.505266</v>
      </c>
      <c r="W23" s="103">
        <f t="shared" si="6"/>
        <v>0</v>
      </c>
      <c r="X23" s="103">
        <f t="shared" si="7"/>
        <v>0</v>
      </c>
      <c r="Y23" s="103">
        <f t="shared" si="8"/>
        <v>68.168352</v>
      </c>
      <c r="Z23" s="236">
        <f t="shared" si="9"/>
        <v>3.3369140000000073</v>
      </c>
      <c r="AB23" s="77"/>
    </row>
    <row r="24" spans="1:28" s="7" customFormat="1" ht="15">
      <c r="A24" s="193" t="s">
        <v>482</v>
      </c>
      <c r="B24" s="164">
        <v>4908150</v>
      </c>
      <c r="C24" s="162">
        <v>158600</v>
      </c>
      <c r="D24" s="170">
        <v>0.03</v>
      </c>
      <c r="E24" s="164">
        <v>79950</v>
      </c>
      <c r="F24" s="112">
        <v>-650</v>
      </c>
      <c r="G24" s="170">
        <v>-0.01</v>
      </c>
      <c r="H24" s="164">
        <v>39000</v>
      </c>
      <c r="I24" s="112">
        <v>0</v>
      </c>
      <c r="J24" s="170">
        <v>0</v>
      </c>
      <c r="K24" s="164">
        <v>5027100</v>
      </c>
      <c r="L24" s="112">
        <v>157950</v>
      </c>
      <c r="M24" s="127">
        <v>0.03</v>
      </c>
      <c r="N24" s="112">
        <v>4945850</v>
      </c>
      <c r="O24" s="173">
        <f t="shared" si="0"/>
        <v>0.9838376002068787</v>
      </c>
      <c r="P24" s="108">
        <f>Volume!K24</f>
        <v>371.75</v>
      </c>
      <c r="Q24" s="69">
        <f>Volume!J24</f>
        <v>383.2</v>
      </c>
      <c r="R24" s="236">
        <f t="shared" si="1"/>
        <v>192.638472</v>
      </c>
      <c r="S24" s="103">
        <f t="shared" si="2"/>
        <v>189.524972</v>
      </c>
      <c r="T24" s="109">
        <f t="shared" si="3"/>
        <v>4869150</v>
      </c>
      <c r="U24" s="103">
        <f t="shared" si="4"/>
        <v>3.2438926712054466</v>
      </c>
      <c r="V24" s="103">
        <f t="shared" si="5"/>
        <v>188.080308</v>
      </c>
      <c r="W24" s="103">
        <f t="shared" si="6"/>
        <v>3.063684</v>
      </c>
      <c r="X24" s="103">
        <f t="shared" si="7"/>
        <v>1.49448</v>
      </c>
      <c r="Y24" s="103">
        <f t="shared" si="8"/>
        <v>181.01065125</v>
      </c>
      <c r="Z24" s="236">
        <f t="shared" si="9"/>
        <v>11.627820750000012</v>
      </c>
      <c r="AB24" s="77"/>
    </row>
    <row r="25" spans="1:28" s="7" customFormat="1" ht="15">
      <c r="A25" s="193" t="s">
        <v>87</v>
      </c>
      <c r="B25" s="276">
        <v>23314600</v>
      </c>
      <c r="C25" s="163">
        <v>2107000</v>
      </c>
      <c r="D25" s="171">
        <v>0.1</v>
      </c>
      <c r="E25" s="172">
        <v>4429000</v>
      </c>
      <c r="F25" s="167">
        <v>275200</v>
      </c>
      <c r="G25" s="171">
        <v>0.07</v>
      </c>
      <c r="H25" s="165">
        <v>584800</v>
      </c>
      <c r="I25" s="168">
        <v>8600</v>
      </c>
      <c r="J25" s="171">
        <v>0.01</v>
      </c>
      <c r="K25" s="164">
        <v>28328400</v>
      </c>
      <c r="L25" s="112">
        <v>2390800</v>
      </c>
      <c r="M25" s="345">
        <v>0.09</v>
      </c>
      <c r="N25" s="112">
        <v>26303100</v>
      </c>
      <c r="O25" s="173">
        <f t="shared" si="0"/>
        <v>0.9285063752276868</v>
      </c>
      <c r="P25" s="108">
        <f>Volume!K25</f>
        <v>51.8</v>
      </c>
      <c r="Q25" s="69">
        <f>Volume!J25</f>
        <v>51.4</v>
      </c>
      <c r="R25" s="236">
        <f t="shared" si="1"/>
        <v>145.607976</v>
      </c>
      <c r="S25" s="103">
        <f t="shared" si="2"/>
        <v>135.197934</v>
      </c>
      <c r="T25" s="109">
        <f t="shared" si="3"/>
        <v>25937600</v>
      </c>
      <c r="U25" s="103">
        <f t="shared" si="4"/>
        <v>9.217506631299734</v>
      </c>
      <c r="V25" s="103">
        <f t="shared" si="5"/>
        <v>119.837044</v>
      </c>
      <c r="W25" s="103">
        <f t="shared" si="6"/>
        <v>22.76506</v>
      </c>
      <c r="X25" s="103">
        <f t="shared" si="7"/>
        <v>3.005872</v>
      </c>
      <c r="Y25" s="103">
        <f t="shared" si="8"/>
        <v>134.356768</v>
      </c>
      <c r="Z25" s="236">
        <f t="shared" si="9"/>
        <v>11.25120800000002</v>
      </c>
      <c r="AB25" s="77"/>
    </row>
    <row r="26" spans="1:28" s="58" customFormat="1" ht="15">
      <c r="A26" s="193" t="s">
        <v>135</v>
      </c>
      <c r="B26" s="164">
        <v>18364650</v>
      </c>
      <c r="C26" s="162">
        <v>415425</v>
      </c>
      <c r="D26" s="170">
        <v>0.02</v>
      </c>
      <c r="E26" s="164">
        <v>4603100</v>
      </c>
      <c r="F26" s="112">
        <v>71625</v>
      </c>
      <c r="G26" s="170">
        <v>0.02</v>
      </c>
      <c r="H26" s="164">
        <v>945450</v>
      </c>
      <c r="I26" s="112">
        <v>28650</v>
      </c>
      <c r="J26" s="170">
        <v>0.03</v>
      </c>
      <c r="K26" s="164">
        <v>23913200</v>
      </c>
      <c r="L26" s="112">
        <v>515700</v>
      </c>
      <c r="M26" s="127">
        <v>0.02</v>
      </c>
      <c r="N26" s="112">
        <v>22198975</v>
      </c>
      <c r="O26" s="173">
        <f t="shared" si="0"/>
        <v>0.928314696485623</v>
      </c>
      <c r="P26" s="108">
        <f>Volume!K26</f>
        <v>36.85</v>
      </c>
      <c r="Q26" s="69">
        <f>Volume!J26</f>
        <v>36.8</v>
      </c>
      <c r="R26" s="236">
        <f t="shared" si="1"/>
        <v>88.00057599999998</v>
      </c>
      <c r="S26" s="103">
        <f t="shared" si="2"/>
        <v>81.69222799999999</v>
      </c>
      <c r="T26" s="109">
        <f t="shared" si="3"/>
        <v>23397500</v>
      </c>
      <c r="U26" s="103">
        <f t="shared" si="4"/>
        <v>2.2040816326530615</v>
      </c>
      <c r="V26" s="103">
        <f t="shared" si="5"/>
        <v>67.581912</v>
      </c>
      <c r="W26" s="103">
        <f t="shared" si="6"/>
        <v>16.939408</v>
      </c>
      <c r="X26" s="103">
        <f t="shared" si="7"/>
        <v>3.479256</v>
      </c>
      <c r="Y26" s="103">
        <f t="shared" si="8"/>
        <v>86.2197875</v>
      </c>
      <c r="Z26" s="236">
        <f t="shared" si="9"/>
        <v>1.7807884999999857</v>
      </c>
      <c r="AA26" s="78"/>
      <c r="AB26" s="77"/>
    </row>
    <row r="27" spans="1:28" s="58" customFormat="1" ht="15">
      <c r="A27" s="193" t="s">
        <v>155</v>
      </c>
      <c r="B27" s="164">
        <v>1659000</v>
      </c>
      <c r="C27" s="162">
        <v>1400</v>
      </c>
      <c r="D27" s="170">
        <v>0</v>
      </c>
      <c r="E27" s="164">
        <v>4550</v>
      </c>
      <c r="F27" s="112">
        <v>0</v>
      </c>
      <c r="G27" s="170">
        <v>0</v>
      </c>
      <c r="H27" s="164">
        <v>0</v>
      </c>
      <c r="I27" s="112">
        <v>0</v>
      </c>
      <c r="J27" s="170">
        <v>0</v>
      </c>
      <c r="K27" s="164">
        <v>1663550</v>
      </c>
      <c r="L27" s="112">
        <v>1400</v>
      </c>
      <c r="M27" s="127">
        <v>0</v>
      </c>
      <c r="N27" s="112">
        <v>1624350</v>
      </c>
      <c r="O27" s="173">
        <f t="shared" si="0"/>
        <v>0.9764359351988218</v>
      </c>
      <c r="P27" s="108">
        <f>Volume!K27</f>
        <v>593.7</v>
      </c>
      <c r="Q27" s="69">
        <f>Volume!J27</f>
        <v>595.1</v>
      </c>
      <c r="R27" s="236">
        <f t="shared" si="1"/>
        <v>98.9978605</v>
      </c>
      <c r="S27" s="103">
        <f t="shared" si="2"/>
        <v>96.6650685</v>
      </c>
      <c r="T27" s="109">
        <f t="shared" si="3"/>
        <v>1662150</v>
      </c>
      <c r="U27" s="103">
        <f t="shared" si="4"/>
        <v>0.08422825858075383</v>
      </c>
      <c r="V27" s="103">
        <f t="shared" si="5"/>
        <v>98.72709</v>
      </c>
      <c r="W27" s="103">
        <f t="shared" si="6"/>
        <v>0.2707705</v>
      </c>
      <c r="X27" s="103">
        <f t="shared" si="7"/>
        <v>0</v>
      </c>
      <c r="Y27" s="103">
        <f t="shared" si="8"/>
        <v>98.68184550000001</v>
      </c>
      <c r="Z27" s="236">
        <f t="shared" si="9"/>
        <v>0.31601499999999305</v>
      </c>
      <c r="AA27" s="78"/>
      <c r="AB27" s="77"/>
    </row>
    <row r="28" spans="1:28" s="58" customFormat="1" ht="14.25" customHeight="1">
      <c r="A28" s="193" t="s">
        <v>472</v>
      </c>
      <c r="B28" s="164">
        <v>973350</v>
      </c>
      <c r="C28" s="162">
        <v>55800</v>
      </c>
      <c r="D28" s="170">
        <v>0.06</v>
      </c>
      <c r="E28" s="164">
        <v>900</v>
      </c>
      <c r="F28" s="112">
        <v>-450</v>
      </c>
      <c r="G28" s="170">
        <v>-0.33</v>
      </c>
      <c r="H28" s="164">
        <v>0</v>
      </c>
      <c r="I28" s="112">
        <v>0</v>
      </c>
      <c r="J28" s="170">
        <v>0</v>
      </c>
      <c r="K28" s="164">
        <v>974250</v>
      </c>
      <c r="L28" s="112">
        <v>55350</v>
      </c>
      <c r="M28" s="127">
        <v>0.06</v>
      </c>
      <c r="N28" s="112">
        <v>962550</v>
      </c>
      <c r="O28" s="173">
        <f t="shared" si="0"/>
        <v>0.9879907621247113</v>
      </c>
      <c r="P28" s="108">
        <f>Volume!K28</f>
        <v>658.65</v>
      </c>
      <c r="Q28" s="69">
        <f>Volume!J28</f>
        <v>660.3</v>
      </c>
      <c r="R28" s="236">
        <f t="shared" si="1"/>
        <v>64.3297275</v>
      </c>
      <c r="S28" s="103">
        <f t="shared" si="2"/>
        <v>63.5571765</v>
      </c>
      <c r="T28" s="109">
        <f t="shared" si="3"/>
        <v>918900</v>
      </c>
      <c r="U28" s="103">
        <f t="shared" si="4"/>
        <v>6.023506366307542</v>
      </c>
      <c r="V28" s="103">
        <f t="shared" si="5"/>
        <v>64.2703005</v>
      </c>
      <c r="W28" s="103">
        <f t="shared" si="6"/>
        <v>0.059427</v>
      </c>
      <c r="X28" s="103">
        <f t="shared" si="7"/>
        <v>0</v>
      </c>
      <c r="Y28" s="103">
        <f t="shared" si="8"/>
        <v>60.5233485</v>
      </c>
      <c r="Z28" s="236">
        <f t="shared" si="9"/>
        <v>3.806379000000007</v>
      </c>
      <c r="AA28" s="78"/>
      <c r="AB28" s="77"/>
    </row>
    <row r="29" spans="1:28" s="58" customFormat="1" ht="15">
      <c r="A29" s="193" t="s">
        <v>191</v>
      </c>
      <c r="B29" s="164">
        <v>806700</v>
      </c>
      <c r="C29" s="162">
        <v>-8100</v>
      </c>
      <c r="D29" s="170">
        <v>-0.01</v>
      </c>
      <c r="E29" s="164">
        <v>13100</v>
      </c>
      <c r="F29" s="112">
        <v>-700</v>
      </c>
      <c r="G29" s="170">
        <v>-0.05</v>
      </c>
      <c r="H29" s="164">
        <v>1000</v>
      </c>
      <c r="I29" s="112">
        <v>0</v>
      </c>
      <c r="J29" s="170">
        <v>0</v>
      </c>
      <c r="K29" s="164">
        <v>820800</v>
      </c>
      <c r="L29" s="112">
        <v>-8800</v>
      </c>
      <c r="M29" s="127">
        <v>-0.01</v>
      </c>
      <c r="N29" s="112">
        <v>779300</v>
      </c>
      <c r="O29" s="173">
        <f t="shared" si="0"/>
        <v>0.9494395711500975</v>
      </c>
      <c r="P29" s="108">
        <f>Volume!K29</f>
        <v>2395.3</v>
      </c>
      <c r="Q29" s="69">
        <f>Volume!J29</f>
        <v>2407.05</v>
      </c>
      <c r="R29" s="236">
        <f t="shared" si="1"/>
        <v>197.57066400000002</v>
      </c>
      <c r="S29" s="103">
        <f t="shared" si="2"/>
        <v>187.5814065</v>
      </c>
      <c r="T29" s="109">
        <f t="shared" si="3"/>
        <v>829600</v>
      </c>
      <c r="U29" s="103">
        <f t="shared" si="4"/>
        <v>-1.0607521697203472</v>
      </c>
      <c r="V29" s="103">
        <f t="shared" si="5"/>
        <v>194.17672350000004</v>
      </c>
      <c r="W29" s="103">
        <f t="shared" si="6"/>
        <v>3.1532355000000005</v>
      </c>
      <c r="X29" s="103">
        <f t="shared" si="7"/>
        <v>0.240705</v>
      </c>
      <c r="Y29" s="103">
        <f t="shared" si="8"/>
        <v>198.71408800000003</v>
      </c>
      <c r="Z29" s="236">
        <f t="shared" si="9"/>
        <v>-1.1434240000000102</v>
      </c>
      <c r="AA29" s="78"/>
      <c r="AB29" s="77"/>
    </row>
    <row r="30" spans="1:28" s="58" customFormat="1" ht="15">
      <c r="A30" s="193" t="s">
        <v>276</v>
      </c>
      <c r="B30" s="164">
        <v>11962400</v>
      </c>
      <c r="C30" s="162">
        <v>165300</v>
      </c>
      <c r="D30" s="170">
        <v>0.01</v>
      </c>
      <c r="E30" s="164">
        <v>558600</v>
      </c>
      <c r="F30" s="112">
        <v>-24700</v>
      </c>
      <c r="G30" s="170">
        <v>-0.04</v>
      </c>
      <c r="H30" s="164">
        <v>30400</v>
      </c>
      <c r="I30" s="112">
        <v>1900</v>
      </c>
      <c r="J30" s="170">
        <v>0.07</v>
      </c>
      <c r="K30" s="164">
        <v>12551400</v>
      </c>
      <c r="L30" s="112">
        <v>142500</v>
      </c>
      <c r="M30" s="127">
        <v>0.01</v>
      </c>
      <c r="N30" s="112">
        <v>12190400</v>
      </c>
      <c r="O30" s="173">
        <f t="shared" si="0"/>
        <v>0.971238268240993</v>
      </c>
      <c r="P30" s="108">
        <f>Volume!K30</f>
        <v>146.75</v>
      </c>
      <c r="Q30" s="69">
        <f>Volume!J30</f>
        <v>146.55</v>
      </c>
      <c r="R30" s="236">
        <f t="shared" si="1"/>
        <v>183.94076700000002</v>
      </c>
      <c r="S30" s="103">
        <f t="shared" si="2"/>
        <v>178.650312</v>
      </c>
      <c r="T30" s="109">
        <f t="shared" si="3"/>
        <v>12408900</v>
      </c>
      <c r="U30" s="103">
        <f t="shared" si="4"/>
        <v>1.148369315571888</v>
      </c>
      <c r="V30" s="103">
        <f t="shared" si="5"/>
        <v>175.308972</v>
      </c>
      <c r="W30" s="103">
        <f t="shared" si="6"/>
        <v>8.186283</v>
      </c>
      <c r="X30" s="103">
        <f t="shared" si="7"/>
        <v>0.445512</v>
      </c>
      <c r="Y30" s="103">
        <f t="shared" si="8"/>
        <v>182.1006075</v>
      </c>
      <c r="Z30" s="236">
        <f t="shared" si="9"/>
        <v>1.840159500000027</v>
      </c>
      <c r="AA30" s="78"/>
      <c r="AB30" s="77"/>
    </row>
    <row r="31" spans="1:28" s="8" customFormat="1" ht="15">
      <c r="A31" s="193" t="s">
        <v>277</v>
      </c>
      <c r="B31" s="164">
        <v>16723200</v>
      </c>
      <c r="C31" s="162">
        <v>292800</v>
      </c>
      <c r="D31" s="170">
        <v>0.02</v>
      </c>
      <c r="E31" s="164">
        <v>3432000</v>
      </c>
      <c r="F31" s="112">
        <v>163200</v>
      </c>
      <c r="G31" s="170">
        <v>0.05</v>
      </c>
      <c r="H31" s="164">
        <v>739200</v>
      </c>
      <c r="I31" s="112">
        <v>220800</v>
      </c>
      <c r="J31" s="170">
        <v>0.43</v>
      </c>
      <c r="K31" s="164">
        <v>20894400</v>
      </c>
      <c r="L31" s="112">
        <v>676800</v>
      </c>
      <c r="M31" s="127">
        <v>0.03</v>
      </c>
      <c r="N31" s="112">
        <v>20236800</v>
      </c>
      <c r="O31" s="173">
        <f t="shared" si="0"/>
        <v>0.9685274523317252</v>
      </c>
      <c r="P31" s="108">
        <f>Volume!K31</f>
        <v>67.3</v>
      </c>
      <c r="Q31" s="69">
        <f>Volume!J31</f>
        <v>67.3</v>
      </c>
      <c r="R31" s="236">
        <f t="shared" si="1"/>
        <v>140.619312</v>
      </c>
      <c r="S31" s="103">
        <f t="shared" si="2"/>
        <v>136.193664</v>
      </c>
      <c r="T31" s="109">
        <f t="shared" si="3"/>
        <v>20217600</v>
      </c>
      <c r="U31" s="103">
        <f t="shared" si="4"/>
        <v>3.347578347578348</v>
      </c>
      <c r="V31" s="103">
        <f t="shared" si="5"/>
        <v>112.547136</v>
      </c>
      <c r="W31" s="103">
        <f t="shared" si="6"/>
        <v>23.09736</v>
      </c>
      <c r="X31" s="103">
        <f t="shared" si="7"/>
        <v>4.974816</v>
      </c>
      <c r="Y31" s="103">
        <f t="shared" si="8"/>
        <v>136.064448</v>
      </c>
      <c r="Z31" s="236">
        <f t="shared" si="9"/>
        <v>4.554864000000009</v>
      </c>
      <c r="AA31"/>
      <c r="AB31" s="77"/>
    </row>
    <row r="32" spans="1:28" s="8" customFormat="1" ht="15">
      <c r="A32" s="193" t="s">
        <v>75</v>
      </c>
      <c r="B32" s="164">
        <v>5871600</v>
      </c>
      <c r="C32" s="162">
        <v>105000</v>
      </c>
      <c r="D32" s="170">
        <v>0.02</v>
      </c>
      <c r="E32" s="164">
        <v>5600</v>
      </c>
      <c r="F32" s="112">
        <v>0</v>
      </c>
      <c r="G32" s="170">
        <v>0</v>
      </c>
      <c r="H32" s="164">
        <v>0</v>
      </c>
      <c r="I32" s="112">
        <v>0</v>
      </c>
      <c r="J32" s="170">
        <v>0</v>
      </c>
      <c r="K32" s="164">
        <v>5877200</v>
      </c>
      <c r="L32" s="112">
        <v>105000</v>
      </c>
      <c r="M32" s="127">
        <v>0.02</v>
      </c>
      <c r="N32" s="112">
        <v>4797800</v>
      </c>
      <c r="O32" s="173">
        <f t="shared" si="0"/>
        <v>0.8163411148165793</v>
      </c>
      <c r="P32" s="108">
        <f>Volume!K32</f>
        <v>282.8</v>
      </c>
      <c r="Q32" s="69">
        <f>Volume!J32</f>
        <v>295.75</v>
      </c>
      <c r="R32" s="236">
        <f t="shared" si="1"/>
        <v>173.81819</v>
      </c>
      <c r="S32" s="103">
        <f t="shared" si="2"/>
        <v>141.894935</v>
      </c>
      <c r="T32" s="109">
        <f t="shared" si="3"/>
        <v>5772200</v>
      </c>
      <c r="U32" s="103">
        <f t="shared" si="4"/>
        <v>1.819063788503517</v>
      </c>
      <c r="V32" s="103">
        <f t="shared" si="5"/>
        <v>173.65257</v>
      </c>
      <c r="W32" s="103">
        <f t="shared" si="6"/>
        <v>0.16562</v>
      </c>
      <c r="X32" s="103">
        <f t="shared" si="7"/>
        <v>0</v>
      </c>
      <c r="Y32" s="103">
        <f t="shared" si="8"/>
        <v>163.237816</v>
      </c>
      <c r="Z32" s="236">
        <f t="shared" si="9"/>
        <v>10.580373999999978</v>
      </c>
      <c r="AA32"/>
      <c r="AB32" s="77"/>
    </row>
    <row r="33" spans="1:28" s="58" customFormat="1" ht="15">
      <c r="A33" s="193" t="s">
        <v>76</v>
      </c>
      <c r="B33" s="164">
        <v>3629000</v>
      </c>
      <c r="C33" s="162">
        <v>58900</v>
      </c>
      <c r="D33" s="170">
        <v>0.02</v>
      </c>
      <c r="E33" s="164">
        <v>83600</v>
      </c>
      <c r="F33" s="112">
        <v>9500</v>
      </c>
      <c r="G33" s="170">
        <v>0.13</v>
      </c>
      <c r="H33" s="164">
        <v>7600</v>
      </c>
      <c r="I33" s="112">
        <v>0</v>
      </c>
      <c r="J33" s="170">
        <v>0</v>
      </c>
      <c r="K33" s="164">
        <v>3720200</v>
      </c>
      <c r="L33" s="112">
        <v>68400</v>
      </c>
      <c r="M33" s="127">
        <v>0.02</v>
      </c>
      <c r="N33" s="112">
        <v>3629000</v>
      </c>
      <c r="O33" s="173">
        <f t="shared" si="0"/>
        <v>0.975485188968335</v>
      </c>
      <c r="P33" s="108">
        <f>Volume!K33</f>
        <v>243.65</v>
      </c>
      <c r="Q33" s="69">
        <f>Volume!J33</f>
        <v>249.4</v>
      </c>
      <c r="R33" s="236">
        <f t="shared" si="1"/>
        <v>92.781788</v>
      </c>
      <c r="S33" s="103">
        <f t="shared" si="2"/>
        <v>90.50726</v>
      </c>
      <c r="T33" s="109">
        <f t="shared" si="3"/>
        <v>3651800</v>
      </c>
      <c r="U33" s="103">
        <f t="shared" si="4"/>
        <v>1.8730489073881373</v>
      </c>
      <c r="V33" s="103">
        <f t="shared" si="5"/>
        <v>90.50726</v>
      </c>
      <c r="W33" s="103">
        <f t="shared" si="6"/>
        <v>2.084984</v>
      </c>
      <c r="X33" s="103">
        <f t="shared" si="7"/>
        <v>0.189544</v>
      </c>
      <c r="Y33" s="103">
        <f t="shared" si="8"/>
        <v>88.976107</v>
      </c>
      <c r="Z33" s="236">
        <f t="shared" si="9"/>
        <v>3.805681000000007</v>
      </c>
      <c r="AA33"/>
      <c r="AB33" s="77"/>
    </row>
    <row r="34" spans="1:28" s="7" customFormat="1" ht="15">
      <c r="A34" s="193" t="s">
        <v>278</v>
      </c>
      <c r="B34" s="276">
        <v>1842750</v>
      </c>
      <c r="C34" s="163">
        <v>89250</v>
      </c>
      <c r="D34" s="171">
        <v>0.05</v>
      </c>
      <c r="E34" s="172">
        <v>7350</v>
      </c>
      <c r="F34" s="167">
        <v>0</v>
      </c>
      <c r="G34" s="171">
        <v>0</v>
      </c>
      <c r="H34" s="165">
        <v>0</v>
      </c>
      <c r="I34" s="168">
        <v>0</v>
      </c>
      <c r="J34" s="171">
        <v>0</v>
      </c>
      <c r="K34" s="164">
        <v>1850100</v>
      </c>
      <c r="L34" s="112">
        <v>89250</v>
      </c>
      <c r="M34" s="345">
        <v>0.05</v>
      </c>
      <c r="N34" s="112">
        <v>1815450</v>
      </c>
      <c r="O34" s="173">
        <f t="shared" si="0"/>
        <v>0.9812712826333712</v>
      </c>
      <c r="P34" s="108">
        <f>Volume!K34</f>
        <v>173.85</v>
      </c>
      <c r="Q34" s="69">
        <f>Volume!J34</f>
        <v>181.85</v>
      </c>
      <c r="R34" s="236">
        <f t="shared" si="1"/>
        <v>33.6440685</v>
      </c>
      <c r="S34" s="103">
        <f t="shared" si="2"/>
        <v>33.01395825</v>
      </c>
      <c r="T34" s="109">
        <f t="shared" si="3"/>
        <v>1760850</v>
      </c>
      <c r="U34" s="103">
        <f t="shared" si="4"/>
        <v>5.068574836016696</v>
      </c>
      <c r="V34" s="103">
        <f t="shared" si="5"/>
        <v>33.51040875</v>
      </c>
      <c r="W34" s="103">
        <f t="shared" si="6"/>
        <v>0.13365975</v>
      </c>
      <c r="X34" s="103">
        <f t="shared" si="7"/>
        <v>0</v>
      </c>
      <c r="Y34" s="103">
        <f t="shared" si="8"/>
        <v>30.61237725</v>
      </c>
      <c r="Z34" s="236">
        <f t="shared" si="9"/>
        <v>3.0316912500000015</v>
      </c>
      <c r="AB34" s="77"/>
    </row>
    <row r="35" spans="1:28" s="7" customFormat="1" ht="15">
      <c r="A35" s="193" t="s">
        <v>33</v>
      </c>
      <c r="B35" s="276">
        <v>366300</v>
      </c>
      <c r="C35" s="163">
        <v>-2475</v>
      </c>
      <c r="D35" s="171">
        <v>-0.01</v>
      </c>
      <c r="E35" s="172">
        <v>275</v>
      </c>
      <c r="F35" s="167">
        <v>0</v>
      </c>
      <c r="G35" s="171">
        <v>0</v>
      </c>
      <c r="H35" s="165">
        <v>0</v>
      </c>
      <c r="I35" s="168">
        <v>0</v>
      </c>
      <c r="J35" s="171">
        <v>0</v>
      </c>
      <c r="K35" s="164">
        <v>366575</v>
      </c>
      <c r="L35" s="112">
        <v>-2475</v>
      </c>
      <c r="M35" s="345">
        <v>-0.01</v>
      </c>
      <c r="N35" s="112">
        <v>365750</v>
      </c>
      <c r="O35" s="173">
        <f t="shared" si="0"/>
        <v>0.9977494373593399</v>
      </c>
      <c r="P35" s="108">
        <f>Volume!K35</f>
        <v>1767</v>
      </c>
      <c r="Q35" s="69">
        <f>Volume!J35</f>
        <v>1834.2</v>
      </c>
      <c r="R35" s="236">
        <f t="shared" si="1"/>
        <v>67.2371865</v>
      </c>
      <c r="S35" s="103">
        <f t="shared" si="2"/>
        <v>67.085865</v>
      </c>
      <c r="T35" s="109">
        <f t="shared" si="3"/>
        <v>369050</v>
      </c>
      <c r="U35" s="103">
        <f t="shared" si="4"/>
        <v>-0.6706408345752608</v>
      </c>
      <c r="V35" s="103">
        <f t="shared" si="5"/>
        <v>67.186746</v>
      </c>
      <c r="W35" s="103">
        <f t="shared" si="6"/>
        <v>0.0504405</v>
      </c>
      <c r="X35" s="103">
        <f t="shared" si="7"/>
        <v>0</v>
      </c>
      <c r="Y35" s="103">
        <f t="shared" si="8"/>
        <v>65.211135</v>
      </c>
      <c r="Z35" s="236">
        <f t="shared" si="9"/>
        <v>2.0260515000000083</v>
      </c>
      <c r="AB35" s="77"/>
    </row>
    <row r="36" spans="1:28" s="58" customFormat="1" ht="15">
      <c r="A36" s="193" t="s">
        <v>279</v>
      </c>
      <c r="B36" s="164">
        <v>193500</v>
      </c>
      <c r="C36" s="162">
        <v>2500</v>
      </c>
      <c r="D36" s="170">
        <v>0.01</v>
      </c>
      <c r="E36" s="164">
        <v>2750</v>
      </c>
      <c r="F36" s="112">
        <v>0</v>
      </c>
      <c r="G36" s="170">
        <v>0</v>
      </c>
      <c r="H36" s="164">
        <v>0</v>
      </c>
      <c r="I36" s="112">
        <v>0</v>
      </c>
      <c r="J36" s="170">
        <v>0</v>
      </c>
      <c r="K36" s="164">
        <v>196250</v>
      </c>
      <c r="L36" s="112">
        <v>2500</v>
      </c>
      <c r="M36" s="127">
        <v>0.01</v>
      </c>
      <c r="N36" s="112">
        <v>196000</v>
      </c>
      <c r="O36" s="173">
        <f t="shared" si="0"/>
        <v>0.9987261146496815</v>
      </c>
      <c r="P36" s="108">
        <f>Volume!K36</f>
        <v>1237.25</v>
      </c>
      <c r="Q36" s="69">
        <f>Volume!J36</f>
        <v>1239.95</v>
      </c>
      <c r="R36" s="236">
        <f t="shared" si="1"/>
        <v>24.33401875</v>
      </c>
      <c r="S36" s="103">
        <f t="shared" si="2"/>
        <v>24.30302</v>
      </c>
      <c r="T36" s="109">
        <f t="shared" si="3"/>
        <v>193750</v>
      </c>
      <c r="U36" s="103">
        <f t="shared" si="4"/>
        <v>1.2903225806451613</v>
      </c>
      <c r="V36" s="103">
        <f t="shared" si="5"/>
        <v>23.9930325</v>
      </c>
      <c r="W36" s="103">
        <f t="shared" si="6"/>
        <v>0.34098625</v>
      </c>
      <c r="X36" s="103">
        <f t="shared" si="7"/>
        <v>0</v>
      </c>
      <c r="Y36" s="103">
        <f t="shared" si="8"/>
        <v>23.97171875</v>
      </c>
      <c r="Z36" s="236">
        <f t="shared" si="9"/>
        <v>0.3622999999999976</v>
      </c>
      <c r="AA36" s="78"/>
      <c r="AB36" s="77"/>
    </row>
    <row r="37" spans="1:28" s="58" customFormat="1" ht="15">
      <c r="A37" s="193" t="s">
        <v>136</v>
      </c>
      <c r="B37" s="164">
        <v>11206000</v>
      </c>
      <c r="C37" s="162">
        <v>9000</v>
      </c>
      <c r="D37" s="170">
        <v>0</v>
      </c>
      <c r="E37" s="164">
        <v>62000</v>
      </c>
      <c r="F37" s="112">
        <v>3000</v>
      </c>
      <c r="G37" s="170">
        <v>0.05</v>
      </c>
      <c r="H37" s="164">
        <v>5000</v>
      </c>
      <c r="I37" s="112">
        <v>0</v>
      </c>
      <c r="J37" s="170">
        <v>0</v>
      </c>
      <c r="K37" s="164">
        <v>11273000</v>
      </c>
      <c r="L37" s="112">
        <v>12000</v>
      </c>
      <c r="M37" s="127">
        <v>0</v>
      </c>
      <c r="N37" s="112">
        <v>11057000</v>
      </c>
      <c r="O37" s="173">
        <f t="shared" si="0"/>
        <v>0.9808391732458086</v>
      </c>
      <c r="P37" s="108">
        <f>Volume!K37</f>
        <v>270.05</v>
      </c>
      <c r="Q37" s="69">
        <f>Volume!J37</f>
        <v>272.7</v>
      </c>
      <c r="R37" s="236">
        <f t="shared" si="1"/>
        <v>307.41471</v>
      </c>
      <c r="S37" s="103">
        <f t="shared" si="2"/>
        <v>301.52439</v>
      </c>
      <c r="T37" s="109">
        <f t="shared" si="3"/>
        <v>11261000</v>
      </c>
      <c r="U37" s="103">
        <f t="shared" si="4"/>
        <v>0.10656247224935618</v>
      </c>
      <c r="V37" s="103">
        <f t="shared" si="5"/>
        <v>305.58762</v>
      </c>
      <c r="W37" s="103">
        <f t="shared" si="6"/>
        <v>1.69074</v>
      </c>
      <c r="X37" s="103">
        <f t="shared" si="7"/>
        <v>0.13635</v>
      </c>
      <c r="Y37" s="103">
        <f t="shared" si="8"/>
        <v>304.103305</v>
      </c>
      <c r="Z37" s="236">
        <f t="shared" si="9"/>
        <v>3.311405000000036</v>
      </c>
      <c r="AA37" s="78"/>
      <c r="AB37" s="77"/>
    </row>
    <row r="38" spans="1:28" s="7" customFormat="1" ht="15">
      <c r="A38" s="193" t="s">
        <v>228</v>
      </c>
      <c r="B38" s="164">
        <v>12400000</v>
      </c>
      <c r="C38" s="162">
        <v>-37000</v>
      </c>
      <c r="D38" s="170">
        <v>0</v>
      </c>
      <c r="E38" s="164">
        <v>286000</v>
      </c>
      <c r="F38" s="112">
        <v>31000</v>
      </c>
      <c r="G38" s="170">
        <v>0.12</v>
      </c>
      <c r="H38" s="164">
        <v>76000</v>
      </c>
      <c r="I38" s="112">
        <v>-500</v>
      </c>
      <c r="J38" s="170">
        <v>-0.01</v>
      </c>
      <c r="K38" s="164">
        <v>12762000</v>
      </c>
      <c r="L38" s="112">
        <v>-6500</v>
      </c>
      <c r="M38" s="127">
        <v>0</v>
      </c>
      <c r="N38" s="112">
        <v>11701000</v>
      </c>
      <c r="O38" s="173">
        <f t="shared" si="0"/>
        <v>0.9168625607271588</v>
      </c>
      <c r="P38" s="108">
        <f>Volume!K38</f>
        <v>814.4</v>
      </c>
      <c r="Q38" s="69">
        <f>Volume!J38</f>
        <v>832.55</v>
      </c>
      <c r="R38" s="236">
        <f t="shared" si="1"/>
        <v>1062.50031</v>
      </c>
      <c r="S38" s="103">
        <f t="shared" si="2"/>
        <v>974.166755</v>
      </c>
      <c r="T38" s="109">
        <f t="shared" si="3"/>
        <v>12768500</v>
      </c>
      <c r="U38" s="103">
        <f t="shared" si="4"/>
        <v>-0.05090652778321651</v>
      </c>
      <c r="V38" s="103">
        <f t="shared" si="5"/>
        <v>1032.362</v>
      </c>
      <c r="W38" s="103">
        <f t="shared" si="6"/>
        <v>23.81093</v>
      </c>
      <c r="X38" s="103">
        <f t="shared" si="7"/>
        <v>6.32738</v>
      </c>
      <c r="Y38" s="103">
        <f t="shared" si="8"/>
        <v>1039.86664</v>
      </c>
      <c r="Z38" s="236">
        <f t="shared" si="9"/>
        <v>22.63366999999994</v>
      </c>
      <c r="AB38" s="77"/>
    </row>
    <row r="39" spans="1:28" s="7" customFormat="1" ht="15">
      <c r="A39" s="193" t="s">
        <v>1</v>
      </c>
      <c r="B39" s="276">
        <v>3130200</v>
      </c>
      <c r="C39" s="163">
        <v>27000</v>
      </c>
      <c r="D39" s="171">
        <v>0.01</v>
      </c>
      <c r="E39" s="172">
        <v>15600</v>
      </c>
      <c r="F39" s="167">
        <v>300</v>
      </c>
      <c r="G39" s="171">
        <v>0.02</v>
      </c>
      <c r="H39" s="165">
        <v>6300</v>
      </c>
      <c r="I39" s="168">
        <v>0</v>
      </c>
      <c r="J39" s="171">
        <v>0</v>
      </c>
      <c r="K39" s="164">
        <v>3152100</v>
      </c>
      <c r="L39" s="112">
        <v>27300</v>
      </c>
      <c r="M39" s="345">
        <v>0.01</v>
      </c>
      <c r="N39" s="112">
        <v>2945100</v>
      </c>
      <c r="O39" s="173">
        <f t="shared" si="0"/>
        <v>0.9343294946226325</v>
      </c>
      <c r="P39" s="108">
        <f>Volume!K39</f>
        <v>1896.85</v>
      </c>
      <c r="Q39" s="69">
        <f>Volume!J39</f>
        <v>1899.75</v>
      </c>
      <c r="R39" s="236">
        <f t="shared" si="1"/>
        <v>598.8201975</v>
      </c>
      <c r="S39" s="103">
        <f t="shared" si="2"/>
        <v>559.4953725</v>
      </c>
      <c r="T39" s="109">
        <f t="shared" si="3"/>
        <v>3124800</v>
      </c>
      <c r="U39" s="103">
        <f t="shared" si="4"/>
        <v>0.8736559139784945</v>
      </c>
      <c r="V39" s="103">
        <f t="shared" si="5"/>
        <v>594.659745</v>
      </c>
      <c r="W39" s="103">
        <f t="shared" si="6"/>
        <v>2.96361</v>
      </c>
      <c r="X39" s="103">
        <f t="shared" si="7"/>
        <v>1.1968425</v>
      </c>
      <c r="Y39" s="103">
        <f t="shared" si="8"/>
        <v>592.727688</v>
      </c>
      <c r="Z39" s="236">
        <f t="shared" si="9"/>
        <v>6.092509500000006</v>
      </c>
      <c r="AB39" s="77"/>
    </row>
    <row r="40" spans="1:28" s="7" customFormat="1" ht="15">
      <c r="A40" s="193" t="s">
        <v>483</v>
      </c>
      <c r="B40" s="276">
        <v>102750</v>
      </c>
      <c r="C40" s="163">
        <v>4750</v>
      </c>
      <c r="D40" s="171">
        <v>0.05</v>
      </c>
      <c r="E40" s="172">
        <v>750</v>
      </c>
      <c r="F40" s="167">
        <v>0</v>
      </c>
      <c r="G40" s="171">
        <v>0</v>
      </c>
      <c r="H40" s="165">
        <v>0</v>
      </c>
      <c r="I40" s="168">
        <v>0</v>
      </c>
      <c r="J40" s="171">
        <v>0</v>
      </c>
      <c r="K40" s="164">
        <v>103500</v>
      </c>
      <c r="L40" s="112">
        <v>4750</v>
      </c>
      <c r="M40" s="345">
        <v>0.05</v>
      </c>
      <c r="N40" s="112">
        <v>101750</v>
      </c>
      <c r="O40" s="173">
        <f t="shared" si="0"/>
        <v>0.9830917874396136</v>
      </c>
      <c r="P40" s="108">
        <f>Volume!K40</f>
        <v>928.9</v>
      </c>
      <c r="Q40" s="69">
        <f>Volume!J40</f>
        <v>934.75</v>
      </c>
      <c r="R40" s="236">
        <f t="shared" si="1"/>
        <v>9.6746625</v>
      </c>
      <c r="S40" s="103">
        <f t="shared" si="2"/>
        <v>9.51108125</v>
      </c>
      <c r="T40" s="109">
        <f t="shared" si="3"/>
        <v>98750</v>
      </c>
      <c r="U40" s="103">
        <f t="shared" si="4"/>
        <v>4.810126582278481</v>
      </c>
      <c r="V40" s="103">
        <f t="shared" si="5"/>
        <v>9.60455625</v>
      </c>
      <c r="W40" s="103">
        <f t="shared" si="6"/>
        <v>0.07010625</v>
      </c>
      <c r="X40" s="103">
        <f t="shared" si="7"/>
        <v>0</v>
      </c>
      <c r="Y40" s="103">
        <f t="shared" si="8"/>
        <v>9.1728875</v>
      </c>
      <c r="Z40" s="236">
        <f t="shared" si="9"/>
        <v>0.5017750000000003</v>
      </c>
      <c r="AB40" s="77"/>
    </row>
    <row r="41" spans="1:28" s="7" customFormat="1" ht="15">
      <c r="A41" s="193" t="s">
        <v>156</v>
      </c>
      <c r="B41" s="276">
        <v>2777800</v>
      </c>
      <c r="C41" s="163">
        <v>207100</v>
      </c>
      <c r="D41" s="171">
        <v>0.08</v>
      </c>
      <c r="E41" s="172">
        <v>226100</v>
      </c>
      <c r="F41" s="167">
        <v>9500</v>
      </c>
      <c r="G41" s="171">
        <v>0.04</v>
      </c>
      <c r="H41" s="165">
        <v>3800</v>
      </c>
      <c r="I41" s="168">
        <v>0</v>
      </c>
      <c r="J41" s="171">
        <v>0</v>
      </c>
      <c r="K41" s="164">
        <v>3007700</v>
      </c>
      <c r="L41" s="112">
        <v>216600</v>
      </c>
      <c r="M41" s="345">
        <v>0.08</v>
      </c>
      <c r="N41" s="112">
        <v>2456700</v>
      </c>
      <c r="O41" s="173">
        <f t="shared" si="0"/>
        <v>0.8168035375868604</v>
      </c>
      <c r="P41" s="108">
        <f>Volume!K41</f>
        <v>144.15</v>
      </c>
      <c r="Q41" s="69">
        <f>Volume!J41</f>
        <v>142.7</v>
      </c>
      <c r="R41" s="236">
        <f t="shared" si="1"/>
        <v>42.919878999999995</v>
      </c>
      <c r="S41" s="103">
        <f t="shared" si="2"/>
        <v>35.057109</v>
      </c>
      <c r="T41" s="109">
        <f t="shared" si="3"/>
        <v>2791100</v>
      </c>
      <c r="U41" s="103">
        <f t="shared" si="4"/>
        <v>7.760381211708646</v>
      </c>
      <c r="V41" s="103">
        <f t="shared" si="5"/>
        <v>39.639205999999994</v>
      </c>
      <c r="W41" s="103">
        <f t="shared" si="6"/>
        <v>3.226447</v>
      </c>
      <c r="X41" s="103">
        <f t="shared" si="7"/>
        <v>0.054226</v>
      </c>
      <c r="Y41" s="103">
        <f t="shared" si="8"/>
        <v>40.2337065</v>
      </c>
      <c r="Z41" s="236">
        <f t="shared" si="9"/>
        <v>2.686172499999998</v>
      </c>
      <c r="AB41" s="77"/>
    </row>
    <row r="42" spans="1:28" s="7" customFormat="1" ht="15">
      <c r="A42" s="193" t="s">
        <v>397</v>
      </c>
      <c r="B42" s="276">
        <v>19809900</v>
      </c>
      <c r="C42" s="163">
        <v>-262350</v>
      </c>
      <c r="D42" s="171">
        <v>-0.01</v>
      </c>
      <c r="E42" s="172">
        <v>1975050</v>
      </c>
      <c r="F42" s="167">
        <v>-14850</v>
      </c>
      <c r="G42" s="171">
        <v>-0.01</v>
      </c>
      <c r="H42" s="165">
        <v>113850</v>
      </c>
      <c r="I42" s="168">
        <v>0</v>
      </c>
      <c r="J42" s="171">
        <v>0</v>
      </c>
      <c r="K42" s="164">
        <v>21898800</v>
      </c>
      <c r="L42" s="112">
        <v>-277200</v>
      </c>
      <c r="M42" s="345">
        <v>-0.01</v>
      </c>
      <c r="N42" s="112">
        <v>21562200</v>
      </c>
      <c r="O42" s="173">
        <f t="shared" si="0"/>
        <v>0.984629294755877</v>
      </c>
      <c r="P42" s="108">
        <f>Volume!K42</f>
        <v>41.95</v>
      </c>
      <c r="Q42" s="69">
        <f>Volume!J42</f>
        <v>41.9</v>
      </c>
      <c r="R42" s="236">
        <f t="shared" si="1"/>
        <v>91.755972</v>
      </c>
      <c r="S42" s="103">
        <f t="shared" si="2"/>
        <v>90.345618</v>
      </c>
      <c r="T42" s="109">
        <f t="shared" si="3"/>
        <v>22176000</v>
      </c>
      <c r="U42" s="103">
        <f t="shared" si="4"/>
        <v>-1.25</v>
      </c>
      <c r="V42" s="103">
        <f t="shared" si="5"/>
        <v>83.003481</v>
      </c>
      <c r="W42" s="103">
        <f t="shared" si="6"/>
        <v>8.2754595</v>
      </c>
      <c r="X42" s="103">
        <f t="shared" si="7"/>
        <v>0.4770315</v>
      </c>
      <c r="Y42" s="103">
        <f t="shared" si="8"/>
        <v>93.02832000000001</v>
      </c>
      <c r="Z42" s="236">
        <f t="shared" si="9"/>
        <v>-1.272348000000008</v>
      </c>
      <c r="AB42" s="77"/>
    </row>
    <row r="43" spans="1:28" s="7" customFormat="1" ht="15">
      <c r="A43" s="193" t="s">
        <v>484</v>
      </c>
      <c r="B43" s="276">
        <v>397800</v>
      </c>
      <c r="C43" s="163">
        <v>36450</v>
      </c>
      <c r="D43" s="171">
        <v>0.1</v>
      </c>
      <c r="E43" s="172">
        <v>1800</v>
      </c>
      <c r="F43" s="167">
        <v>0</v>
      </c>
      <c r="G43" s="171">
        <v>0</v>
      </c>
      <c r="H43" s="165">
        <v>0</v>
      </c>
      <c r="I43" s="168">
        <v>0</v>
      </c>
      <c r="J43" s="171">
        <v>0</v>
      </c>
      <c r="K43" s="164">
        <v>399600</v>
      </c>
      <c r="L43" s="112">
        <v>36450</v>
      </c>
      <c r="M43" s="345">
        <v>0.1</v>
      </c>
      <c r="N43" s="112">
        <v>382950</v>
      </c>
      <c r="O43" s="173">
        <f t="shared" si="0"/>
        <v>0.9583333333333334</v>
      </c>
      <c r="P43" s="108">
        <f>Volume!K43</f>
        <v>453.75</v>
      </c>
      <c r="Q43" s="69">
        <f>Volume!J43</f>
        <v>448.65</v>
      </c>
      <c r="R43" s="236">
        <f t="shared" si="1"/>
        <v>17.928054</v>
      </c>
      <c r="S43" s="103">
        <f t="shared" si="2"/>
        <v>17.18105175</v>
      </c>
      <c r="T43" s="109">
        <f t="shared" si="3"/>
        <v>363150</v>
      </c>
      <c r="U43" s="103">
        <f t="shared" si="4"/>
        <v>10.037174721189592</v>
      </c>
      <c r="V43" s="103">
        <f t="shared" si="5"/>
        <v>17.847297</v>
      </c>
      <c r="W43" s="103">
        <f t="shared" si="6"/>
        <v>0.080757</v>
      </c>
      <c r="X43" s="103">
        <f t="shared" si="7"/>
        <v>0</v>
      </c>
      <c r="Y43" s="103">
        <f t="shared" si="8"/>
        <v>16.47793125</v>
      </c>
      <c r="Z43" s="236">
        <f t="shared" si="9"/>
        <v>1.4501227499999985</v>
      </c>
      <c r="AB43" s="77"/>
    </row>
    <row r="44" spans="1:28" s="7" customFormat="1" ht="15">
      <c r="A44" s="193" t="s">
        <v>398</v>
      </c>
      <c r="B44" s="276">
        <v>1412700</v>
      </c>
      <c r="C44" s="163">
        <v>5950</v>
      </c>
      <c r="D44" s="171">
        <v>0</v>
      </c>
      <c r="E44" s="172">
        <v>0</v>
      </c>
      <c r="F44" s="167">
        <v>0</v>
      </c>
      <c r="G44" s="171">
        <v>0</v>
      </c>
      <c r="H44" s="165">
        <v>0</v>
      </c>
      <c r="I44" s="168">
        <v>0</v>
      </c>
      <c r="J44" s="171">
        <v>0</v>
      </c>
      <c r="K44" s="164">
        <v>1412700</v>
      </c>
      <c r="L44" s="112">
        <v>5950</v>
      </c>
      <c r="M44" s="345">
        <v>0</v>
      </c>
      <c r="N44" s="112">
        <v>1398250</v>
      </c>
      <c r="O44" s="173">
        <f t="shared" si="0"/>
        <v>0.9897713598074609</v>
      </c>
      <c r="P44" s="108">
        <f>Volume!K44</f>
        <v>314.8</v>
      </c>
      <c r="Q44" s="69">
        <f>Volume!J44</f>
        <v>314.45</v>
      </c>
      <c r="R44" s="236">
        <f t="shared" si="1"/>
        <v>44.4223515</v>
      </c>
      <c r="S44" s="103">
        <f t="shared" si="2"/>
        <v>43.96797125</v>
      </c>
      <c r="T44" s="109">
        <f t="shared" si="3"/>
        <v>1406750</v>
      </c>
      <c r="U44" s="103">
        <f t="shared" si="4"/>
        <v>0.4229607250755287</v>
      </c>
      <c r="V44" s="103">
        <f t="shared" si="5"/>
        <v>44.4223515</v>
      </c>
      <c r="W44" s="103">
        <f t="shared" si="6"/>
        <v>0</v>
      </c>
      <c r="X44" s="103">
        <f t="shared" si="7"/>
        <v>0</v>
      </c>
      <c r="Y44" s="103">
        <f t="shared" si="8"/>
        <v>44.28449</v>
      </c>
      <c r="Z44" s="236">
        <f t="shared" si="9"/>
        <v>0.13786149999999964</v>
      </c>
      <c r="AB44" s="77"/>
    </row>
    <row r="45" spans="1:28" s="58" customFormat="1" ht="15">
      <c r="A45" s="193" t="s">
        <v>280</v>
      </c>
      <c r="B45" s="164">
        <v>1035600</v>
      </c>
      <c r="C45" s="162">
        <v>76500</v>
      </c>
      <c r="D45" s="170">
        <v>0.08</v>
      </c>
      <c r="E45" s="164">
        <v>14700</v>
      </c>
      <c r="F45" s="112">
        <v>0</v>
      </c>
      <c r="G45" s="170">
        <v>0</v>
      </c>
      <c r="H45" s="164">
        <v>0</v>
      </c>
      <c r="I45" s="112">
        <v>0</v>
      </c>
      <c r="J45" s="170">
        <v>0</v>
      </c>
      <c r="K45" s="164">
        <v>1050300</v>
      </c>
      <c r="L45" s="112">
        <v>76500</v>
      </c>
      <c r="M45" s="127">
        <v>0.08</v>
      </c>
      <c r="N45" s="112">
        <v>1024800</v>
      </c>
      <c r="O45" s="173">
        <f t="shared" si="0"/>
        <v>0.9757212225078549</v>
      </c>
      <c r="P45" s="108">
        <f>Volume!K45</f>
        <v>630.25</v>
      </c>
      <c r="Q45" s="69">
        <f>Volume!J45</f>
        <v>649.45</v>
      </c>
      <c r="R45" s="236">
        <f t="shared" si="1"/>
        <v>68.2117335</v>
      </c>
      <c r="S45" s="103">
        <f t="shared" si="2"/>
        <v>66.555636</v>
      </c>
      <c r="T45" s="109">
        <f t="shared" si="3"/>
        <v>973800</v>
      </c>
      <c r="U45" s="103">
        <f t="shared" si="4"/>
        <v>7.8558225508317925</v>
      </c>
      <c r="V45" s="103">
        <f t="shared" si="5"/>
        <v>67.257042</v>
      </c>
      <c r="W45" s="103">
        <f t="shared" si="6"/>
        <v>0.9546915</v>
      </c>
      <c r="X45" s="103">
        <f t="shared" si="7"/>
        <v>0</v>
      </c>
      <c r="Y45" s="103">
        <f t="shared" si="8"/>
        <v>61.373745</v>
      </c>
      <c r="Z45" s="236">
        <f t="shared" si="9"/>
        <v>6.8379884999999945</v>
      </c>
      <c r="AA45" s="78"/>
      <c r="AB45" s="77"/>
    </row>
    <row r="46" spans="1:28" s="7" customFormat="1" ht="15">
      <c r="A46" s="193" t="s">
        <v>157</v>
      </c>
      <c r="B46" s="164">
        <v>7132500</v>
      </c>
      <c r="C46" s="162">
        <v>-369000</v>
      </c>
      <c r="D46" s="170">
        <v>-0.05</v>
      </c>
      <c r="E46" s="164">
        <v>1588500</v>
      </c>
      <c r="F46" s="112">
        <v>-27000</v>
      </c>
      <c r="G46" s="170">
        <v>-0.02</v>
      </c>
      <c r="H46" s="164">
        <v>229500</v>
      </c>
      <c r="I46" s="112">
        <v>0</v>
      </c>
      <c r="J46" s="170">
        <v>0</v>
      </c>
      <c r="K46" s="164">
        <v>8950500</v>
      </c>
      <c r="L46" s="112">
        <v>-396000</v>
      </c>
      <c r="M46" s="127">
        <v>-0.04</v>
      </c>
      <c r="N46" s="112">
        <v>8122500</v>
      </c>
      <c r="O46" s="173">
        <f t="shared" si="0"/>
        <v>0.9074912016088487</v>
      </c>
      <c r="P46" s="108">
        <f>Volume!K46</f>
        <v>56.3</v>
      </c>
      <c r="Q46" s="69">
        <f>Volume!J46</f>
        <v>57.6</v>
      </c>
      <c r="R46" s="236">
        <f t="shared" si="1"/>
        <v>51.55488</v>
      </c>
      <c r="S46" s="103">
        <f t="shared" si="2"/>
        <v>46.7856</v>
      </c>
      <c r="T46" s="109">
        <f t="shared" si="3"/>
        <v>9346500</v>
      </c>
      <c r="U46" s="103">
        <f t="shared" si="4"/>
        <v>-4.236880115551276</v>
      </c>
      <c r="V46" s="103">
        <f t="shared" si="5"/>
        <v>41.0832</v>
      </c>
      <c r="W46" s="103">
        <f t="shared" si="6"/>
        <v>9.14976</v>
      </c>
      <c r="X46" s="103">
        <f t="shared" si="7"/>
        <v>1.32192</v>
      </c>
      <c r="Y46" s="103">
        <f t="shared" si="8"/>
        <v>52.620795</v>
      </c>
      <c r="Z46" s="236">
        <f t="shared" si="9"/>
        <v>-1.065915000000004</v>
      </c>
      <c r="AB46" s="77"/>
    </row>
    <row r="47" spans="1:28" s="7" customFormat="1" ht="15">
      <c r="A47" s="193" t="s">
        <v>2</v>
      </c>
      <c r="B47" s="276">
        <v>2647700</v>
      </c>
      <c r="C47" s="163">
        <v>-95700</v>
      </c>
      <c r="D47" s="171">
        <v>-0.03</v>
      </c>
      <c r="E47" s="172">
        <v>61600</v>
      </c>
      <c r="F47" s="167">
        <v>5500</v>
      </c>
      <c r="G47" s="171">
        <v>0.1</v>
      </c>
      <c r="H47" s="165">
        <v>5500</v>
      </c>
      <c r="I47" s="168">
        <v>0</v>
      </c>
      <c r="J47" s="171">
        <v>0</v>
      </c>
      <c r="K47" s="164">
        <v>2714800</v>
      </c>
      <c r="L47" s="112">
        <v>-90200</v>
      </c>
      <c r="M47" s="345">
        <v>-0.03</v>
      </c>
      <c r="N47" s="112">
        <v>2574000</v>
      </c>
      <c r="O47" s="173">
        <f t="shared" si="0"/>
        <v>0.9481361426256077</v>
      </c>
      <c r="P47" s="108">
        <f>Volume!K47</f>
        <v>305.9</v>
      </c>
      <c r="Q47" s="69">
        <f>Volume!J47</f>
        <v>310.9</v>
      </c>
      <c r="R47" s="236">
        <f t="shared" si="1"/>
        <v>84.40313199999999</v>
      </c>
      <c r="S47" s="103">
        <f t="shared" si="2"/>
        <v>80.02566</v>
      </c>
      <c r="T47" s="109">
        <f t="shared" si="3"/>
        <v>2805000</v>
      </c>
      <c r="U47" s="103">
        <f t="shared" si="4"/>
        <v>-3.215686274509804</v>
      </c>
      <c r="V47" s="103">
        <f t="shared" si="5"/>
        <v>82.31699299999998</v>
      </c>
      <c r="W47" s="103">
        <f t="shared" si="6"/>
        <v>1.915144</v>
      </c>
      <c r="X47" s="103">
        <f t="shared" si="7"/>
        <v>0.17099499999999998</v>
      </c>
      <c r="Y47" s="103">
        <f t="shared" si="8"/>
        <v>85.80494999999999</v>
      </c>
      <c r="Z47" s="236">
        <f t="shared" si="9"/>
        <v>-1.4018180000000058</v>
      </c>
      <c r="AB47" s="77"/>
    </row>
    <row r="48" spans="1:28" s="7" customFormat="1" ht="15">
      <c r="A48" s="193" t="s">
        <v>399</v>
      </c>
      <c r="B48" s="276">
        <v>4395300</v>
      </c>
      <c r="C48" s="163">
        <v>116150</v>
      </c>
      <c r="D48" s="171">
        <v>0.03</v>
      </c>
      <c r="E48" s="172">
        <v>0</v>
      </c>
      <c r="F48" s="167">
        <v>0</v>
      </c>
      <c r="G48" s="171">
        <v>0</v>
      </c>
      <c r="H48" s="165">
        <v>0</v>
      </c>
      <c r="I48" s="168">
        <v>0</v>
      </c>
      <c r="J48" s="171">
        <v>0</v>
      </c>
      <c r="K48" s="164">
        <v>4395300</v>
      </c>
      <c r="L48" s="112">
        <v>116150</v>
      </c>
      <c r="M48" s="345">
        <v>0.03</v>
      </c>
      <c r="N48" s="112">
        <v>4386100</v>
      </c>
      <c r="O48" s="173">
        <f t="shared" si="0"/>
        <v>0.9979068550497122</v>
      </c>
      <c r="P48" s="108">
        <f>Volume!K48</f>
        <v>243</v>
      </c>
      <c r="Q48" s="69">
        <f>Volume!J48</f>
        <v>249.7</v>
      </c>
      <c r="R48" s="236">
        <f t="shared" si="1"/>
        <v>109.750641</v>
      </c>
      <c r="S48" s="103">
        <f t="shared" si="2"/>
        <v>109.520917</v>
      </c>
      <c r="T48" s="109">
        <f t="shared" si="3"/>
        <v>4279150</v>
      </c>
      <c r="U48" s="103">
        <f t="shared" si="4"/>
        <v>2.7143241064230046</v>
      </c>
      <c r="V48" s="103">
        <f t="shared" si="5"/>
        <v>109.750641</v>
      </c>
      <c r="W48" s="103">
        <f t="shared" si="6"/>
        <v>0</v>
      </c>
      <c r="X48" s="103">
        <f t="shared" si="7"/>
        <v>0</v>
      </c>
      <c r="Y48" s="103">
        <f t="shared" si="8"/>
        <v>103.983345</v>
      </c>
      <c r="Z48" s="236">
        <f t="shared" si="9"/>
        <v>5.767296000000002</v>
      </c>
      <c r="AB48" s="77"/>
    </row>
    <row r="49" spans="1:28" s="7" customFormat="1" ht="15">
      <c r="A49" s="193" t="s">
        <v>383</v>
      </c>
      <c r="B49" s="276">
        <v>11897500</v>
      </c>
      <c r="C49" s="163">
        <v>1685000</v>
      </c>
      <c r="D49" s="171">
        <v>0.16</v>
      </c>
      <c r="E49" s="172">
        <v>1327500</v>
      </c>
      <c r="F49" s="167">
        <v>50000</v>
      </c>
      <c r="G49" s="171">
        <v>0.04</v>
      </c>
      <c r="H49" s="165">
        <v>212500</v>
      </c>
      <c r="I49" s="168">
        <v>10000</v>
      </c>
      <c r="J49" s="171">
        <v>0.05</v>
      </c>
      <c r="K49" s="164">
        <v>13437500</v>
      </c>
      <c r="L49" s="112">
        <v>1745000</v>
      </c>
      <c r="M49" s="345">
        <v>0.15</v>
      </c>
      <c r="N49" s="112">
        <v>13075000</v>
      </c>
      <c r="O49" s="173">
        <f t="shared" si="0"/>
        <v>0.9730232558139534</v>
      </c>
      <c r="P49" s="108">
        <f>Volume!K49</f>
        <v>161.75</v>
      </c>
      <c r="Q49" s="69">
        <f>Volume!J49</f>
        <v>162.25</v>
      </c>
      <c r="R49" s="236">
        <f t="shared" si="1"/>
        <v>218.0234375</v>
      </c>
      <c r="S49" s="103">
        <f t="shared" si="2"/>
        <v>212.141875</v>
      </c>
      <c r="T49" s="109">
        <f t="shared" si="3"/>
        <v>11692500</v>
      </c>
      <c r="U49" s="103">
        <f t="shared" si="4"/>
        <v>14.924096643147317</v>
      </c>
      <c r="V49" s="103">
        <f t="shared" si="5"/>
        <v>193.0369375</v>
      </c>
      <c r="W49" s="103">
        <f t="shared" si="6"/>
        <v>21.5386875</v>
      </c>
      <c r="X49" s="103">
        <f t="shared" si="7"/>
        <v>3.4478125</v>
      </c>
      <c r="Y49" s="103">
        <f t="shared" si="8"/>
        <v>189.1261875</v>
      </c>
      <c r="Z49" s="236">
        <f t="shared" si="9"/>
        <v>28.897250000000014</v>
      </c>
      <c r="AB49" s="77"/>
    </row>
    <row r="50" spans="1:28" s="7" customFormat="1" ht="15">
      <c r="A50" s="193" t="s">
        <v>77</v>
      </c>
      <c r="B50" s="164">
        <v>2416000</v>
      </c>
      <c r="C50" s="162">
        <v>246400</v>
      </c>
      <c r="D50" s="170">
        <v>0.11</v>
      </c>
      <c r="E50" s="164">
        <v>4800</v>
      </c>
      <c r="F50" s="112">
        <v>0</v>
      </c>
      <c r="G50" s="170">
        <v>0</v>
      </c>
      <c r="H50" s="164">
        <v>0</v>
      </c>
      <c r="I50" s="112">
        <v>0</v>
      </c>
      <c r="J50" s="170">
        <v>0</v>
      </c>
      <c r="K50" s="164">
        <v>2420800</v>
      </c>
      <c r="L50" s="112">
        <v>246400</v>
      </c>
      <c r="M50" s="127">
        <v>0.11</v>
      </c>
      <c r="N50" s="112">
        <v>1990400</v>
      </c>
      <c r="O50" s="173">
        <f t="shared" si="0"/>
        <v>0.822207534699273</v>
      </c>
      <c r="P50" s="108">
        <f>Volume!K50</f>
        <v>253.7</v>
      </c>
      <c r="Q50" s="69">
        <f>Volume!J50</f>
        <v>258.35</v>
      </c>
      <c r="R50" s="236">
        <f t="shared" si="1"/>
        <v>62.541368</v>
      </c>
      <c r="S50" s="103">
        <f t="shared" si="2"/>
        <v>51.42198400000001</v>
      </c>
      <c r="T50" s="109">
        <f t="shared" si="3"/>
        <v>2174400</v>
      </c>
      <c r="U50" s="103">
        <f t="shared" si="4"/>
        <v>11.33186166298749</v>
      </c>
      <c r="V50" s="103">
        <f t="shared" si="5"/>
        <v>62.41736</v>
      </c>
      <c r="W50" s="103">
        <f t="shared" si="6"/>
        <v>0.124008</v>
      </c>
      <c r="X50" s="103">
        <f t="shared" si="7"/>
        <v>0</v>
      </c>
      <c r="Y50" s="103">
        <f t="shared" si="8"/>
        <v>55.164528</v>
      </c>
      <c r="Z50" s="236">
        <f t="shared" si="9"/>
        <v>7.376840000000001</v>
      </c>
      <c r="AB50" s="77"/>
    </row>
    <row r="51" spans="1:28" s="7" customFormat="1" ht="15">
      <c r="A51" s="193" t="s">
        <v>473</v>
      </c>
      <c r="B51" s="164">
        <v>6600000</v>
      </c>
      <c r="C51" s="162">
        <v>156000</v>
      </c>
      <c r="D51" s="170">
        <v>0.02</v>
      </c>
      <c r="E51" s="164">
        <v>566000</v>
      </c>
      <c r="F51" s="112">
        <v>-4000</v>
      </c>
      <c r="G51" s="170">
        <v>-0.01</v>
      </c>
      <c r="H51" s="164">
        <v>120000</v>
      </c>
      <c r="I51" s="112">
        <v>-8000</v>
      </c>
      <c r="J51" s="170">
        <v>-0.06</v>
      </c>
      <c r="K51" s="164">
        <v>7286000</v>
      </c>
      <c r="L51" s="112">
        <v>144000</v>
      </c>
      <c r="M51" s="127">
        <v>0.02</v>
      </c>
      <c r="N51" s="112">
        <v>7152000</v>
      </c>
      <c r="O51" s="173">
        <f t="shared" si="0"/>
        <v>0.9816085643700247</v>
      </c>
      <c r="P51" s="108">
        <f>Volume!K51</f>
        <v>135.3</v>
      </c>
      <c r="Q51" s="69">
        <f>Volume!J51</f>
        <v>137.3</v>
      </c>
      <c r="R51" s="236">
        <f t="shared" si="1"/>
        <v>100.03678000000001</v>
      </c>
      <c r="S51" s="103">
        <f t="shared" si="2"/>
        <v>98.19696000000002</v>
      </c>
      <c r="T51" s="109">
        <f t="shared" si="3"/>
        <v>7142000</v>
      </c>
      <c r="U51" s="103">
        <f t="shared" si="4"/>
        <v>2.016241949033884</v>
      </c>
      <c r="V51" s="103">
        <f t="shared" si="5"/>
        <v>90.61800000000001</v>
      </c>
      <c r="W51" s="103">
        <f t="shared" si="6"/>
        <v>7.77118</v>
      </c>
      <c r="X51" s="103">
        <f t="shared" si="7"/>
        <v>1.6476000000000002</v>
      </c>
      <c r="Y51" s="103">
        <f t="shared" si="8"/>
        <v>96.63126000000001</v>
      </c>
      <c r="Z51" s="236">
        <f t="shared" si="9"/>
        <v>3.4055199999999957</v>
      </c>
      <c r="AB51" s="77"/>
    </row>
    <row r="52" spans="1:28" s="7" customFormat="1" ht="15">
      <c r="A52" s="193" t="s">
        <v>137</v>
      </c>
      <c r="B52" s="164">
        <v>7473200</v>
      </c>
      <c r="C52" s="162">
        <v>-12750</v>
      </c>
      <c r="D52" s="170">
        <v>0</v>
      </c>
      <c r="E52" s="164">
        <v>115175</v>
      </c>
      <c r="F52" s="112">
        <v>10625</v>
      </c>
      <c r="G52" s="170">
        <v>0.1</v>
      </c>
      <c r="H52" s="164">
        <v>19975</v>
      </c>
      <c r="I52" s="112">
        <v>0</v>
      </c>
      <c r="J52" s="170">
        <v>0</v>
      </c>
      <c r="K52" s="164">
        <v>7608350</v>
      </c>
      <c r="L52" s="112">
        <v>-2125</v>
      </c>
      <c r="M52" s="127">
        <v>0</v>
      </c>
      <c r="N52" s="112">
        <v>7539925</v>
      </c>
      <c r="O52" s="173">
        <f t="shared" si="0"/>
        <v>0.991006591442297</v>
      </c>
      <c r="P52" s="108">
        <f>Volume!K52</f>
        <v>792.35</v>
      </c>
      <c r="Q52" s="69">
        <f>Volume!J52</f>
        <v>795.75</v>
      </c>
      <c r="R52" s="236">
        <f t="shared" si="1"/>
        <v>605.43445125</v>
      </c>
      <c r="S52" s="103">
        <f t="shared" si="2"/>
        <v>599.989531875</v>
      </c>
      <c r="T52" s="109">
        <f t="shared" si="3"/>
        <v>7610475</v>
      </c>
      <c r="U52" s="103">
        <f t="shared" si="4"/>
        <v>-0.027922041659686155</v>
      </c>
      <c r="V52" s="103">
        <f t="shared" si="5"/>
        <v>594.67989</v>
      </c>
      <c r="W52" s="103">
        <f t="shared" si="6"/>
        <v>9.165050625</v>
      </c>
      <c r="X52" s="103">
        <f t="shared" si="7"/>
        <v>1.589510625</v>
      </c>
      <c r="Y52" s="103">
        <f t="shared" si="8"/>
        <v>603.015986625</v>
      </c>
      <c r="Z52" s="236">
        <f t="shared" si="9"/>
        <v>2.4184646250000696</v>
      </c>
      <c r="AB52" s="77"/>
    </row>
    <row r="53" spans="1:28" s="7" customFormat="1" ht="15">
      <c r="A53" s="193" t="s">
        <v>158</v>
      </c>
      <c r="B53" s="276">
        <v>2671350</v>
      </c>
      <c r="C53" s="163">
        <v>550</v>
      </c>
      <c r="D53" s="171">
        <v>0</v>
      </c>
      <c r="E53" s="172">
        <v>5500</v>
      </c>
      <c r="F53" s="167">
        <v>0</v>
      </c>
      <c r="G53" s="171">
        <v>0</v>
      </c>
      <c r="H53" s="165">
        <v>11550</v>
      </c>
      <c r="I53" s="168">
        <v>0</v>
      </c>
      <c r="J53" s="171">
        <v>0</v>
      </c>
      <c r="K53" s="164">
        <v>2688400</v>
      </c>
      <c r="L53" s="112">
        <v>550</v>
      </c>
      <c r="M53" s="345">
        <v>0</v>
      </c>
      <c r="N53" s="112">
        <v>2683450</v>
      </c>
      <c r="O53" s="173">
        <f t="shared" si="0"/>
        <v>0.9981587561374795</v>
      </c>
      <c r="P53" s="108">
        <f>Volume!K53</f>
        <v>474.8</v>
      </c>
      <c r="Q53" s="69">
        <f>Volume!J53</f>
        <v>478.45</v>
      </c>
      <c r="R53" s="236">
        <f t="shared" si="1"/>
        <v>128.626498</v>
      </c>
      <c r="S53" s="103">
        <f t="shared" si="2"/>
        <v>128.38966525</v>
      </c>
      <c r="T53" s="109">
        <f t="shared" si="3"/>
        <v>2687850</v>
      </c>
      <c r="U53" s="103">
        <f t="shared" si="4"/>
        <v>0.02046245140167792</v>
      </c>
      <c r="V53" s="103">
        <f t="shared" si="5"/>
        <v>127.81074075</v>
      </c>
      <c r="W53" s="103">
        <f t="shared" si="6"/>
        <v>0.2631475</v>
      </c>
      <c r="X53" s="103">
        <f t="shared" si="7"/>
        <v>0.55260975</v>
      </c>
      <c r="Y53" s="103">
        <f t="shared" si="8"/>
        <v>127.619118</v>
      </c>
      <c r="Z53" s="236">
        <f t="shared" si="9"/>
        <v>1.0073799999999977</v>
      </c>
      <c r="AB53" s="77"/>
    </row>
    <row r="54" spans="1:28" s="58" customFormat="1" ht="15">
      <c r="A54" s="193" t="s">
        <v>159</v>
      </c>
      <c r="B54" s="164">
        <v>19092300</v>
      </c>
      <c r="C54" s="162">
        <v>524400</v>
      </c>
      <c r="D54" s="170">
        <v>0.03</v>
      </c>
      <c r="E54" s="164">
        <v>6410100</v>
      </c>
      <c r="F54" s="112">
        <v>220800</v>
      </c>
      <c r="G54" s="170">
        <v>0.04</v>
      </c>
      <c r="H54" s="164">
        <v>910800</v>
      </c>
      <c r="I54" s="112">
        <v>-6900</v>
      </c>
      <c r="J54" s="170">
        <v>-0.01</v>
      </c>
      <c r="K54" s="164">
        <v>26413200</v>
      </c>
      <c r="L54" s="112">
        <v>738300</v>
      </c>
      <c r="M54" s="127">
        <v>0.03</v>
      </c>
      <c r="N54" s="112">
        <v>25992300</v>
      </c>
      <c r="O54" s="173">
        <f t="shared" si="0"/>
        <v>0.9840647857889238</v>
      </c>
      <c r="P54" s="108">
        <f>Volume!K54</f>
        <v>49.75</v>
      </c>
      <c r="Q54" s="69">
        <f>Volume!J54</f>
        <v>50.1</v>
      </c>
      <c r="R54" s="236">
        <f t="shared" si="1"/>
        <v>132.330132</v>
      </c>
      <c r="S54" s="103">
        <f t="shared" si="2"/>
        <v>130.221423</v>
      </c>
      <c r="T54" s="109">
        <f t="shared" si="3"/>
        <v>25674900</v>
      </c>
      <c r="U54" s="103">
        <f t="shared" si="4"/>
        <v>2.875571083042193</v>
      </c>
      <c r="V54" s="103">
        <f t="shared" si="5"/>
        <v>95.652423</v>
      </c>
      <c r="W54" s="103">
        <f t="shared" si="6"/>
        <v>32.114601</v>
      </c>
      <c r="X54" s="103">
        <f t="shared" si="7"/>
        <v>4.563108</v>
      </c>
      <c r="Y54" s="103">
        <f t="shared" si="8"/>
        <v>127.7326275</v>
      </c>
      <c r="Z54" s="236">
        <f t="shared" si="9"/>
        <v>4.597504499999985</v>
      </c>
      <c r="AA54" s="78"/>
      <c r="AB54" s="77"/>
    </row>
    <row r="55" spans="1:28" s="58" customFormat="1" ht="15">
      <c r="A55" s="193" t="s">
        <v>384</v>
      </c>
      <c r="B55" s="164">
        <v>1260000</v>
      </c>
      <c r="C55" s="162">
        <v>9000</v>
      </c>
      <c r="D55" s="170">
        <v>0.01</v>
      </c>
      <c r="E55" s="164">
        <v>0</v>
      </c>
      <c r="F55" s="112">
        <v>0</v>
      </c>
      <c r="G55" s="170">
        <v>0</v>
      </c>
      <c r="H55" s="164">
        <v>1800</v>
      </c>
      <c r="I55" s="112">
        <v>1800</v>
      </c>
      <c r="J55" s="170">
        <v>0</v>
      </c>
      <c r="K55" s="164">
        <v>1261800</v>
      </c>
      <c r="L55" s="112">
        <v>10800</v>
      </c>
      <c r="M55" s="127">
        <v>0.01</v>
      </c>
      <c r="N55" s="112">
        <v>1260000</v>
      </c>
      <c r="O55" s="173">
        <f t="shared" si="0"/>
        <v>0.9985734664764622</v>
      </c>
      <c r="P55" s="108">
        <f>Volume!K55</f>
        <v>269.45</v>
      </c>
      <c r="Q55" s="69">
        <f>Volume!J55</f>
        <v>269.25</v>
      </c>
      <c r="R55" s="236">
        <f t="shared" si="1"/>
        <v>33.973965</v>
      </c>
      <c r="S55" s="103">
        <f t="shared" si="2"/>
        <v>33.9255</v>
      </c>
      <c r="T55" s="109">
        <f t="shared" si="3"/>
        <v>1251000</v>
      </c>
      <c r="U55" s="103">
        <f t="shared" si="4"/>
        <v>0.8633093525179856</v>
      </c>
      <c r="V55" s="103">
        <f t="shared" si="5"/>
        <v>33.9255</v>
      </c>
      <c r="W55" s="103">
        <f t="shared" si="6"/>
        <v>0</v>
      </c>
      <c r="X55" s="103">
        <f t="shared" si="7"/>
        <v>0.048465</v>
      </c>
      <c r="Y55" s="103">
        <f t="shared" si="8"/>
        <v>33.708195</v>
      </c>
      <c r="Z55" s="236">
        <f t="shared" si="9"/>
        <v>0.2657699999999963</v>
      </c>
      <c r="AA55" s="78"/>
      <c r="AB55" s="77"/>
    </row>
    <row r="56" spans="1:28" s="7" customFormat="1" ht="15">
      <c r="A56" s="193" t="s">
        <v>3</v>
      </c>
      <c r="B56" s="276">
        <v>16822500</v>
      </c>
      <c r="C56" s="163">
        <v>1226250</v>
      </c>
      <c r="D56" s="171">
        <v>0.08</v>
      </c>
      <c r="E56" s="172">
        <v>1221250</v>
      </c>
      <c r="F56" s="167">
        <v>102500</v>
      </c>
      <c r="G56" s="171">
        <v>0.09</v>
      </c>
      <c r="H56" s="165">
        <v>223750</v>
      </c>
      <c r="I56" s="168">
        <v>-1250</v>
      </c>
      <c r="J56" s="171">
        <v>-0.01</v>
      </c>
      <c r="K56" s="164">
        <v>18267500</v>
      </c>
      <c r="L56" s="112">
        <v>1327500</v>
      </c>
      <c r="M56" s="345">
        <v>0.08</v>
      </c>
      <c r="N56" s="112">
        <v>16813750</v>
      </c>
      <c r="O56" s="173">
        <f t="shared" si="0"/>
        <v>0.92041877651567</v>
      </c>
      <c r="P56" s="108">
        <f>Volume!K56</f>
        <v>172</v>
      </c>
      <c r="Q56" s="69">
        <f>Volume!J56</f>
        <v>168.7</v>
      </c>
      <c r="R56" s="236">
        <f t="shared" si="1"/>
        <v>308.172725</v>
      </c>
      <c r="S56" s="103">
        <f t="shared" si="2"/>
        <v>283.6479625</v>
      </c>
      <c r="T56" s="109">
        <f t="shared" si="3"/>
        <v>16940000</v>
      </c>
      <c r="U56" s="103">
        <f t="shared" si="4"/>
        <v>7.836481700118064</v>
      </c>
      <c r="V56" s="103">
        <f t="shared" si="5"/>
        <v>283.795575</v>
      </c>
      <c r="W56" s="103">
        <f t="shared" si="6"/>
        <v>20.6024875</v>
      </c>
      <c r="X56" s="103">
        <f t="shared" si="7"/>
        <v>3.7746625</v>
      </c>
      <c r="Y56" s="103">
        <f t="shared" si="8"/>
        <v>291.368</v>
      </c>
      <c r="Z56" s="236">
        <f t="shared" si="9"/>
        <v>16.80472500000002</v>
      </c>
      <c r="AB56" s="77"/>
    </row>
    <row r="57" spans="1:28" s="7" customFormat="1" ht="15">
      <c r="A57" s="193" t="s">
        <v>485</v>
      </c>
      <c r="B57" s="276">
        <v>81800</v>
      </c>
      <c r="C57" s="163">
        <v>1400</v>
      </c>
      <c r="D57" s="171">
        <v>0.02</v>
      </c>
      <c r="E57" s="172">
        <v>0</v>
      </c>
      <c r="F57" s="167">
        <v>0</v>
      </c>
      <c r="G57" s="171">
        <v>0</v>
      </c>
      <c r="H57" s="165">
        <v>0</v>
      </c>
      <c r="I57" s="168">
        <v>0</v>
      </c>
      <c r="J57" s="171">
        <v>0</v>
      </c>
      <c r="K57" s="164">
        <v>81800</v>
      </c>
      <c r="L57" s="112">
        <v>1400</v>
      </c>
      <c r="M57" s="345">
        <v>0.02</v>
      </c>
      <c r="N57" s="112">
        <v>81600</v>
      </c>
      <c r="O57" s="173">
        <f t="shared" si="0"/>
        <v>0.9975550122249389</v>
      </c>
      <c r="P57" s="108">
        <f>Volume!K57</f>
        <v>1004.75</v>
      </c>
      <c r="Q57" s="69">
        <f>Volume!J57</f>
        <v>1011</v>
      </c>
      <c r="R57" s="236">
        <f t="shared" si="1"/>
        <v>8.26998</v>
      </c>
      <c r="S57" s="103">
        <f t="shared" si="2"/>
        <v>8.24976</v>
      </c>
      <c r="T57" s="109">
        <f t="shared" si="3"/>
        <v>80400</v>
      </c>
      <c r="U57" s="103">
        <f t="shared" si="4"/>
        <v>1.7412935323383085</v>
      </c>
      <c r="V57" s="103">
        <f t="shared" si="5"/>
        <v>8.26998</v>
      </c>
      <c r="W57" s="103">
        <f t="shared" si="6"/>
        <v>0</v>
      </c>
      <c r="X57" s="103">
        <f t="shared" si="7"/>
        <v>0</v>
      </c>
      <c r="Y57" s="103">
        <f t="shared" si="8"/>
        <v>8.07819</v>
      </c>
      <c r="Z57" s="236">
        <f t="shared" si="9"/>
        <v>0.19179000000000102</v>
      </c>
      <c r="AB57" s="77"/>
    </row>
    <row r="58" spans="1:28" s="7" customFormat="1" ht="15">
      <c r="A58" s="193" t="s">
        <v>214</v>
      </c>
      <c r="B58" s="276">
        <v>961800</v>
      </c>
      <c r="C58" s="163">
        <v>11550</v>
      </c>
      <c r="D58" s="171">
        <v>0.01</v>
      </c>
      <c r="E58" s="172">
        <v>11550</v>
      </c>
      <c r="F58" s="167">
        <v>0</v>
      </c>
      <c r="G58" s="171">
        <v>0</v>
      </c>
      <c r="H58" s="165">
        <v>0</v>
      </c>
      <c r="I58" s="168">
        <v>0</v>
      </c>
      <c r="J58" s="171">
        <v>0</v>
      </c>
      <c r="K58" s="164">
        <v>973350</v>
      </c>
      <c r="L58" s="112">
        <v>11550</v>
      </c>
      <c r="M58" s="345">
        <v>0.01</v>
      </c>
      <c r="N58" s="112">
        <v>954450</v>
      </c>
      <c r="O58" s="173">
        <f t="shared" si="0"/>
        <v>0.9805825242718447</v>
      </c>
      <c r="P58" s="108">
        <f>Volume!K58</f>
        <v>394.15</v>
      </c>
      <c r="Q58" s="69">
        <f>Volume!J58</f>
        <v>393.75</v>
      </c>
      <c r="R58" s="236">
        <f t="shared" si="1"/>
        <v>38.32565625</v>
      </c>
      <c r="S58" s="103">
        <f t="shared" si="2"/>
        <v>37.58146875</v>
      </c>
      <c r="T58" s="109">
        <f t="shared" si="3"/>
        <v>961800</v>
      </c>
      <c r="U58" s="103">
        <f t="shared" si="4"/>
        <v>1.2008733624454149</v>
      </c>
      <c r="V58" s="103">
        <f t="shared" si="5"/>
        <v>37.870875</v>
      </c>
      <c r="W58" s="103">
        <f t="shared" si="6"/>
        <v>0.45478125</v>
      </c>
      <c r="X58" s="103">
        <f t="shared" si="7"/>
        <v>0</v>
      </c>
      <c r="Y58" s="103">
        <f t="shared" si="8"/>
        <v>37.909347</v>
      </c>
      <c r="Z58" s="236">
        <f t="shared" si="9"/>
        <v>0.41630925000000474</v>
      </c>
      <c r="AB58" s="77"/>
    </row>
    <row r="59" spans="1:28" s="7" customFormat="1" ht="15">
      <c r="A59" s="193" t="s">
        <v>160</v>
      </c>
      <c r="B59" s="276">
        <v>285600</v>
      </c>
      <c r="C59" s="163">
        <v>54000</v>
      </c>
      <c r="D59" s="171">
        <v>0.23</v>
      </c>
      <c r="E59" s="172">
        <v>0</v>
      </c>
      <c r="F59" s="167">
        <v>0</v>
      </c>
      <c r="G59" s="171">
        <v>0</v>
      </c>
      <c r="H59" s="165">
        <v>1200</v>
      </c>
      <c r="I59" s="168">
        <v>0</v>
      </c>
      <c r="J59" s="171">
        <v>0</v>
      </c>
      <c r="K59" s="164">
        <v>286800</v>
      </c>
      <c r="L59" s="112">
        <v>54000</v>
      </c>
      <c r="M59" s="345">
        <v>0.23</v>
      </c>
      <c r="N59" s="112">
        <v>285600</v>
      </c>
      <c r="O59" s="173">
        <f t="shared" si="0"/>
        <v>0.99581589958159</v>
      </c>
      <c r="P59" s="108">
        <f>Volume!K59</f>
        <v>372.8</v>
      </c>
      <c r="Q59" s="69">
        <f>Volume!J59</f>
        <v>377.75</v>
      </c>
      <c r="R59" s="236">
        <f t="shared" si="1"/>
        <v>10.83387</v>
      </c>
      <c r="S59" s="103">
        <f t="shared" si="2"/>
        <v>10.78854</v>
      </c>
      <c r="T59" s="109">
        <f t="shared" si="3"/>
        <v>232800</v>
      </c>
      <c r="U59" s="103">
        <f t="shared" si="4"/>
        <v>23.195876288659793</v>
      </c>
      <c r="V59" s="103">
        <f t="shared" si="5"/>
        <v>10.78854</v>
      </c>
      <c r="W59" s="103">
        <f t="shared" si="6"/>
        <v>0</v>
      </c>
      <c r="X59" s="103">
        <f t="shared" si="7"/>
        <v>0.04533</v>
      </c>
      <c r="Y59" s="103">
        <f t="shared" si="8"/>
        <v>8.678784</v>
      </c>
      <c r="Z59" s="236">
        <f t="shared" si="9"/>
        <v>2.155085999999999</v>
      </c>
      <c r="AB59" s="77"/>
    </row>
    <row r="60" spans="1:28" s="58" customFormat="1" ht="15">
      <c r="A60" s="193" t="s">
        <v>281</v>
      </c>
      <c r="B60" s="164">
        <v>1012000</v>
      </c>
      <c r="C60" s="162">
        <v>16000</v>
      </c>
      <c r="D60" s="170">
        <v>0.02</v>
      </c>
      <c r="E60" s="164">
        <v>0</v>
      </c>
      <c r="F60" s="112">
        <v>0</v>
      </c>
      <c r="G60" s="170">
        <v>0</v>
      </c>
      <c r="H60" s="164">
        <v>0</v>
      </c>
      <c r="I60" s="112">
        <v>0</v>
      </c>
      <c r="J60" s="170">
        <v>0</v>
      </c>
      <c r="K60" s="164">
        <v>1012000</v>
      </c>
      <c r="L60" s="112">
        <v>16000</v>
      </c>
      <c r="M60" s="127">
        <v>0.02</v>
      </c>
      <c r="N60" s="112">
        <v>954000</v>
      </c>
      <c r="O60" s="173">
        <f t="shared" si="0"/>
        <v>0.9426877470355731</v>
      </c>
      <c r="P60" s="108">
        <f>Volume!K60</f>
        <v>311.3</v>
      </c>
      <c r="Q60" s="69">
        <f>Volume!J60</f>
        <v>310.05</v>
      </c>
      <c r="R60" s="236">
        <f t="shared" si="1"/>
        <v>31.37706</v>
      </c>
      <c r="S60" s="103">
        <f t="shared" si="2"/>
        <v>29.57877</v>
      </c>
      <c r="T60" s="109">
        <f t="shared" si="3"/>
        <v>996000</v>
      </c>
      <c r="U60" s="103">
        <f t="shared" si="4"/>
        <v>1.6064257028112447</v>
      </c>
      <c r="V60" s="103">
        <f t="shared" si="5"/>
        <v>31.37706</v>
      </c>
      <c r="W60" s="103">
        <f t="shared" si="6"/>
        <v>0</v>
      </c>
      <c r="X60" s="103">
        <f t="shared" si="7"/>
        <v>0</v>
      </c>
      <c r="Y60" s="103">
        <f t="shared" si="8"/>
        <v>31.00548</v>
      </c>
      <c r="Z60" s="236">
        <f t="shared" si="9"/>
        <v>0.3715800000000016</v>
      </c>
      <c r="AA60" s="78"/>
      <c r="AB60" s="77"/>
    </row>
    <row r="61" spans="1:28" s="58" customFormat="1" ht="15">
      <c r="A61" s="193" t="s">
        <v>181</v>
      </c>
      <c r="B61" s="164">
        <v>512050</v>
      </c>
      <c r="C61" s="162">
        <v>-19950</v>
      </c>
      <c r="D61" s="170">
        <v>-0.04</v>
      </c>
      <c r="E61" s="164">
        <v>0</v>
      </c>
      <c r="F61" s="112">
        <v>0</v>
      </c>
      <c r="G61" s="170">
        <v>0</v>
      </c>
      <c r="H61" s="164">
        <v>0</v>
      </c>
      <c r="I61" s="112">
        <v>0</v>
      </c>
      <c r="J61" s="170">
        <v>0</v>
      </c>
      <c r="K61" s="164">
        <v>512050</v>
      </c>
      <c r="L61" s="112">
        <v>-19950</v>
      </c>
      <c r="M61" s="127">
        <v>-0.04</v>
      </c>
      <c r="N61" s="112">
        <v>507300</v>
      </c>
      <c r="O61" s="173">
        <f t="shared" si="0"/>
        <v>0.9907235621521335</v>
      </c>
      <c r="P61" s="108">
        <f>Volume!K61</f>
        <v>393.3</v>
      </c>
      <c r="Q61" s="69">
        <f>Volume!J61</f>
        <v>396.55</v>
      </c>
      <c r="R61" s="236">
        <f t="shared" si="1"/>
        <v>20.30534275</v>
      </c>
      <c r="S61" s="103">
        <f t="shared" si="2"/>
        <v>20.1169815</v>
      </c>
      <c r="T61" s="109">
        <f t="shared" si="3"/>
        <v>532000</v>
      </c>
      <c r="U61" s="103">
        <f t="shared" si="4"/>
        <v>-3.75</v>
      </c>
      <c r="V61" s="103">
        <f t="shared" si="5"/>
        <v>20.30534275</v>
      </c>
      <c r="W61" s="103">
        <f t="shared" si="6"/>
        <v>0</v>
      </c>
      <c r="X61" s="103">
        <f t="shared" si="7"/>
        <v>0</v>
      </c>
      <c r="Y61" s="103">
        <f t="shared" si="8"/>
        <v>20.92356</v>
      </c>
      <c r="Z61" s="236">
        <f t="shared" si="9"/>
        <v>-0.6182172499999972</v>
      </c>
      <c r="AA61" s="78"/>
      <c r="AB61" s="77"/>
    </row>
    <row r="62" spans="1:28" s="7" customFormat="1" ht="15">
      <c r="A62" s="193" t="s">
        <v>215</v>
      </c>
      <c r="B62" s="164">
        <v>6490800</v>
      </c>
      <c r="C62" s="162">
        <v>43200</v>
      </c>
      <c r="D62" s="170">
        <v>0.01</v>
      </c>
      <c r="E62" s="164">
        <v>788400</v>
      </c>
      <c r="F62" s="112">
        <v>0</v>
      </c>
      <c r="G62" s="170">
        <v>0</v>
      </c>
      <c r="H62" s="164">
        <v>145800</v>
      </c>
      <c r="I62" s="112">
        <v>0</v>
      </c>
      <c r="J62" s="170">
        <v>0</v>
      </c>
      <c r="K62" s="164">
        <v>7425000</v>
      </c>
      <c r="L62" s="112">
        <v>43200</v>
      </c>
      <c r="M62" s="127">
        <v>0.01</v>
      </c>
      <c r="N62" s="112">
        <v>6563700</v>
      </c>
      <c r="O62" s="173">
        <f t="shared" si="0"/>
        <v>0.884</v>
      </c>
      <c r="P62" s="108">
        <f>Volume!K62</f>
        <v>104.4</v>
      </c>
      <c r="Q62" s="69">
        <f>Volume!J62</f>
        <v>107.9</v>
      </c>
      <c r="R62" s="236">
        <f t="shared" si="1"/>
        <v>80.11575</v>
      </c>
      <c r="S62" s="103">
        <f t="shared" si="2"/>
        <v>70.822323</v>
      </c>
      <c r="T62" s="109">
        <f t="shared" si="3"/>
        <v>7381800</v>
      </c>
      <c r="U62" s="103">
        <f t="shared" si="4"/>
        <v>0.5852231163130944</v>
      </c>
      <c r="V62" s="103">
        <f t="shared" si="5"/>
        <v>70.035732</v>
      </c>
      <c r="W62" s="103">
        <f t="shared" si="6"/>
        <v>8.506836</v>
      </c>
      <c r="X62" s="103">
        <f t="shared" si="7"/>
        <v>1.573182</v>
      </c>
      <c r="Y62" s="103">
        <f t="shared" si="8"/>
        <v>77.065992</v>
      </c>
      <c r="Z62" s="236">
        <f t="shared" si="9"/>
        <v>3.0497580000000113</v>
      </c>
      <c r="AB62" s="77"/>
    </row>
    <row r="63" spans="1:28" s="7" customFormat="1" ht="15">
      <c r="A63" s="193" t="s">
        <v>400</v>
      </c>
      <c r="B63" s="164">
        <v>11697000</v>
      </c>
      <c r="C63" s="162">
        <v>882000</v>
      </c>
      <c r="D63" s="170">
        <v>0.08</v>
      </c>
      <c r="E63" s="164">
        <v>1554000</v>
      </c>
      <c r="F63" s="112">
        <v>110250</v>
      </c>
      <c r="G63" s="170">
        <v>0.08</v>
      </c>
      <c r="H63" s="164">
        <v>241500</v>
      </c>
      <c r="I63" s="112">
        <v>21000</v>
      </c>
      <c r="J63" s="170">
        <v>0.1</v>
      </c>
      <c r="K63" s="164">
        <v>13492500</v>
      </c>
      <c r="L63" s="112">
        <v>1013250</v>
      </c>
      <c r="M63" s="127">
        <v>0.08</v>
      </c>
      <c r="N63" s="112">
        <v>13146000</v>
      </c>
      <c r="O63" s="173">
        <f t="shared" si="0"/>
        <v>0.9743190661478599</v>
      </c>
      <c r="P63" s="108">
        <f>Volume!K63</f>
        <v>64.1</v>
      </c>
      <c r="Q63" s="69">
        <f>Volume!J63</f>
        <v>66.45</v>
      </c>
      <c r="R63" s="236">
        <f t="shared" si="1"/>
        <v>89.6576625</v>
      </c>
      <c r="S63" s="103">
        <f t="shared" si="2"/>
        <v>87.35517</v>
      </c>
      <c r="T63" s="109">
        <f t="shared" si="3"/>
        <v>12479250</v>
      </c>
      <c r="U63" s="103">
        <f t="shared" si="4"/>
        <v>8.119478334034497</v>
      </c>
      <c r="V63" s="103">
        <f t="shared" si="5"/>
        <v>77.726565</v>
      </c>
      <c r="W63" s="103">
        <f t="shared" si="6"/>
        <v>10.32633</v>
      </c>
      <c r="X63" s="103">
        <f t="shared" si="7"/>
        <v>1.6047675</v>
      </c>
      <c r="Y63" s="103">
        <f t="shared" si="8"/>
        <v>79.9919925</v>
      </c>
      <c r="Z63" s="236">
        <f t="shared" si="9"/>
        <v>9.665670000000006</v>
      </c>
      <c r="AB63" s="77"/>
    </row>
    <row r="64" spans="1:28" s="7" customFormat="1" ht="15">
      <c r="A64" s="193" t="s">
        <v>161</v>
      </c>
      <c r="B64" s="164">
        <v>1992680</v>
      </c>
      <c r="C64" s="162">
        <v>22940</v>
      </c>
      <c r="D64" s="170">
        <v>0.01</v>
      </c>
      <c r="E64" s="164">
        <v>10230</v>
      </c>
      <c r="F64" s="112">
        <v>0</v>
      </c>
      <c r="G64" s="170">
        <v>0</v>
      </c>
      <c r="H64" s="164">
        <v>8680</v>
      </c>
      <c r="I64" s="112">
        <v>0</v>
      </c>
      <c r="J64" s="170">
        <v>0</v>
      </c>
      <c r="K64" s="164">
        <v>2011590</v>
      </c>
      <c r="L64" s="112">
        <v>22940</v>
      </c>
      <c r="M64" s="127">
        <v>0.01</v>
      </c>
      <c r="N64" s="112">
        <v>1929130</v>
      </c>
      <c r="O64" s="173">
        <f t="shared" si="0"/>
        <v>0.9590075512405609</v>
      </c>
      <c r="P64" s="108">
        <f>Volume!K64</f>
        <v>1165.1</v>
      </c>
      <c r="Q64" s="69">
        <f>Volume!J64</f>
        <v>1181.7</v>
      </c>
      <c r="R64" s="236">
        <f t="shared" si="1"/>
        <v>237.7095903</v>
      </c>
      <c r="S64" s="103">
        <f t="shared" si="2"/>
        <v>227.9652921</v>
      </c>
      <c r="T64" s="109">
        <f t="shared" si="3"/>
        <v>1988650</v>
      </c>
      <c r="U64" s="103">
        <f t="shared" si="4"/>
        <v>1.1535463756819953</v>
      </c>
      <c r="V64" s="103">
        <f t="shared" si="5"/>
        <v>235.4749956</v>
      </c>
      <c r="W64" s="103">
        <f t="shared" si="6"/>
        <v>1.2088791</v>
      </c>
      <c r="X64" s="103">
        <f t="shared" si="7"/>
        <v>1.0257156</v>
      </c>
      <c r="Y64" s="103">
        <f t="shared" si="8"/>
        <v>231.6976115</v>
      </c>
      <c r="Z64" s="236">
        <f t="shared" si="9"/>
        <v>6.0119788000000085</v>
      </c>
      <c r="AB64" s="77"/>
    </row>
    <row r="65" spans="1:28" s="7" customFormat="1" ht="15">
      <c r="A65" s="193" t="s">
        <v>462</v>
      </c>
      <c r="B65" s="164">
        <v>7053600</v>
      </c>
      <c r="C65" s="162">
        <v>-8000</v>
      </c>
      <c r="D65" s="170">
        <v>0</v>
      </c>
      <c r="E65" s="164">
        <v>1222000</v>
      </c>
      <c r="F65" s="112">
        <v>27200</v>
      </c>
      <c r="G65" s="170">
        <v>0.02</v>
      </c>
      <c r="H65" s="164">
        <v>463600</v>
      </c>
      <c r="I65" s="112">
        <v>22400</v>
      </c>
      <c r="J65" s="170">
        <v>0.05</v>
      </c>
      <c r="K65" s="164">
        <v>8739200</v>
      </c>
      <c r="L65" s="112">
        <v>41600</v>
      </c>
      <c r="M65" s="127">
        <v>0</v>
      </c>
      <c r="N65" s="112">
        <v>8498400</v>
      </c>
      <c r="O65" s="173">
        <f t="shared" si="0"/>
        <v>0.9724459904796777</v>
      </c>
      <c r="P65" s="108">
        <f>Volume!K65</f>
        <v>652.95</v>
      </c>
      <c r="Q65" s="69">
        <f>Volume!J65</f>
        <v>656.6</v>
      </c>
      <c r="R65" s="236">
        <f t="shared" si="1"/>
        <v>573.815872</v>
      </c>
      <c r="S65" s="103">
        <f t="shared" si="2"/>
        <v>558.004944</v>
      </c>
      <c r="T65" s="109">
        <f t="shared" si="3"/>
        <v>8697600</v>
      </c>
      <c r="U65" s="103">
        <f t="shared" si="4"/>
        <v>0.4782928623988227</v>
      </c>
      <c r="V65" s="103">
        <f t="shared" si="5"/>
        <v>463.139376</v>
      </c>
      <c r="W65" s="103">
        <f t="shared" si="6"/>
        <v>80.23652</v>
      </c>
      <c r="X65" s="103">
        <f t="shared" si="7"/>
        <v>30.439976</v>
      </c>
      <c r="Y65" s="103">
        <f t="shared" si="8"/>
        <v>567.909792</v>
      </c>
      <c r="Z65" s="236">
        <f t="shared" si="9"/>
        <v>5.9060799999999745</v>
      </c>
      <c r="AB65" s="77"/>
    </row>
    <row r="66" spans="1:28" s="7" customFormat="1" ht="15">
      <c r="A66" s="193" t="s">
        <v>192</v>
      </c>
      <c r="B66" s="164">
        <v>2242400</v>
      </c>
      <c r="C66" s="162">
        <v>-40000</v>
      </c>
      <c r="D66" s="170">
        <v>-0.02</v>
      </c>
      <c r="E66" s="164">
        <v>49200</v>
      </c>
      <c r="F66" s="112">
        <v>0</v>
      </c>
      <c r="G66" s="170">
        <v>0</v>
      </c>
      <c r="H66" s="164">
        <v>800</v>
      </c>
      <c r="I66" s="112">
        <v>0</v>
      </c>
      <c r="J66" s="170">
        <v>0</v>
      </c>
      <c r="K66" s="164">
        <v>2292400</v>
      </c>
      <c r="L66" s="112">
        <v>-40000</v>
      </c>
      <c r="M66" s="127">
        <v>-0.02</v>
      </c>
      <c r="N66" s="112">
        <v>2229200</v>
      </c>
      <c r="O66" s="173">
        <f t="shared" si="0"/>
        <v>0.9724306403768975</v>
      </c>
      <c r="P66" s="108">
        <f>Volume!K66</f>
        <v>644.2</v>
      </c>
      <c r="Q66" s="69">
        <f>Volume!J66</f>
        <v>642.7</v>
      </c>
      <c r="R66" s="236">
        <f t="shared" si="1"/>
        <v>147.332548</v>
      </c>
      <c r="S66" s="103">
        <f t="shared" si="2"/>
        <v>143.270684</v>
      </c>
      <c r="T66" s="109">
        <f t="shared" si="3"/>
        <v>2332400</v>
      </c>
      <c r="U66" s="103">
        <f t="shared" si="4"/>
        <v>-1.7149717029669012</v>
      </c>
      <c r="V66" s="103">
        <f t="shared" si="5"/>
        <v>144.119048</v>
      </c>
      <c r="W66" s="103">
        <f t="shared" si="6"/>
        <v>3.1620840000000006</v>
      </c>
      <c r="X66" s="103">
        <f t="shared" si="7"/>
        <v>0.051416</v>
      </c>
      <c r="Y66" s="103">
        <f t="shared" si="8"/>
        <v>150.253208</v>
      </c>
      <c r="Z66" s="236">
        <f t="shared" si="9"/>
        <v>-2.920659999999998</v>
      </c>
      <c r="AB66" s="77"/>
    </row>
    <row r="67" spans="1:28" s="7" customFormat="1" ht="15">
      <c r="A67" s="193" t="s">
        <v>401</v>
      </c>
      <c r="B67" s="164">
        <v>378000</v>
      </c>
      <c r="C67" s="162">
        <v>47100</v>
      </c>
      <c r="D67" s="170">
        <v>0.14</v>
      </c>
      <c r="E67" s="164">
        <v>150</v>
      </c>
      <c r="F67" s="112">
        <v>0</v>
      </c>
      <c r="G67" s="170">
        <v>0</v>
      </c>
      <c r="H67" s="164">
        <v>150</v>
      </c>
      <c r="I67" s="112">
        <v>150</v>
      </c>
      <c r="J67" s="170">
        <v>0</v>
      </c>
      <c r="K67" s="164">
        <v>378300</v>
      </c>
      <c r="L67" s="112">
        <v>47250</v>
      </c>
      <c r="M67" s="127">
        <v>0.14</v>
      </c>
      <c r="N67" s="112">
        <v>372300</v>
      </c>
      <c r="O67" s="173">
        <f t="shared" si="0"/>
        <v>0.9841395717684377</v>
      </c>
      <c r="P67" s="108">
        <f>Volume!K67</f>
        <v>2864.65</v>
      </c>
      <c r="Q67" s="69">
        <f>Volume!J67</f>
        <v>2900.7</v>
      </c>
      <c r="R67" s="236">
        <f t="shared" si="1"/>
        <v>109.733481</v>
      </c>
      <c r="S67" s="103">
        <f t="shared" si="2"/>
        <v>107.993061</v>
      </c>
      <c r="T67" s="109">
        <f t="shared" si="3"/>
        <v>331050</v>
      </c>
      <c r="U67" s="103">
        <f t="shared" si="4"/>
        <v>14.27276846397825</v>
      </c>
      <c r="V67" s="103">
        <f t="shared" si="5"/>
        <v>109.64646</v>
      </c>
      <c r="W67" s="103">
        <f t="shared" si="6"/>
        <v>0.0435105</v>
      </c>
      <c r="X67" s="103">
        <f t="shared" si="7"/>
        <v>0.0435105</v>
      </c>
      <c r="Y67" s="103">
        <f t="shared" si="8"/>
        <v>94.83423825</v>
      </c>
      <c r="Z67" s="236">
        <f t="shared" si="9"/>
        <v>14.899242749999999</v>
      </c>
      <c r="AB67" s="77"/>
    </row>
    <row r="68" spans="1:28" s="7" customFormat="1" ht="15">
      <c r="A68" s="193" t="s">
        <v>402</v>
      </c>
      <c r="B68" s="164">
        <v>2085000</v>
      </c>
      <c r="C68" s="162">
        <v>247000</v>
      </c>
      <c r="D68" s="170">
        <v>0.13</v>
      </c>
      <c r="E68" s="164">
        <v>0</v>
      </c>
      <c r="F68" s="112">
        <v>0</v>
      </c>
      <c r="G68" s="170">
        <v>0</v>
      </c>
      <c r="H68" s="164">
        <v>0</v>
      </c>
      <c r="I68" s="112">
        <v>0</v>
      </c>
      <c r="J68" s="170">
        <v>0</v>
      </c>
      <c r="K68" s="164">
        <v>2085000</v>
      </c>
      <c r="L68" s="112">
        <v>247000</v>
      </c>
      <c r="M68" s="127">
        <v>0.13</v>
      </c>
      <c r="N68" s="112">
        <v>2045000</v>
      </c>
      <c r="O68" s="173">
        <f t="shared" si="0"/>
        <v>0.9808153477218226</v>
      </c>
      <c r="P68" s="108">
        <f>Volume!K68</f>
        <v>225.55</v>
      </c>
      <c r="Q68" s="69">
        <f>Volume!J68</f>
        <v>226</v>
      </c>
      <c r="R68" s="236">
        <f t="shared" si="1"/>
        <v>47.121</v>
      </c>
      <c r="S68" s="103">
        <f t="shared" si="2"/>
        <v>46.217</v>
      </c>
      <c r="T68" s="109">
        <f t="shared" si="3"/>
        <v>1838000</v>
      </c>
      <c r="U68" s="103">
        <f t="shared" si="4"/>
        <v>13.438520130576714</v>
      </c>
      <c r="V68" s="103">
        <f t="shared" si="5"/>
        <v>47.121</v>
      </c>
      <c r="W68" s="103">
        <f t="shared" si="6"/>
        <v>0</v>
      </c>
      <c r="X68" s="103">
        <f t="shared" si="7"/>
        <v>0</v>
      </c>
      <c r="Y68" s="103">
        <f t="shared" si="8"/>
        <v>41.45609</v>
      </c>
      <c r="Z68" s="236">
        <f t="shared" si="9"/>
        <v>5.664909999999999</v>
      </c>
      <c r="AB68" s="77"/>
    </row>
    <row r="69" spans="1:28" s="58" customFormat="1" ht="15">
      <c r="A69" s="193" t="s">
        <v>216</v>
      </c>
      <c r="B69" s="164">
        <v>7526400</v>
      </c>
      <c r="C69" s="162">
        <v>-859200</v>
      </c>
      <c r="D69" s="170">
        <v>-0.1</v>
      </c>
      <c r="E69" s="164">
        <v>571200</v>
      </c>
      <c r="F69" s="112">
        <v>-26400</v>
      </c>
      <c r="G69" s="170">
        <v>-0.04</v>
      </c>
      <c r="H69" s="164">
        <v>60000</v>
      </c>
      <c r="I69" s="112">
        <v>-7200</v>
      </c>
      <c r="J69" s="170">
        <v>-0.11</v>
      </c>
      <c r="K69" s="164">
        <v>8157600</v>
      </c>
      <c r="L69" s="112">
        <v>-892800</v>
      </c>
      <c r="M69" s="127">
        <v>-0.1</v>
      </c>
      <c r="N69" s="112">
        <v>8025600</v>
      </c>
      <c r="O69" s="173">
        <f aca="true" t="shared" si="10" ref="O69:O132">N69/K69</f>
        <v>0.9838187702265372</v>
      </c>
      <c r="P69" s="108">
        <f>Volume!K69</f>
        <v>102.75</v>
      </c>
      <c r="Q69" s="69">
        <f>Volume!J69</f>
        <v>109.35</v>
      </c>
      <c r="R69" s="236">
        <f aca="true" t="shared" si="11" ref="R69:R132">Q69*K69/10000000</f>
        <v>89.203356</v>
      </c>
      <c r="S69" s="103">
        <f aca="true" t="shared" si="12" ref="S69:S132">Q69*N69/10000000</f>
        <v>87.759936</v>
      </c>
      <c r="T69" s="109">
        <f aca="true" t="shared" si="13" ref="T69:T132">K69-L69</f>
        <v>9050400</v>
      </c>
      <c r="U69" s="103">
        <f aca="true" t="shared" si="14" ref="U69:U132">L69/T69*100</f>
        <v>-9.86475735879077</v>
      </c>
      <c r="V69" s="103">
        <f aca="true" t="shared" si="15" ref="V69:V132">Q69*B69/10000000</f>
        <v>82.301184</v>
      </c>
      <c r="W69" s="103">
        <f aca="true" t="shared" si="16" ref="W69:W132">Q69*E69/10000000</f>
        <v>6.246072</v>
      </c>
      <c r="X69" s="103">
        <f aca="true" t="shared" si="17" ref="X69:X132">Q69*H69/10000000</f>
        <v>0.6561</v>
      </c>
      <c r="Y69" s="103">
        <f aca="true" t="shared" si="18" ref="Y69:Y132">(T69*P69)/10000000</f>
        <v>92.99286</v>
      </c>
      <c r="Z69" s="236">
        <f aca="true" t="shared" si="19" ref="Z69:Z132">R69-Y69</f>
        <v>-3.7895039999999938</v>
      </c>
      <c r="AA69" s="78"/>
      <c r="AB69" s="77"/>
    </row>
    <row r="70" spans="1:28" s="58" customFormat="1" ht="15">
      <c r="A70" s="193" t="s">
        <v>162</v>
      </c>
      <c r="B70" s="164">
        <v>24718750</v>
      </c>
      <c r="C70" s="162">
        <v>435050</v>
      </c>
      <c r="D70" s="170">
        <v>0.02</v>
      </c>
      <c r="E70" s="164">
        <v>960500</v>
      </c>
      <c r="F70" s="112">
        <v>39550</v>
      </c>
      <c r="G70" s="170">
        <v>0.04</v>
      </c>
      <c r="H70" s="164">
        <v>28250</v>
      </c>
      <c r="I70" s="112">
        <v>0</v>
      </c>
      <c r="J70" s="170">
        <v>0</v>
      </c>
      <c r="K70" s="164">
        <v>25707500</v>
      </c>
      <c r="L70" s="112">
        <v>474600</v>
      </c>
      <c r="M70" s="127">
        <v>0.02</v>
      </c>
      <c r="N70" s="112">
        <v>23899500</v>
      </c>
      <c r="O70" s="173">
        <f t="shared" si="10"/>
        <v>0.9296703296703297</v>
      </c>
      <c r="P70" s="108">
        <f>Volume!K70</f>
        <v>52.1</v>
      </c>
      <c r="Q70" s="69">
        <f>Volume!J70</f>
        <v>52</v>
      </c>
      <c r="R70" s="236">
        <f t="shared" si="11"/>
        <v>133.679</v>
      </c>
      <c r="S70" s="103">
        <f t="shared" si="12"/>
        <v>124.2774</v>
      </c>
      <c r="T70" s="109">
        <f t="shared" si="13"/>
        <v>25232900</v>
      </c>
      <c r="U70" s="103">
        <f t="shared" si="14"/>
        <v>1.8808777429467085</v>
      </c>
      <c r="V70" s="103">
        <f t="shared" si="15"/>
        <v>128.5375</v>
      </c>
      <c r="W70" s="103">
        <f t="shared" si="16"/>
        <v>4.9946</v>
      </c>
      <c r="X70" s="103">
        <f t="shared" si="17"/>
        <v>0.1469</v>
      </c>
      <c r="Y70" s="103">
        <f t="shared" si="18"/>
        <v>131.463409</v>
      </c>
      <c r="Z70" s="236">
        <f t="shared" si="19"/>
        <v>2.215590999999989</v>
      </c>
      <c r="AA70" s="78"/>
      <c r="AB70" s="77"/>
    </row>
    <row r="71" spans="1:28" s="58" customFormat="1" ht="15">
      <c r="A71" s="193" t="s">
        <v>163</v>
      </c>
      <c r="B71" s="164">
        <v>228800</v>
      </c>
      <c r="C71" s="162">
        <v>5200</v>
      </c>
      <c r="D71" s="170">
        <v>0.02</v>
      </c>
      <c r="E71" s="164">
        <v>2600</v>
      </c>
      <c r="F71" s="112">
        <v>0</v>
      </c>
      <c r="G71" s="170">
        <v>0</v>
      </c>
      <c r="H71" s="164">
        <v>0</v>
      </c>
      <c r="I71" s="112">
        <v>0</v>
      </c>
      <c r="J71" s="170">
        <v>0</v>
      </c>
      <c r="K71" s="164">
        <v>231400</v>
      </c>
      <c r="L71" s="112">
        <v>5200</v>
      </c>
      <c r="M71" s="127">
        <v>0.02</v>
      </c>
      <c r="N71" s="112">
        <v>227500</v>
      </c>
      <c r="O71" s="173">
        <f t="shared" si="10"/>
        <v>0.9831460674157303</v>
      </c>
      <c r="P71" s="108">
        <f>Volume!K71</f>
        <v>346.8</v>
      </c>
      <c r="Q71" s="69">
        <f>Volume!J71</f>
        <v>356.25</v>
      </c>
      <c r="R71" s="236">
        <f t="shared" si="11"/>
        <v>8.243625</v>
      </c>
      <c r="S71" s="103">
        <f t="shared" si="12"/>
        <v>8.1046875</v>
      </c>
      <c r="T71" s="109">
        <f t="shared" si="13"/>
        <v>226200</v>
      </c>
      <c r="U71" s="103">
        <f t="shared" si="14"/>
        <v>2.2988505747126435</v>
      </c>
      <c r="V71" s="103">
        <f t="shared" si="15"/>
        <v>8.151</v>
      </c>
      <c r="W71" s="103">
        <f t="shared" si="16"/>
        <v>0.092625</v>
      </c>
      <c r="X71" s="103">
        <f t="shared" si="17"/>
        <v>0</v>
      </c>
      <c r="Y71" s="103">
        <f t="shared" si="18"/>
        <v>7.844616</v>
      </c>
      <c r="Z71" s="236">
        <f t="shared" si="19"/>
        <v>0.3990089999999995</v>
      </c>
      <c r="AA71" s="78"/>
      <c r="AB71" s="77"/>
    </row>
    <row r="72" spans="1:28" s="58" customFormat="1" ht="15">
      <c r="A72" s="193" t="s">
        <v>403</v>
      </c>
      <c r="B72" s="164">
        <v>865500</v>
      </c>
      <c r="C72" s="162">
        <v>-6600</v>
      </c>
      <c r="D72" s="170">
        <v>-0.01</v>
      </c>
      <c r="E72" s="164">
        <v>750</v>
      </c>
      <c r="F72" s="112">
        <v>300</v>
      </c>
      <c r="G72" s="170">
        <v>0.67</v>
      </c>
      <c r="H72" s="164">
        <v>0</v>
      </c>
      <c r="I72" s="112">
        <v>0</v>
      </c>
      <c r="J72" s="170">
        <v>0</v>
      </c>
      <c r="K72" s="164">
        <v>866250</v>
      </c>
      <c r="L72" s="112">
        <v>-6300</v>
      </c>
      <c r="M72" s="127">
        <v>-0.01</v>
      </c>
      <c r="N72" s="112">
        <v>847200</v>
      </c>
      <c r="O72" s="173">
        <f t="shared" si="10"/>
        <v>0.978008658008658</v>
      </c>
      <c r="P72" s="108">
        <f>Volume!K72</f>
        <v>2421.45</v>
      </c>
      <c r="Q72" s="69">
        <f>Volume!J72</f>
        <v>2509.8</v>
      </c>
      <c r="R72" s="236">
        <f t="shared" si="11"/>
        <v>217.411425</v>
      </c>
      <c r="S72" s="103">
        <f t="shared" si="12"/>
        <v>212.63025600000003</v>
      </c>
      <c r="T72" s="109">
        <f t="shared" si="13"/>
        <v>872550</v>
      </c>
      <c r="U72" s="103">
        <f t="shared" si="14"/>
        <v>-0.7220216606498195</v>
      </c>
      <c r="V72" s="103">
        <f t="shared" si="15"/>
        <v>217.22319</v>
      </c>
      <c r="W72" s="103">
        <f t="shared" si="16"/>
        <v>0.188235</v>
      </c>
      <c r="X72" s="103">
        <f t="shared" si="17"/>
        <v>0</v>
      </c>
      <c r="Y72" s="103">
        <f t="shared" si="18"/>
        <v>211.28361974999999</v>
      </c>
      <c r="Z72" s="236">
        <f t="shared" si="19"/>
        <v>6.127805250000023</v>
      </c>
      <c r="AA72" s="78"/>
      <c r="AB72" s="77"/>
    </row>
    <row r="73" spans="1:29" s="58" customFormat="1" ht="15">
      <c r="A73" s="193" t="s">
        <v>88</v>
      </c>
      <c r="B73" s="164">
        <v>5239500</v>
      </c>
      <c r="C73" s="162">
        <v>3000</v>
      </c>
      <c r="D73" s="170">
        <v>0</v>
      </c>
      <c r="E73" s="164">
        <v>37500</v>
      </c>
      <c r="F73" s="112">
        <v>3750</v>
      </c>
      <c r="G73" s="170">
        <v>0.11</v>
      </c>
      <c r="H73" s="164">
        <v>9750</v>
      </c>
      <c r="I73" s="112">
        <v>-750</v>
      </c>
      <c r="J73" s="170">
        <v>-0.07</v>
      </c>
      <c r="K73" s="164">
        <v>5286750</v>
      </c>
      <c r="L73" s="112">
        <v>6000</v>
      </c>
      <c r="M73" s="127">
        <v>0</v>
      </c>
      <c r="N73" s="112">
        <v>4564500</v>
      </c>
      <c r="O73" s="173">
        <f t="shared" si="10"/>
        <v>0.8633848772875585</v>
      </c>
      <c r="P73" s="108">
        <f>Volume!K73</f>
        <v>313.05</v>
      </c>
      <c r="Q73" s="69">
        <f>Volume!J73</f>
        <v>324.3</v>
      </c>
      <c r="R73" s="236">
        <f t="shared" si="11"/>
        <v>171.4493025</v>
      </c>
      <c r="S73" s="103">
        <f t="shared" si="12"/>
        <v>148.026735</v>
      </c>
      <c r="T73" s="109">
        <f t="shared" si="13"/>
        <v>5280750</v>
      </c>
      <c r="U73" s="103">
        <f t="shared" si="14"/>
        <v>0.1136202243999432</v>
      </c>
      <c r="V73" s="103">
        <f t="shared" si="15"/>
        <v>169.916985</v>
      </c>
      <c r="W73" s="103">
        <f t="shared" si="16"/>
        <v>1.216125</v>
      </c>
      <c r="X73" s="103">
        <f t="shared" si="17"/>
        <v>0.3161925</v>
      </c>
      <c r="Y73" s="103">
        <f t="shared" si="18"/>
        <v>165.31387875</v>
      </c>
      <c r="Z73" s="236">
        <f t="shared" si="19"/>
        <v>6.135423750000001</v>
      </c>
      <c r="AA73" s="368"/>
      <c r="AB73" s="78"/>
      <c r="AC73"/>
    </row>
    <row r="74" spans="1:29" s="58" customFormat="1" ht="15">
      <c r="A74" s="193" t="s">
        <v>282</v>
      </c>
      <c r="B74" s="164">
        <v>3920000</v>
      </c>
      <c r="C74" s="162">
        <v>37500</v>
      </c>
      <c r="D74" s="170">
        <v>0.01</v>
      </c>
      <c r="E74" s="164">
        <v>30000</v>
      </c>
      <c r="F74" s="112">
        <v>2500</v>
      </c>
      <c r="G74" s="170">
        <v>0.09</v>
      </c>
      <c r="H74" s="164">
        <v>0</v>
      </c>
      <c r="I74" s="112">
        <v>0</v>
      </c>
      <c r="J74" s="170">
        <v>0</v>
      </c>
      <c r="K74" s="164">
        <v>3950000</v>
      </c>
      <c r="L74" s="112">
        <v>40000</v>
      </c>
      <c r="M74" s="127">
        <v>0.01</v>
      </c>
      <c r="N74" s="112">
        <v>3847500</v>
      </c>
      <c r="O74" s="173">
        <f t="shared" si="10"/>
        <v>0.9740506329113924</v>
      </c>
      <c r="P74" s="108">
        <f>Volume!K74</f>
        <v>136.5</v>
      </c>
      <c r="Q74" s="69">
        <f>Volume!J74</f>
        <v>135.15</v>
      </c>
      <c r="R74" s="236">
        <f t="shared" si="11"/>
        <v>53.38425</v>
      </c>
      <c r="S74" s="103">
        <f t="shared" si="12"/>
        <v>51.9989625</v>
      </c>
      <c r="T74" s="109">
        <f t="shared" si="13"/>
        <v>3910000</v>
      </c>
      <c r="U74" s="103">
        <f t="shared" si="14"/>
        <v>1.0230179028132993</v>
      </c>
      <c r="V74" s="103">
        <f t="shared" si="15"/>
        <v>52.9788</v>
      </c>
      <c r="W74" s="103">
        <f t="shared" si="16"/>
        <v>0.40545</v>
      </c>
      <c r="X74" s="103">
        <f t="shared" si="17"/>
        <v>0</v>
      </c>
      <c r="Y74" s="103">
        <f t="shared" si="18"/>
        <v>53.3715</v>
      </c>
      <c r="Z74" s="236">
        <f t="shared" si="19"/>
        <v>0.012750000000004036</v>
      </c>
      <c r="AA74" s="78"/>
      <c r="AB74" s="77"/>
      <c r="AC74"/>
    </row>
    <row r="75" spans="1:29" s="58" customFormat="1" ht="15">
      <c r="A75" s="193" t="s">
        <v>404</v>
      </c>
      <c r="B75" s="164">
        <v>571550</v>
      </c>
      <c r="C75" s="162">
        <v>42700</v>
      </c>
      <c r="D75" s="170">
        <v>0.08</v>
      </c>
      <c r="E75" s="164">
        <v>700</v>
      </c>
      <c r="F75" s="112">
        <v>0</v>
      </c>
      <c r="G75" s="170">
        <v>0</v>
      </c>
      <c r="H75" s="164">
        <v>0</v>
      </c>
      <c r="I75" s="112">
        <v>0</v>
      </c>
      <c r="J75" s="170">
        <v>0</v>
      </c>
      <c r="K75" s="164">
        <v>572250</v>
      </c>
      <c r="L75" s="112">
        <v>42700</v>
      </c>
      <c r="M75" s="127">
        <v>0.08</v>
      </c>
      <c r="N75" s="112">
        <v>565250</v>
      </c>
      <c r="O75" s="173">
        <f t="shared" si="10"/>
        <v>0.9877675840978594</v>
      </c>
      <c r="P75" s="108">
        <f>Volume!K75</f>
        <v>575.8</v>
      </c>
      <c r="Q75" s="69">
        <f>Volume!J75</f>
        <v>612.75</v>
      </c>
      <c r="R75" s="236">
        <f t="shared" si="11"/>
        <v>35.06461875</v>
      </c>
      <c r="S75" s="103">
        <f t="shared" si="12"/>
        <v>34.63569375</v>
      </c>
      <c r="T75" s="109">
        <f t="shared" si="13"/>
        <v>529550</v>
      </c>
      <c r="U75" s="103">
        <f t="shared" si="14"/>
        <v>8.06345009914078</v>
      </c>
      <c r="V75" s="103">
        <f t="shared" si="15"/>
        <v>35.02172625</v>
      </c>
      <c r="W75" s="103">
        <f t="shared" si="16"/>
        <v>0.0428925</v>
      </c>
      <c r="X75" s="103">
        <f t="shared" si="17"/>
        <v>0</v>
      </c>
      <c r="Y75" s="103">
        <f t="shared" si="18"/>
        <v>30.491489</v>
      </c>
      <c r="Z75" s="236">
        <f t="shared" si="19"/>
        <v>4.57312975</v>
      </c>
      <c r="AA75" s="78"/>
      <c r="AB75" s="77"/>
      <c r="AC75"/>
    </row>
    <row r="76" spans="1:29" s="58" customFormat="1" ht="15">
      <c r="A76" s="193" t="s">
        <v>267</v>
      </c>
      <c r="B76" s="164">
        <v>1530000</v>
      </c>
      <c r="C76" s="162">
        <v>-106800</v>
      </c>
      <c r="D76" s="170">
        <v>-0.07</v>
      </c>
      <c r="E76" s="164">
        <v>25200</v>
      </c>
      <c r="F76" s="112">
        <v>0</v>
      </c>
      <c r="G76" s="170">
        <v>0</v>
      </c>
      <c r="H76" s="164">
        <v>0</v>
      </c>
      <c r="I76" s="112">
        <v>0</v>
      </c>
      <c r="J76" s="170">
        <v>0</v>
      </c>
      <c r="K76" s="164">
        <v>1555200</v>
      </c>
      <c r="L76" s="112">
        <v>-106800</v>
      </c>
      <c r="M76" s="127">
        <v>-0.06</v>
      </c>
      <c r="N76" s="112">
        <v>1518000</v>
      </c>
      <c r="O76" s="173">
        <f t="shared" si="10"/>
        <v>0.9760802469135802</v>
      </c>
      <c r="P76" s="108">
        <f>Volume!K76</f>
        <v>325.75</v>
      </c>
      <c r="Q76" s="69">
        <f>Volume!J76</f>
        <v>326.85</v>
      </c>
      <c r="R76" s="236">
        <f t="shared" si="11"/>
        <v>50.831712</v>
      </c>
      <c r="S76" s="103">
        <f t="shared" si="12"/>
        <v>49.61583</v>
      </c>
      <c r="T76" s="109">
        <f t="shared" si="13"/>
        <v>1662000</v>
      </c>
      <c r="U76" s="103">
        <f t="shared" si="14"/>
        <v>-6.425992779783393</v>
      </c>
      <c r="V76" s="103">
        <f t="shared" si="15"/>
        <v>50.008050000000004</v>
      </c>
      <c r="W76" s="103">
        <f t="shared" si="16"/>
        <v>0.8236620000000001</v>
      </c>
      <c r="X76" s="103">
        <f t="shared" si="17"/>
        <v>0</v>
      </c>
      <c r="Y76" s="103">
        <f t="shared" si="18"/>
        <v>54.13965</v>
      </c>
      <c r="Z76" s="236">
        <f t="shared" si="19"/>
        <v>-3.307938</v>
      </c>
      <c r="AA76" s="78"/>
      <c r="AB76" s="77"/>
      <c r="AC76"/>
    </row>
    <row r="77" spans="1:29" s="58" customFormat="1" ht="15">
      <c r="A77" s="193" t="s">
        <v>217</v>
      </c>
      <c r="B77" s="164">
        <v>671400</v>
      </c>
      <c r="C77" s="162">
        <v>-3000</v>
      </c>
      <c r="D77" s="170">
        <v>0</v>
      </c>
      <c r="E77" s="164">
        <v>900</v>
      </c>
      <c r="F77" s="112">
        <v>0</v>
      </c>
      <c r="G77" s="170">
        <v>0</v>
      </c>
      <c r="H77" s="164">
        <v>0</v>
      </c>
      <c r="I77" s="112">
        <v>0</v>
      </c>
      <c r="J77" s="170">
        <v>0</v>
      </c>
      <c r="K77" s="164">
        <v>672300</v>
      </c>
      <c r="L77" s="112">
        <v>-3000</v>
      </c>
      <c r="M77" s="127">
        <v>0</v>
      </c>
      <c r="N77" s="112">
        <v>628800</v>
      </c>
      <c r="O77" s="173">
        <f t="shared" si="10"/>
        <v>0.9352967425256582</v>
      </c>
      <c r="P77" s="108">
        <f>Volume!K77</f>
        <v>1140.4</v>
      </c>
      <c r="Q77" s="69">
        <f>Volume!J77</f>
        <v>1160.1</v>
      </c>
      <c r="R77" s="236">
        <f t="shared" si="11"/>
        <v>77.99352299999998</v>
      </c>
      <c r="S77" s="103">
        <f t="shared" si="12"/>
        <v>72.947088</v>
      </c>
      <c r="T77" s="109">
        <f t="shared" si="13"/>
        <v>675300</v>
      </c>
      <c r="U77" s="103">
        <f t="shared" si="14"/>
        <v>-0.444247001332741</v>
      </c>
      <c r="V77" s="103">
        <f t="shared" si="15"/>
        <v>77.88911399999999</v>
      </c>
      <c r="W77" s="103">
        <f t="shared" si="16"/>
        <v>0.10440899999999999</v>
      </c>
      <c r="X77" s="103">
        <f t="shared" si="17"/>
        <v>0</v>
      </c>
      <c r="Y77" s="103">
        <f t="shared" si="18"/>
        <v>77.01121200000001</v>
      </c>
      <c r="Z77" s="236">
        <f t="shared" si="19"/>
        <v>0.9823109999999673</v>
      </c>
      <c r="AA77" s="78"/>
      <c r="AB77" s="77"/>
      <c r="AC77"/>
    </row>
    <row r="78" spans="1:29" s="58" customFormat="1" ht="15">
      <c r="A78" s="193" t="s">
        <v>229</v>
      </c>
      <c r="B78" s="164">
        <v>10861000</v>
      </c>
      <c r="C78" s="162">
        <v>-512000</v>
      </c>
      <c r="D78" s="170">
        <v>-0.05</v>
      </c>
      <c r="E78" s="164">
        <v>1667000</v>
      </c>
      <c r="F78" s="112">
        <v>-40000</v>
      </c>
      <c r="G78" s="170">
        <v>-0.02</v>
      </c>
      <c r="H78" s="164">
        <v>207000</v>
      </c>
      <c r="I78" s="112">
        <v>-5000</v>
      </c>
      <c r="J78" s="170">
        <v>-0.02</v>
      </c>
      <c r="K78" s="164">
        <v>12735000</v>
      </c>
      <c r="L78" s="112">
        <v>-557000</v>
      </c>
      <c r="M78" s="127">
        <v>-0.04</v>
      </c>
      <c r="N78" s="112">
        <v>12070000</v>
      </c>
      <c r="O78" s="173">
        <f t="shared" si="10"/>
        <v>0.9477817039654496</v>
      </c>
      <c r="P78" s="108">
        <f>Volume!K78</f>
        <v>770.85</v>
      </c>
      <c r="Q78" s="69">
        <f>Volume!J78</f>
        <v>773.3</v>
      </c>
      <c r="R78" s="236">
        <f t="shared" si="11"/>
        <v>984.79755</v>
      </c>
      <c r="S78" s="103">
        <f t="shared" si="12"/>
        <v>933.3731</v>
      </c>
      <c r="T78" s="109">
        <f t="shared" si="13"/>
        <v>13292000</v>
      </c>
      <c r="U78" s="103">
        <f t="shared" si="14"/>
        <v>-4.190490520613903</v>
      </c>
      <c r="V78" s="103">
        <f t="shared" si="15"/>
        <v>839.8811299999999</v>
      </c>
      <c r="W78" s="103">
        <f t="shared" si="16"/>
        <v>128.90911</v>
      </c>
      <c r="X78" s="103">
        <f t="shared" si="17"/>
        <v>16.00731</v>
      </c>
      <c r="Y78" s="103">
        <f t="shared" si="18"/>
        <v>1024.61382</v>
      </c>
      <c r="Z78" s="236">
        <f t="shared" si="19"/>
        <v>-39.81627000000003</v>
      </c>
      <c r="AA78" s="78"/>
      <c r="AB78" s="77"/>
      <c r="AC78"/>
    </row>
    <row r="79" spans="1:29" s="58" customFormat="1" ht="15">
      <c r="A79" s="193" t="s">
        <v>164</v>
      </c>
      <c r="B79" s="164">
        <v>4817350</v>
      </c>
      <c r="C79" s="162">
        <v>59000</v>
      </c>
      <c r="D79" s="170">
        <v>0.01</v>
      </c>
      <c r="E79" s="164">
        <v>480850</v>
      </c>
      <c r="F79" s="112">
        <v>8850</v>
      </c>
      <c r="G79" s="170">
        <v>0.02</v>
      </c>
      <c r="H79" s="164">
        <v>35400</v>
      </c>
      <c r="I79" s="112">
        <v>0</v>
      </c>
      <c r="J79" s="170">
        <v>0</v>
      </c>
      <c r="K79" s="164">
        <v>5333600</v>
      </c>
      <c r="L79" s="112">
        <v>67850</v>
      </c>
      <c r="M79" s="127">
        <v>0.01</v>
      </c>
      <c r="N79" s="112">
        <v>5239200</v>
      </c>
      <c r="O79" s="173">
        <f t="shared" si="10"/>
        <v>0.9823008849557522</v>
      </c>
      <c r="P79" s="108">
        <f>Volume!K79</f>
        <v>137.3</v>
      </c>
      <c r="Q79" s="69">
        <f>Volume!J79</f>
        <v>140.95</v>
      </c>
      <c r="R79" s="236">
        <f t="shared" si="11"/>
        <v>75.17709199999999</v>
      </c>
      <c r="S79" s="103">
        <f t="shared" si="12"/>
        <v>73.846524</v>
      </c>
      <c r="T79" s="109">
        <f t="shared" si="13"/>
        <v>5265750</v>
      </c>
      <c r="U79" s="103">
        <f t="shared" si="14"/>
        <v>1.2885154061624648</v>
      </c>
      <c r="V79" s="103">
        <f t="shared" si="15"/>
        <v>67.90054825</v>
      </c>
      <c r="W79" s="103">
        <f t="shared" si="16"/>
        <v>6.77758075</v>
      </c>
      <c r="X79" s="103">
        <f t="shared" si="17"/>
        <v>0.498963</v>
      </c>
      <c r="Y79" s="103">
        <f t="shared" si="18"/>
        <v>72.29874750000002</v>
      </c>
      <c r="Z79" s="236">
        <f t="shared" si="19"/>
        <v>2.8783444999999688</v>
      </c>
      <c r="AA79" s="78"/>
      <c r="AB79" s="77"/>
      <c r="AC79"/>
    </row>
    <row r="80" spans="1:28" s="58" customFormat="1" ht="15">
      <c r="A80" s="193" t="s">
        <v>218</v>
      </c>
      <c r="B80" s="164">
        <v>890648</v>
      </c>
      <c r="C80" s="162">
        <v>-2376</v>
      </c>
      <c r="D80" s="170">
        <v>0</v>
      </c>
      <c r="E80" s="164">
        <v>264</v>
      </c>
      <c r="F80" s="112">
        <v>0</v>
      </c>
      <c r="G80" s="170">
        <v>0</v>
      </c>
      <c r="H80" s="164">
        <v>0</v>
      </c>
      <c r="I80" s="112">
        <v>0</v>
      </c>
      <c r="J80" s="170">
        <v>0</v>
      </c>
      <c r="K80" s="164">
        <v>890912</v>
      </c>
      <c r="L80" s="112">
        <v>-2376</v>
      </c>
      <c r="M80" s="127">
        <v>0</v>
      </c>
      <c r="N80" s="112">
        <v>842776</v>
      </c>
      <c r="O80" s="173">
        <f t="shared" si="10"/>
        <v>0.9459699723429474</v>
      </c>
      <c r="P80" s="108">
        <f>Volume!K80</f>
        <v>3216.3</v>
      </c>
      <c r="Q80" s="69">
        <f>Volume!J80</f>
        <v>3257.2</v>
      </c>
      <c r="R80" s="236">
        <f t="shared" si="11"/>
        <v>290.18785663999995</v>
      </c>
      <c r="S80" s="103">
        <f t="shared" si="12"/>
        <v>274.50899871999997</v>
      </c>
      <c r="T80" s="109">
        <f t="shared" si="13"/>
        <v>893288</v>
      </c>
      <c r="U80" s="103">
        <f t="shared" si="14"/>
        <v>-0.2659836469313368</v>
      </c>
      <c r="V80" s="103">
        <f t="shared" si="15"/>
        <v>290.10186655999996</v>
      </c>
      <c r="W80" s="103">
        <f t="shared" si="16"/>
        <v>0.08599008</v>
      </c>
      <c r="X80" s="103">
        <f t="shared" si="17"/>
        <v>0</v>
      </c>
      <c r="Y80" s="103">
        <f t="shared" si="18"/>
        <v>287.30821944</v>
      </c>
      <c r="Z80" s="236">
        <f t="shared" si="19"/>
        <v>2.8796371999999337</v>
      </c>
      <c r="AA80" s="78"/>
      <c r="AB80" s="77"/>
    </row>
    <row r="81" spans="1:28" s="58" customFormat="1" ht="15">
      <c r="A81" s="193" t="s">
        <v>283</v>
      </c>
      <c r="B81" s="164">
        <v>8925000</v>
      </c>
      <c r="C81" s="162">
        <v>67500</v>
      </c>
      <c r="D81" s="170">
        <v>0.01</v>
      </c>
      <c r="E81" s="164">
        <v>238500</v>
      </c>
      <c r="F81" s="112">
        <v>-4500</v>
      </c>
      <c r="G81" s="170">
        <v>-0.02</v>
      </c>
      <c r="H81" s="164">
        <v>94500</v>
      </c>
      <c r="I81" s="112">
        <v>4500</v>
      </c>
      <c r="J81" s="170">
        <v>0.05</v>
      </c>
      <c r="K81" s="164">
        <v>9258000</v>
      </c>
      <c r="L81" s="112">
        <v>67500</v>
      </c>
      <c r="M81" s="127">
        <v>0.01</v>
      </c>
      <c r="N81" s="112">
        <v>9109500</v>
      </c>
      <c r="O81" s="173">
        <f t="shared" si="10"/>
        <v>0.9839598185353208</v>
      </c>
      <c r="P81" s="108">
        <f>Volume!K81</f>
        <v>237.9</v>
      </c>
      <c r="Q81" s="69">
        <f>Volume!J81</f>
        <v>240.45</v>
      </c>
      <c r="R81" s="236">
        <f t="shared" si="11"/>
        <v>222.60861</v>
      </c>
      <c r="S81" s="103">
        <f t="shared" si="12"/>
        <v>219.0379275</v>
      </c>
      <c r="T81" s="109">
        <f t="shared" si="13"/>
        <v>9190500</v>
      </c>
      <c r="U81" s="103">
        <f t="shared" si="14"/>
        <v>0.7344540558185082</v>
      </c>
      <c r="V81" s="103">
        <f t="shared" si="15"/>
        <v>214.601625</v>
      </c>
      <c r="W81" s="103">
        <f t="shared" si="16"/>
        <v>5.7347325</v>
      </c>
      <c r="X81" s="103">
        <f t="shared" si="17"/>
        <v>2.2722525</v>
      </c>
      <c r="Y81" s="103">
        <f t="shared" si="18"/>
        <v>218.641995</v>
      </c>
      <c r="Z81" s="236">
        <f t="shared" si="19"/>
        <v>3.9666149999999902</v>
      </c>
      <c r="AA81" s="369"/>
      <c r="AB81"/>
    </row>
    <row r="82" spans="1:28" s="7" customFormat="1" ht="15">
      <c r="A82" s="193" t="s">
        <v>284</v>
      </c>
      <c r="B82" s="164">
        <v>3245200</v>
      </c>
      <c r="C82" s="162">
        <v>61600</v>
      </c>
      <c r="D82" s="170">
        <v>0.02</v>
      </c>
      <c r="E82" s="164">
        <v>42000</v>
      </c>
      <c r="F82" s="112">
        <v>0</v>
      </c>
      <c r="G82" s="170">
        <v>0</v>
      </c>
      <c r="H82" s="164">
        <v>1400</v>
      </c>
      <c r="I82" s="112">
        <v>0</v>
      </c>
      <c r="J82" s="170">
        <v>0</v>
      </c>
      <c r="K82" s="164">
        <v>3288600</v>
      </c>
      <c r="L82" s="112">
        <v>61600</v>
      </c>
      <c r="M82" s="127">
        <v>0.02</v>
      </c>
      <c r="N82" s="112">
        <v>3262000</v>
      </c>
      <c r="O82" s="173">
        <f t="shared" si="10"/>
        <v>0.9919114516815666</v>
      </c>
      <c r="P82" s="108">
        <f>Volume!K82</f>
        <v>141.2</v>
      </c>
      <c r="Q82" s="69">
        <f>Volume!J82</f>
        <v>142.5</v>
      </c>
      <c r="R82" s="236">
        <f t="shared" si="11"/>
        <v>46.86255</v>
      </c>
      <c r="S82" s="103">
        <f t="shared" si="12"/>
        <v>46.4835</v>
      </c>
      <c r="T82" s="109">
        <f t="shared" si="13"/>
        <v>3227000</v>
      </c>
      <c r="U82" s="103">
        <f t="shared" si="14"/>
        <v>1.9088937093275489</v>
      </c>
      <c r="V82" s="103">
        <f t="shared" si="15"/>
        <v>46.2441</v>
      </c>
      <c r="W82" s="103">
        <f t="shared" si="16"/>
        <v>0.5985</v>
      </c>
      <c r="X82" s="103">
        <f t="shared" si="17"/>
        <v>0.01995</v>
      </c>
      <c r="Y82" s="103">
        <f t="shared" si="18"/>
        <v>45.565239999999996</v>
      </c>
      <c r="Z82" s="236">
        <f t="shared" si="19"/>
        <v>1.297310000000003</v>
      </c>
      <c r="AA82"/>
      <c r="AB82"/>
    </row>
    <row r="83" spans="1:28" s="7" customFormat="1" ht="15">
      <c r="A83" s="193" t="s">
        <v>486</v>
      </c>
      <c r="B83" s="164">
        <v>376400</v>
      </c>
      <c r="C83" s="162">
        <v>9200</v>
      </c>
      <c r="D83" s="170">
        <v>0.03</v>
      </c>
      <c r="E83" s="164">
        <v>2800</v>
      </c>
      <c r="F83" s="112">
        <v>0</v>
      </c>
      <c r="G83" s="170">
        <v>0</v>
      </c>
      <c r="H83" s="164">
        <v>0</v>
      </c>
      <c r="I83" s="112">
        <v>0</v>
      </c>
      <c r="J83" s="170">
        <v>0</v>
      </c>
      <c r="K83" s="164">
        <v>379200</v>
      </c>
      <c r="L83" s="112">
        <v>9200</v>
      </c>
      <c r="M83" s="127">
        <v>0.02</v>
      </c>
      <c r="N83" s="112">
        <v>370000</v>
      </c>
      <c r="O83" s="173">
        <f t="shared" si="10"/>
        <v>0.9757383966244726</v>
      </c>
      <c r="P83" s="108">
        <f>Volume!K83</f>
        <v>510.95</v>
      </c>
      <c r="Q83" s="69">
        <f>Volume!J83</f>
        <v>517.15</v>
      </c>
      <c r="R83" s="236">
        <f t="shared" si="11"/>
        <v>19.610328</v>
      </c>
      <c r="S83" s="103">
        <f t="shared" si="12"/>
        <v>19.13455</v>
      </c>
      <c r="T83" s="109">
        <f t="shared" si="13"/>
        <v>370000</v>
      </c>
      <c r="U83" s="103">
        <f t="shared" si="14"/>
        <v>2.4864864864864864</v>
      </c>
      <c r="V83" s="103">
        <f t="shared" si="15"/>
        <v>19.465526</v>
      </c>
      <c r="W83" s="103">
        <f t="shared" si="16"/>
        <v>0.144802</v>
      </c>
      <c r="X83" s="103">
        <f t="shared" si="17"/>
        <v>0</v>
      </c>
      <c r="Y83" s="103">
        <f t="shared" si="18"/>
        <v>18.90515</v>
      </c>
      <c r="Z83" s="236">
        <f t="shared" si="19"/>
        <v>0.7051780000000001</v>
      </c>
      <c r="AA83"/>
      <c r="AB83"/>
    </row>
    <row r="84" spans="1:28" s="7" customFormat="1" ht="15">
      <c r="A84" s="193" t="s">
        <v>285</v>
      </c>
      <c r="B84" s="164">
        <v>3497200</v>
      </c>
      <c r="C84" s="162">
        <v>147000</v>
      </c>
      <c r="D84" s="170">
        <v>0.04</v>
      </c>
      <c r="E84" s="164">
        <v>88200</v>
      </c>
      <c r="F84" s="112">
        <v>4200</v>
      </c>
      <c r="G84" s="170">
        <v>0.05</v>
      </c>
      <c r="H84" s="164">
        <v>0</v>
      </c>
      <c r="I84" s="112">
        <v>0</v>
      </c>
      <c r="J84" s="170">
        <v>0</v>
      </c>
      <c r="K84" s="164">
        <v>3585400</v>
      </c>
      <c r="L84" s="112">
        <v>151200</v>
      </c>
      <c r="M84" s="127">
        <v>0.04</v>
      </c>
      <c r="N84" s="112">
        <v>3511200</v>
      </c>
      <c r="O84" s="173">
        <f t="shared" si="10"/>
        <v>0.9793049590003905</v>
      </c>
      <c r="P84" s="108">
        <f>Volume!K84</f>
        <v>134</v>
      </c>
      <c r="Q84" s="69">
        <f>Volume!J84</f>
        <v>133.65</v>
      </c>
      <c r="R84" s="236">
        <f t="shared" si="11"/>
        <v>47.918871</v>
      </c>
      <c r="S84" s="103">
        <f t="shared" si="12"/>
        <v>46.927188</v>
      </c>
      <c r="T84" s="109">
        <f t="shared" si="13"/>
        <v>3434200</v>
      </c>
      <c r="U84" s="103">
        <f t="shared" si="14"/>
        <v>4.4027721157766</v>
      </c>
      <c r="V84" s="103">
        <f t="shared" si="15"/>
        <v>46.740078</v>
      </c>
      <c r="W84" s="103">
        <f t="shared" si="16"/>
        <v>1.178793</v>
      </c>
      <c r="X84" s="103">
        <f t="shared" si="17"/>
        <v>0</v>
      </c>
      <c r="Y84" s="103">
        <f t="shared" si="18"/>
        <v>46.01828</v>
      </c>
      <c r="Z84" s="236">
        <f t="shared" si="19"/>
        <v>1.9005910000000057</v>
      </c>
      <c r="AA84"/>
      <c r="AB84" s="77"/>
    </row>
    <row r="85" spans="1:28" s="7" customFormat="1" ht="15">
      <c r="A85" s="193" t="s">
        <v>194</v>
      </c>
      <c r="B85" s="164">
        <v>5031000</v>
      </c>
      <c r="C85" s="162">
        <v>-123500</v>
      </c>
      <c r="D85" s="170">
        <v>-0.02</v>
      </c>
      <c r="E85" s="164">
        <v>11050</v>
      </c>
      <c r="F85" s="112">
        <v>650</v>
      </c>
      <c r="G85" s="170">
        <v>0.06</v>
      </c>
      <c r="H85" s="164">
        <v>0</v>
      </c>
      <c r="I85" s="112">
        <v>0</v>
      </c>
      <c r="J85" s="170">
        <v>0</v>
      </c>
      <c r="K85" s="164">
        <v>5042050</v>
      </c>
      <c r="L85" s="112">
        <v>-122850</v>
      </c>
      <c r="M85" s="127">
        <v>-0.02</v>
      </c>
      <c r="N85" s="112">
        <v>4522050</v>
      </c>
      <c r="O85" s="173">
        <f t="shared" si="10"/>
        <v>0.8968673456233079</v>
      </c>
      <c r="P85" s="108">
        <f>Volume!K85</f>
        <v>277.95</v>
      </c>
      <c r="Q85" s="69">
        <f>Volume!J85</f>
        <v>280.75</v>
      </c>
      <c r="R85" s="236">
        <f t="shared" si="11"/>
        <v>141.55555375</v>
      </c>
      <c r="S85" s="103">
        <f t="shared" si="12"/>
        <v>126.95655375</v>
      </c>
      <c r="T85" s="109">
        <f t="shared" si="13"/>
        <v>5164900</v>
      </c>
      <c r="U85" s="103">
        <f t="shared" si="14"/>
        <v>-2.3785552479234835</v>
      </c>
      <c r="V85" s="103">
        <f t="shared" si="15"/>
        <v>141.245325</v>
      </c>
      <c r="W85" s="103">
        <f t="shared" si="16"/>
        <v>0.31022875</v>
      </c>
      <c r="X85" s="103">
        <f t="shared" si="17"/>
        <v>0</v>
      </c>
      <c r="Y85" s="103">
        <f t="shared" si="18"/>
        <v>143.5583955</v>
      </c>
      <c r="Z85" s="236">
        <f t="shared" si="19"/>
        <v>-2.0028417499999875</v>
      </c>
      <c r="AA85"/>
      <c r="AB85" s="77"/>
    </row>
    <row r="86" spans="1:28" s="7" customFormat="1" ht="15">
      <c r="A86" s="193" t="s">
        <v>4</v>
      </c>
      <c r="B86" s="164">
        <v>1790700</v>
      </c>
      <c r="C86" s="162">
        <v>-20400</v>
      </c>
      <c r="D86" s="170">
        <v>-0.01</v>
      </c>
      <c r="E86" s="164">
        <v>150</v>
      </c>
      <c r="F86" s="112">
        <v>0</v>
      </c>
      <c r="G86" s="170">
        <v>0</v>
      </c>
      <c r="H86" s="164">
        <v>150</v>
      </c>
      <c r="I86" s="112">
        <v>0</v>
      </c>
      <c r="J86" s="170">
        <v>0</v>
      </c>
      <c r="K86" s="164">
        <v>1791000</v>
      </c>
      <c r="L86" s="112">
        <v>-20400</v>
      </c>
      <c r="M86" s="127">
        <v>-0.01</v>
      </c>
      <c r="N86" s="112">
        <v>1699200</v>
      </c>
      <c r="O86" s="173">
        <f t="shared" si="10"/>
        <v>0.9487437185929648</v>
      </c>
      <c r="P86" s="108">
        <f>Volume!K86</f>
        <v>2180.3</v>
      </c>
      <c r="Q86" s="69">
        <f>Volume!J86</f>
        <v>2180.6</v>
      </c>
      <c r="R86" s="236">
        <f t="shared" si="11"/>
        <v>390.54546</v>
      </c>
      <c r="S86" s="103">
        <f t="shared" si="12"/>
        <v>370.527552</v>
      </c>
      <c r="T86" s="109">
        <f t="shared" si="13"/>
        <v>1811400</v>
      </c>
      <c r="U86" s="103">
        <f t="shared" si="14"/>
        <v>-1.1262007287181186</v>
      </c>
      <c r="V86" s="103">
        <f t="shared" si="15"/>
        <v>390.480042</v>
      </c>
      <c r="W86" s="103">
        <f t="shared" si="16"/>
        <v>0.032709</v>
      </c>
      <c r="X86" s="103">
        <f t="shared" si="17"/>
        <v>0.032709</v>
      </c>
      <c r="Y86" s="103">
        <f t="shared" si="18"/>
        <v>394.9395420000001</v>
      </c>
      <c r="Z86" s="236">
        <f t="shared" si="19"/>
        <v>-4.394082000000083</v>
      </c>
      <c r="AA86"/>
      <c r="AB86" s="77"/>
    </row>
    <row r="87" spans="1:28" s="7" customFormat="1" ht="15">
      <c r="A87" s="193" t="s">
        <v>78</v>
      </c>
      <c r="B87" s="164">
        <v>2231800</v>
      </c>
      <c r="C87" s="162">
        <v>88600</v>
      </c>
      <c r="D87" s="170">
        <v>0.04</v>
      </c>
      <c r="E87" s="164">
        <v>400</v>
      </c>
      <c r="F87" s="112">
        <v>0</v>
      </c>
      <c r="G87" s="170">
        <v>0</v>
      </c>
      <c r="H87" s="164">
        <v>0</v>
      </c>
      <c r="I87" s="112">
        <v>0</v>
      </c>
      <c r="J87" s="170">
        <v>0</v>
      </c>
      <c r="K87" s="164">
        <v>2232200</v>
      </c>
      <c r="L87" s="112">
        <v>88600</v>
      </c>
      <c r="M87" s="127">
        <v>0.04</v>
      </c>
      <c r="N87" s="112">
        <v>2097400</v>
      </c>
      <c r="O87" s="173">
        <f t="shared" si="10"/>
        <v>0.9396111459546636</v>
      </c>
      <c r="P87" s="108">
        <f>Volume!K87</f>
        <v>1226.15</v>
      </c>
      <c r="Q87" s="69">
        <f>Volume!J87</f>
        <v>1231.15</v>
      </c>
      <c r="R87" s="236">
        <f t="shared" si="11"/>
        <v>274.817303</v>
      </c>
      <c r="S87" s="103">
        <f t="shared" si="12"/>
        <v>258.221401</v>
      </c>
      <c r="T87" s="109">
        <f t="shared" si="13"/>
        <v>2143600</v>
      </c>
      <c r="U87" s="103">
        <f t="shared" si="14"/>
        <v>4.13323381227841</v>
      </c>
      <c r="V87" s="103">
        <f t="shared" si="15"/>
        <v>274.768057</v>
      </c>
      <c r="W87" s="103">
        <f t="shared" si="16"/>
        <v>0.049246000000000005</v>
      </c>
      <c r="X87" s="103">
        <f t="shared" si="17"/>
        <v>0</v>
      </c>
      <c r="Y87" s="103">
        <f t="shared" si="18"/>
        <v>262.837514</v>
      </c>
      <c r="Z87" s="236">
        <f t="shared" si="19"/>
        <v>11.979788999999982</v>
      </c>
      <c r="AA87"/>
      <c r="AB87" s="77"/>
    </row>
    <row r="88" spans="1:28" s="7" customFormat="1" ht="15">
      <c r="A88" s="201" t="s">
        <v>464</v>
      </c>
      <c r="B88" s="164">
        <v>6996400</v>
      </c>
      <c r="C88" s="162">
        <v>151600</v>
      </c>
      <c r="D88" s="170">
        <v>0.02</v>
      </c>
      <c r="E88" s="164">
        <v>65600</v>
      </c>
      <c r="F88" s="112">
        <v>0</v>
      </c>
      <c r="G88" s="170">
        <v>0</v>
      </c>
      <c r="H88" s="164">
        <v>6000</v>
      </c>
      <c r="I88" s="112">
        <v>400</v>
      </c>
      <c r="J88" s="170">
        <v>0.07</v>
      </c>
      <c r="K88" s="164">
        <v>7068000</v>
      </c>
      <c r="L88" s="112">
        <v>152000</v>
      </c>
      <c r="M88" s="127">
        <v>0.02</v>
      </c>
      <c r="N88" s="112">
        <v>6910800</v>
      </c>
      <c r="O88" s="173">
        <f t="shared" si="10"/>
        <v>0.9777589134125637</v>
      </c>
      <c r="P88" s="108">
        <f>Volume!K88</f>
        <v>610</v>
      </c>
      <c r="Q88" s="69">
        <f>Volume!J88</f>
        <v>626.4</v>
      </c>
      <c r="R88" s="236">
        <f t="shared" si="11"/>
        <v>442.73952</v>
      </c>
      <c r="S88" s="103">
        <f t="shared" si="12"/>
        <v>432.892512</v>
      </c>
      <c r="T88" s="109">
        <f t="shared" si="13"/>
        <v>6916000</v>
      </c>
      <c r="U88" s="103">
        <f t="shared" si="14"/>
        <v>2.197802197802198</v>
      </c>
      <c r="V88" s="103">
        <f t="shared" si="15"/>
        <v>438.254496</v>
      </c>
      <c r="W88" s="103">
        <f t="shared" si="16"/>
        <v>4.109184</v>
      </c>
      <c r="X88" s="103">
        <f t="shared" si="17"/>
        <v>0.37584</v>
      </c>
      <c r="Y88" s="103">
        <f t="shared" si="18"/>
        <v>421.876</v>
      </c>
      <c r="Z88" s="236">
        <f t="shared" si="19"/>
        <v>20.86352000000005</v>
      </c>
      <c r="AA88"/>
      <c r="AB88" s="77"/>
    </row>
    <row r="89" spans="1:28" s="58" customFormat="1" ht="15">
      <c r="A89" s="193" t="s">
        <v>193</v>
      </c>
      <c r="B89" s="164">
        <v>1807600</v>
      </c>
      <c r="C89" s="162">
        <v>-400</v>
      </c>
      <c r="D89" s="170">
        <v>0</v>
      </c>
      <c r="E89" s="164">
        <v>2400</v>
      </c>
      <c r="F89" s="112">
        <v>0</v>
      </c>
      <c r="G89" s="170">
        <v>0</v>
      </c>
      <c r="H89" s="164">
        <v>0</v>
      </c>
      <c r="I89" s="112">
        <v>0</v>
      </c>
      <c r="J89" s="170">
        <v>0</v>
      </c>
      <c r="K89" s="164">
        <v>1810000</v>
      </c>
      <c r="L89" s="112">
        <v>-400</v>
      </c>
      <c r="M89" s="127">
        <v>0</v>
      </c>
      <c r="N89" s="112">
        <v>1726400</v>
      </c>
      <c r="O89" s="173">
        <f t="shared" si="10"/>
        <v>0.9538121546961326</v>
      </c>
      <c r="P89" s="108">
        <f>Volume!K89</f>
        <v>666.05</v>
      </c>
      <c r="Q89" s="69">
        <f>Volume!J89</f>
        <v>675.9</v>
      </c>
      <c r="R89" s="236">
        <f t="shared" si="11"/>
        <v>122.3379</v>
      </c>
      <c r="S89" s="103">
        <f t="shared" si="12"/>
        <v>116.687376</v>
      </c>
      <c r="T89" s="109">
        <f t="shared" si="13"/>
        <v>1810400</v>
      </c>
      <c r="U89" s="103">
        <f t="shared" si="14"/>
        <v>-0.02209456473707468</v>
      </c>
      <c r="V89" s="103">
        <f t="shared" si="15"/>
        <v>122.175684</v>
      </c>
      <c r="W89" s="103">
        <f t="shared" si="16"/>
        <v>0.162216</v>
      </c>
      <c r="X89" s="103">
        <f t="shared" si="17"/>
        <v>0</v>
      </c>
      <c r="Y89" s="103">
        <f t="shared" si="18"/>
        <v>120.581692</v>
      </c>
      <c r="Z89" s="236">
        <f t="shared" si="19"/>
        <v>1.7562080000000009</v>
      </c>
      <c r="AA89"/>
      <c r="AB89" s="77"/>
    </row>
    <row r="90" spans="1:28" s="7" customFormat="1" ht="15">
      <c r="A90" s="193" t="s">
        <v>479</v>
      </c>
      <c r="B90" s="164">
        <v>33231825</v>
      </c>
      <c r="C90" s="162">
        <v>-14355</v>
      </c>
      <c r="D90" s="170">
        <v>0</v>
      </c>
      <c r="E90" s="164">
        <v>2818365</v>
      </c>
      <c r="F90" s="112">
        <v>4785</v>
      </c>
      <c r="G90" s="170">
        <v>0</v>
      </c>
      <c r="H90" s="164">
        <v>366850</v>
      </c>
      <c r="I90" s="112">
        <v>-6380</v>
      </c>
      <c r="J90" s="170">
        <v>-0.02</v>
      </c>
      <c r="K90" s="164">
        <v>36417040</v>
      </c>
      <c r="L90" s="112">
        <v>-15950</v>
      </c>
      <c r="M90" s="127">
        <v>0</v>
      </c>
      <c r="N90" s="112">
        <v>32780440</v>
      </c>
      <c r="O90" s="173">
        <f t="shared" si="10"/>
        <v>0.9001401541695866</v>
      </c>
      <c r="P90" s="108">
        <f>Volume!K90</f>
        <v>154.25</v>
      </c>
      <c r="Q90" s="69">
        <f>Volume!J90</f>
        <v>154.7</v>
      </c>
      <c r="R90" s="236">
        <f t="shared" si="11"/>
        <v>563.3716088</v>
      </c>
      <c r="S90" s="103">
        <f t="shared" si="12"/>
        <v>507.1134068</v>
      </c>
      <c r="T90" s="109">
        <f t="shared" si="13"/>
        <v>36432990</v>
      </c>
      <c r="U90" s="103">
        <f t="shared" si="14"/>
        <v>-0.043779003589878296</v>
      </c>
      <c r="V90" s="103">
        <f t="shared" si="15"/>
        <v>514.09633275</v>
      </c>
      <c r="W90" s="103">
        <f t="shared" si="16"/>
        <v>43.60010654999999</v>
      </c>
      <c r="X90" s="103">
        <f t="shared" si="17"/>
        <v>5.675169499999999</v>
      </c>
      <c r="Y90" s="103">
        <f t="shared" si="18"/>
        <v>561.97887075</v>
      </c>
      <c r="Z90" s="236">
        <f t="shared" si="19"/>
        <v>1.3927380499999344</v>
      </c>
      <c r="AB90" s="77"/>
    </row>
    <row r="91" spans="1:28" s="58" customFormat="1" ht="15">
      <c r="A91" s="193" t="s">
        <v>195</v>
      </c>
      <c r="B91" s="164">
        <v>5804500</v>
      </c>
      <c r="C91" s="162">
        <v>-61100</v>
      </c>
      <c r="D91" s="170">
        <v>-0.01</v>
      </c>
      <c r="E91" s="164">
        <v>426400</v>
      </c>
      <c r="F91" s="112">
        <v>10400</v>
      </c>
      <c r="G91" s="170">
        <v>0.03</v>
      </c>
      <c r="H91" s="164">
        <v>55900</v>
      </c>
      <c r="I91" s="112">
        <v>0</v>
      </c>
      <c r="J91" s="170">
        <v>0</v>
      </c>
      <c r="K91" s="164">
        <v>6286800</v>
      </c>
      <c r="L91" s="112">
        <v>-50700</v>
      </c>
      <c r="M91" s="127">
        <v>-0.01</v>
      </c>
      <c r="N91" s="112">
        <v>5877300</v>
      </c>
      <c r="O91" s="173">
        <f t="shared" si="10"/>
        <v>0.934863523573201</v>
      </c>
      <c r="P91" s="108">
        <f>Volume!K91</f>
        <v>237.55</v>
      </c>
      <c r="Q91" s="69">
        <f>Volume!J91</f>
        <v>240.45</v>
      </c>
      <c r="R91" s="236">
        <f t="shared" si="11"/>
        <v>151.166106</v>
      </c>
      <c r="S91" s="103">
        <f t="shared" si="12"/>
        <v>141.3196785</v>
      </c>
      <c r="T91" s="109">
        <f t="shared" si="13"/>
        <v>6337500</v>
      </c>
      <c r="U91" s="103">
        <f t="shared" si="14"/>
        <v>-0.8</v>
      </c>
      <c r="V91" s="103">
        <f t="shared" si="15"/>
        <v>139.5692025</v>
      </c>
      <c r="W91" s="103">
        <f t="shared" si="16"/>
        <v>10.252788</v>
      </c>
      <c r="X91" s="103">
        <f t="shared" si="17"/>
        <v>1.3441155</v>
      </c>
      <c r="Y91" s="103">
        <f t="shared" si="18"/>
        <v>150.5473125</v>
      </c>
      <c r="Z91" s="236">
        <f t="shared" si="19"/>
        <v>0.6187935000000095</v>
      </c>
      <c r="AA91" s="78"/>
      <c r="AB91" s="77"/>
    </row>
    <row r="92" spans="1:28" s="58" customFormat="1" ht="15">
      <c r="A92" s="193" t="s">
        <v>390</v>
      </c>
      <c r="B92" s="164">
        <v>592250</v>
      </c>
      <c r="C92" s="162">
        <v>52500</v>
      </c>
      <c r="D92" s="170">
        <v>0.1</v>
      </c>
      <c r="E92" s="164">
        <v>0</v>
      </c>
      <c r="F92" s="112">
        <v>0</v>
      </c>
      <c r="G92" s="170">
        <v>0</v>
      </c>
      <c r="H92" s="164">
        <v>0</v>
      </c>
      <c r="I92" s="112">
        <v>0</v>
      </c>
      <c r="J92" s="170">
        <v>0</v>
      </c>
      <c r="K92" s="164">
        <v>592250</v>
      </c>
      <c r="L92" s="112">
        <v>52500</v>
      </c>
      <c r="M92" s="127">
        <v>0.1</v>
      </c>
      <c r="N92" s="112">
        <v>577250</v>
      </c>
      <c r="O92" s="173">
        <f t="shared" si="10"/>
        <v>0.9746728577458843</v>
      </c>
      <c r="P92" s="108">
        <f>Volume!K92</f>
        <v>450.7</v>
      </c>
      <c r="Q92" s="69">
        <f>Volume!J92</f>
        <v>456.95</v>
      </c>
      <c r="R92" s="236">
        <f t="shared" si="11"/>
        <v>27.06286375</v>
      </c>
      <c r="S92" s="103">
        <f t="shared" si="12"/>
        <v>26.37743875</v>
      </c>
      <c r="T92" s="109">
        <f t="shared" si="13"/>
        <v>539750</v>
      </c>
      <c r="U92" s="103">
        <f t="shared" si="14"/>
        <v>9.726725335803613</v>
      </c>
      <c r="V92" s="103">
        <f t="shared" si="15"/>
        <v>27.06286375</v>
      </c>
      <c r="W92" s="103">
        <f t="shared" si="16"/>
        <v>0</v>
      </c>
      <c r="X92" s="103">
        <f t="shared" si="17"/>
        <v>0</v>
      </c>
      <c r="Y92" s="103">
        <f t="shared" si="18"/>
        <v>24.3265325</v>
      </c>
      <c r="Z92" s="236">
        <f t="shared" si="19"/>
        <v>2.7363312500000028</v>
      </c>
      <c r="AA92" s="78"/>
      <c r="AB92" s="77"/>
    </row>
    <row r="93" spans="1:28" s="58" customFormat="1" ht="15">
      <c r="A93" s="201" t="s">
        <v>463</v>
      </c>
      <c r="B93" s="164">
        <v>14729000</v>
      </c>
      <c r="C93" s="162">
        <v>-132000</v>
      </c>
      <c r="D93" s="170">
        <v>-0.01</v>
      </c>
      <c r="E93" s="164">
        <v>1251000</v>
      </c>
      <c r="F93" s="112">
        <v>-17000</v>
      </c>
      <c r="G93" s="170">
        <v>-0.01</v>
      </c>
      <c r="H93" s="164">
        <v>371000</v>
      </c>
      <c r="I93" s="112">
        <v>9000</v>
      </c>
      <c r="J93" s="170">
        <v>0.02</v>
      </c>
      <c r="K93" s="164">
        <v>16351000</v>
      </c>
      <c r="L93" s="112">
        <v>-140000</v>
      </c>
      <c r="M93" s="127">
        <v>-0.01</v>
      </c>
      <c r="N93" s="112">
        <v>15214000</v>
      </c>
      <c r="O93" s="173">
        <f t="shared" si="10"/>
        <v>0.9304629686257722</v>
      </c>
      <c r="P93" s="108">
        <f>Volume!K93</f>
        <v>215.9</v>
      </c>
      <c r="Q93" s="69">
        <f>Volume!J93</f>
        <v>214.55</v>
      </c>
      <c r="R93" s="236">
        <f t="shared" si="11"/>
        <v>350.810705</v>
      </c>
      <c r="S93" s="103">
        <f t="shared" si="12"/>
        <v>326.41637</v>
      </c>
      <c r="T93" s="109">
        <f t="shared" si="13"/>
        <v>16491000</v>
      </c>
      <c r="U93" s="103">
        <f t="shared" si="14"/>
        <v>-0.8489479109817476</v>
      </c>
      <c r="V93" s="103">
        <f t="shared" si="15"/>
        <v>316.010695</v>
      </c>
      <c r="W93" s="103">
        <f t="shared" si="16"/>
        <v>26.840205</v>
      </c>
      <c r="X93" s="103">
        <f t="shared" si="17"/>
        <v>7.959805</v>
      </c>
      <c r="Y93" s="103">
        <f t="shared" si="18"/>
        <v>356.04069</v>
      </c>
      <c r="Z93" s="236">
        <f t="shared" si="19"/>
        <v>-5.229984999999999</v>
      </c>
      <c r="AA93" s="78"/>
      <c r="AB93" s="77"/>
    </row>
    <row r="94" spans="1:28" s="58" customFormat="1" ht="15">
      <c r="A94" s="193" t="s">
        <v>405</v>
      </c>
      <c r="B94" s="164">
        <v>16323750</v>
      </c>
      <c r="C94" s="162">
        <v>438750</v>
      </c>
      <c r="D94" s="170">
        <v>0.03</v>
      </c>
      <c r="E94" s="164">
        <v>1800000</v>
      </c>
      <c r="F94" s="112">
        <v>56250</v>
      </c>
      <c r="G94" s="170">
        <v>0.03</v>
      </c>
      <c r="H94" s="164">
        <v>97500</v>
      </c>
      <c r="I94" s="112">
        <v>7500</v>
      </c>
      <c r="J94" s="170">
        <v>0.08</v>
      </c>
      <c r="K94" s="164">
        <v>18221250</v>
      </c>
      <c r="L94" s="112">
        <v>502500</v>
      </c>
      <c r="M94" s="127">
        <v>0.03</v>
      </c>
      <c r="N94" s="112">
        <v>16612500</v>
      </c>
      <c r="O94" s="173">
        <f t="shared" si="10"/>
        <v>0.9117102284420663</v>
      </c>
      <c r="P94" s="108">
        <f>Volume!K94</f>
        <v>46.5</v>
      </c>
      <c r="Q94" s="69">
        <f>Volume!J94</f>
        <v>47.85</v>
      </c>
      <c r="R94" s="236">
        <f t="shared" si="11"/>
        <v>87.18868125</v>
      </c>
      <c r="S94" s="103">
        <f t="shared" si="12"/>
        <v>79.4908125</v>
      </c>
      <c r="T94" s="109">
        <f t="shared" si="13"/>
        <v>17718750</v>
      </c>
      <c r="U94" s="103">
        <f t="shared" si="14"/>
        <v>2.835978835978836</v>
      </c>
      <c r="V94" s="103">
        <f t="shared" si="15"/>
        <v>78.10914375</v>
      </c>
      <c r="W94" s="103">
        <f t="shared" si="16"/>
        <v>8.613</v>
      </c>
      <c r="X94" s="103">
        <f t="shared" si="17"/>
        <v>0.4665375</v>
      </c>
      <c r="Y94" s="103">
        <f t="shared" si="18"/>
        <v>82.3921875</v>
      </c>
      <c r="Z94" s="236">
        <f t="shared" si="19"/>
        <v>4.796493749999996</v>
      </c>
      <c r="AA94" s="78"/>
      <c r="AB94" s="77"/>
    </row>
    <row r="95" spans="1:28" s="58" customFormat="1" ht="15">
      <c r="A95" s="201" t="s">
        <v>459</v>
      </c>
      <c r="B95" s="164">
        <v>849250</v>
      </c>
      <c r="C95" s="162">
        <v>8250</v>
      </c>
      <c r="D95" s="170">
        <v>0.01</v>
      </c>
      <c r="E95" s="164">
        <v>250</v>
      </c>
      <c r="F95" s="112">
        <v>0</v>
      </c>
      <c r="G95" s="170">
        <v>0</v>
      </c>
      <c r="H95" s="164">
        <v>0</v>
      </c>
      <c r="I95" s="112">
        <v>0</v>
      </c>
      <c r="J95" s="170">
        <v>0</v>
      </c>
      <c r="K95" s="164">
        <v>849500</v>
      </c>
      <c r="L95" s="112">
        <v>8250</v>
      </c>
      <c r="M95" s="127">
        <v>0.01</v>
      </c>
      <c r="N95" s="112">
        <v>843250</v>
      </c>
      <c r="O95" s="173">
        <f t="shared" si="10"/>
        <v>0.9926427310182461</v>
      </c>
      <c r="P95" s="108">
        <f>Volume!K95</f>
        <v>418.15</v>
      </c>
      <c r="Q95" s="69">
        <f>Volume!J95</f>
        <v>420.45</v>
      </c>
      <c r="R95" s="236">
        <f t="shared" si="11"/>
        <v>35.7172275</v>
      </c>
      <c r="S95" s="103">
        <f t="shared" si="12"/>
        <v>35.45444625</v>
      </c>
      <c r="T95" s="109">
        <f t="shared" si="13"/>
        <v>841250</v>
      </c>
      <c r="U95" s="103">
        <f t="shared" si="14"/>
        <v>0.9806835066864784</v>
      </c>
      <c r="V95" s="103">
        <f t="shared" si="15"/>
        <v>35.70671625</v>
      </c>
      <c r="W95" s="103">
        <f t="shared" si="16"/>
        <v>0.01051125</v>
      </c>
      <c r="X95" s="103">
        <f t="shared" si="17"/>
        <v>0</v>
      </c>
      <c r="Y95" s="103">
        <f t="shared" si="18"/>
        <v>35.17686875</v>
      </c>
      <c r="Z95" s="236">
        <f t="shared" si="19"/>
        <v>0.5403587500000029</v>
      </c>
      <c r="AA95" s="78"/>
      <c r="AB95" s="77"/>
    </row>
    <row r="96" spans="1:28" s="7" customFormat="1" ht="15">
      <c r="A96" s="193" t="s">
        <v>42</v>
      </c>
      <c r="B96" s="164">
        <v>870150</v>
      </c>
      <c r="C96" s="162">
        <v>5400</v>
      </c>
      <c r="D96" s="170">
        <v>0.01</v>
      </c>
      <c r="E96" s="164">
        <v>300</v>
      </c>
      <c r="F96" s="112">
        <v>0</v>
      </c>
      <c r="G96" s="170">
        <v>0</v>
      </c>
      <c r="H96" s="164">
        <v>0</v>
      </c>
      <c r="I96" s="112">
        <v>0</v>
      </c>
      <c r="J96" s="170">
        <v>0</v>
      </c>
      <c r="K96" s="164">
        <v>870450</v>
      </c>
      <c r="L96" s="112">
        <v>5400</v>
      </c>
      <c r="M96" s="127">
        <v>0.01</v>
      </c>
      <c r="N96" s="112">
        <v>860700</v>
      </c>
      <c r="O96" s="173">
        <f t="shared" si="10"/>
        <v>0.9887988971221782</v>
      </c>
      <c r="P96" s="108">
        <f>Volume!K96</f>
        <v>1910.3</v>
      </c>
      <c r="Q96" s="69">
        <f>Volume!J96</f>
        <v>1894.35</v>
      </c>
      <c r="R96" s="236">
        <f t="shared" si="11"/>
        <v>164.89369575</v>
      </c>
      <c r="S96" s="103">
        <f t="shared" si="12"/>
        <v>163.0467045</v>
      </c>
      <c r="T96" s="109">
        <f t="shared" si="13"/>
        <v>865050</v>
      </c>
      <c r="U96" s="103">
        <f t="shared" si="14"/>
        <v>0.6242413733310214</v>
      </c>
      <c r="V96" s="103">
        <f t="shared" si="15"/>
        <v>164.83686525</v>
      </c>
      <c r="W96" s="103">
        <f t="shared" si="16"/>
        <v>0.0568305</v>
      </c>
      <c r="X96" s="103">
        <f t="shared" si="17"/>
        <v>0</v>
      </c>
      <c r="Y96" s="103">
        <f t="shared" si="18"/>
        <v>165.2505015</v>
      </c>
      <c r="Z96" s="236">
        <f t="shared" si="19"/>
        <v>-0.3568057500000066</v>
      </c>
      <c r="AB96" s="77"/>
    </row>
    <row r="97" spans="1:28" s="7" customFormat="1" ht="15">
      <c r="A97" s="193" t="s">
        <v>196</v>
      </c>
      <c r="B97" s="164">
        <v>14267750</v>
      </c>
      <c r="C97" s="162">
        <v>86450</v>
      </c>
      <c r="D97" s="170">
        <v>0.01</v>
      </c>
      <c r="E97" s="164">
        <v>1274000</v>
      </c>
      <c r="F97" s="112">
        <v>112000</v>
      </c>
      <c r="G97" s="170">
        <v>0.1</v>
      </c>
      <c r="H97" s="164">
        <v>191100</v>
      </c>
      <c r="I97" s="112">
        <v>28000</v>
      </c>
      <c r="J97" s="170">
        <v>0.17</v>
      </c>
      <c r="K97" s="164">
        <v>15732850</v>
      </c>
      <c r="L97" s="112">
        <v>226450</v>
      </c>
      <c r="M97" s="127">
        <v>0.01</v>
      </c>
      <c r="N97" s="112">
        <v>15223950</v>
      </c>
      <c r="O97" s="173">
        <f t="shared" si="10"/>
        <v>0.9676536673266446</v>
      </c>
      <c r="P97" s="108">
        <f>Volume!K97</f>
        <v>895.15</v>
      </c>
      <c r="Q97" s="69">
        <f>Volume!J97</f>
        <v>924.55</v>
      </c>
      <c r="R97" s="236">
        <f t="shared" si="11"/>
        <v>1454.58064675</v>
      </c>
      <c r="S97" s="103">
        <f t="shared" si="12"/>
        <v>1407.53029725</v>
      </c>
      <c r="T97" s="109">
        <f t="shared" si="13"/>
        <v>15506400</v>
      </c>
      <c r="U97" s="103">
        <f t="shared" si="14"/>
        <v>1.4603647526182737</v>
      </c>
      <c r="V97" s="103">
        <f t="shared" si="15"/>
        <v>1319.12482625</v>
      </c>
      <c r="W97" s="103">
        <f t="shared" si="16"/>
        <v>117.78767</v>
      </c>
      <c r="X97" s="103">
        <f t="shared" si="17"/>
        <v>17.6681505</v>
      </c>
      <c r="Y97" s="103">
        <f t="shared" si="18"/>
        <v>1388.055396</v>
      </c>
      <c r="Z97" s="236">
        <f t="shared" si="19"/>
        <v>66.52525074999994</v>
      </c>
      <c r="AB97" s="77"/>
    </row>
    <row r="98" spans="1:28" s="58" customFormat="1" ht="15">
      <c r="A98" s="193" t="s">
        <v>140</v>
      </c>
      <c r="B98" s="164">
        <v>41923200</v>
      </c>
      <c r="C98" s="162">
        <v>-722400</v>
      </c>
      <c r="D98" s="170">
        <v>-0.02</v>
      </c>
      <c r="E98" s="164">
        <v>10200000</v>
      </c>
      <c r="F98" s="112">
        <v>-268800</v>
      </c>
      <c r="G98" s="170">
        <v>-0.03</v>
      </c>
      <c r="H98" s="164">
        <v>3909600</v>
      </c>
      <c r="I98" s="112">
        <v>-115200</v>
      </c>
      <c r="J98" s="170">
        <v>-0.03</v>
      </c>
      <c r="K98" s="164">
        <v>56032800</v>
      </c>
      <c r="L98" s="112">
        <v>-1106400</v>
      </c>
      <c r="M98" s="127">
        <v>-0.02</v>
      </c>
      <c r="N98" s="112">
        <v>52240800</v>
      </c>
      <c r="O98" s="173">
        <f t="shared" si="10"/>
        <v>0.9323253522936565</v>
      </c>
      <c r="P98" s="108">
        <f>Volume!K98</f>
        <v>133.05</v>
      </c>
      <c r="Q98" s="69">
        <f>Volume!J98</f>
        <v>135.5</v>
      </c>
      <c r="R98" s="236">
        <f t="shared" si="11"/>
        <v>759.24444</v>
      </c>
      <c r="S98" s="103">
        <f t="shared" si="12"/>
        <v>707.86284</v>
      </c>
      <c r="T98" s="109">
        <f t="shared" si="13"/>
        <v>57139200</v>
      </c>
      <c r="U98" s="103">
        <f t="shared" si="14"/>
        <v>-1.9363239247311828</v>
      </c>
      <c r="V98" s="103">
        <f t="shared" si="15"/>
        <v>568.05936</v>
      </c>
      <c r="W98" s="103">
        <f t="shared" si="16"/>
        <v>138.21</v>
      </c>
      <c r="X98" s="103">
        <f t="shared" si="17"/>
        <v>52.97508</v>
      </c>
      <c r="Y98" s="103">
        <f t="shared" si="18"/>
        <v>760.237056</v>
      </c>
      <c r="Z98" s="236">
        <f t="shared" si="19"/>
        <v>-0.9926159999999982</v>
      </c>
      <c r="AA98" s="78"/>
      <c r="AB98" s="77"/>
    </row>
    <row r="99" spans="1:28" s="58" customFormat="1" ht="15">
      <c r="A99" s="193" t="s">
        <v>389</v>
      </c>
      <c r="B99" s="164">
        <v>28466100</v>
      </c>
      <c r="C99" s="162">
        <v>1976400</v>
      </c>
      <c r="D99" s="170">
        <v>0.07</v>
      </c>
      <c r="E99" s="164">
        <v>5907600</v>
      </c>
      <c r="F99" s="112">
        <v>291600</v>
      </c>
      <c r="G99" s="170">
        <v>0.05</v>
      </c>
      <c r="H99" s="164">
        <v>556200</v>
      </c>
      <c r="I99" s="112">
        <v>21600</v>
      </c>
      <c r="J99" s="170">
        <v>0.04</v>
      </c>
      <c r="K99" s="164">
        <v>34929900</v>
      </c>
      <c r="L99" s="112">
        <v>2289600</v>
      </c>
      <c r="M99" s="127">
        <v>0.07</v>
      </c>
      <c r="N99" s="112">
        <v>33312600</v>
      </c>
      <c r="O99" s="173">
        <f t="shared" si="10"/>
        <v>0.9536986936693206</v>
      </c>
      <c r="P99" s="108">
        <f>Volume!K99</f>
        <v>119.65</v>
      </c>
      <c r="Q99" s="69">
        <f>Volume!J99</f>
        <v>119.5</v>
      </c>
      <c r="R99" s="236">
        <f t="shared" si="11"/>
        <v>417.412305</v>
      </c>
      <c r="S99" s="103">
        <f t="shared" si="12"/>
        <v>398.08557</v>
      </c>
      <c r="T99" s="109">
        <f t="shared" si="13"/>
        <v>32640300</v>
      </c>
      <c r="U99" s="103">
        <f t="shared" si="14"/>
        <v>7.0146414095458685</v>
      </c>
      <c r="V99" s="103">
        <f t="shared" si="15"/>
        <v>340.169895</v>
      </c>
      <c r="W99" s="103">
        <f t="shared" si="16"/>
        <v>70.59582</v>
      </c>
      <c r="X99" s="103">
        <f t="shared" si="17"/>
        <v>6.64659</v>
      </c>
      <c r="Y99" s="103">
        <f t="shared" si="18"/>
        <v>390.5411895</v>
      </c>
      <c r="Z99" s="236">
        <f t="shared" si="19"/>
        <v>26.87111550000003</v>
      </c>
      <c r="AA99" s="78"/>
      <c r="AB99" s="77"/>
    </row>
    <row r="100" spans="1:28" s="7" customFormat="1" ht="15">
      <c r="A100" s="193" t="s">
        <v>182</v>
      </c>
      <c r="B100" s="164">
        <v>20493650</v>
      </c>
      <c r="C100" s="162">
        <v>-17700</v>
      </c>
      <c r="D100" s="170">
        <v>0</v>
      </c>
      <c r="E100" s="164">
        <v>3430850</v>
      </c>
      <c r="F100" s="112">
        <v>38350</v>
      </c>
      <c r="G100" s="170">
        <v>0.01</v>
      </c>
      <c r="H100" s="164">
        <v>708000</v>
      </c>
      <c r="I100" s="112">
        <v>8850</v>
      </c>
      <c r="J100" s="170">
        <v>0.01</v>
      </c>
      <c r="K100" s="164">
        <v>24632500</v>
      </c>
      <c r="L100" s="112">
        <v>29500</v>
      </c>
      <c r="M100" s="127">
        <v>0</v>
      </c>
      <c r="N100" s="112">
        <v>23266650</v>
      </c>
      <c r="O100" s="173">
        <f t="shared" si="10"/>
        <v>0.9445508982035928</v>
      </c>
      <c r="P100" s="108">
        <f>Volume!K100</f>
        <v>132.8</v>
      </c>
      <c r="Q100" s="69">
        <f>Volume!J100</f>
        <v>132.7</v>
      </c>
      <c r="R100" s="236">
        <f t="shared" si="11"/>
        <v>326.873275</v>
      </c>
      <c r="S100" s="103">
        <f t="shared" si="12"/>
        <v>308.74844549999995</v>
      </c>
      <c r="T100" s="109">
        <f t="shared" si="13"/>
        <v>24603000</v>
      </c>
      <c r="U100" s="103">
        <f t="shared" si="14"/>
        <v>0.1199040767386091</v>
      </c>
      <c r="V100" s="103">
        <f t="shared" si="15"/>
        <v>271.9507355</v>
      </c>
      <c r="W100" s="103">
        <f t="shared" si="16"/>
        <v>45.527379499999995</v>
      </c>
      <c r="X100" s="103">
        <f t="shared" si="17"/>
        <v>9.395159999999999</v>
      </c>
      <c r="Y100" s="103">
        <f t="shared" si="18"/>
        <v>326.72784000000007</v>
      </c>
      <c r="Z100" s="236">
        <f t="shared" si="19"/>
        <v>0.14543499999990672</v>
      </c>
      <c r="AB100" s="77"/>
    </row>
    <row r="101" spans="1:28" s="58" customFormat="1" ht="15">
      <c r="A101" s="193" t="s">
        <v>173</v>
      </c>
      <c r="B101" s="164">
        <v>88916625</v>
      </c>
      <c r="C101" s="162">
        <v>8788500</v>
      </c>
      <c r="D101" s="170">
        <v>0.11</v>
      </c>
      <c r="E101" s="164">
        <v>18167625</v>
      </c>
      <c r="F101" s="112">
        <v>2732625</v>
      </c>
      <c r="G101" s="170">
        <v>0.18</v>
      </c>
      <c r="H101" s="164">
        <v>5685750</v>
      </c>
      <c r="I101" s="112">
        <v>464625</v>
      </c>
      <c r="J101" s="170">
        <v>0.09</v>
      </c>
      <c r="K101" s="164">
        <v>112770000</v>
      </c>
      <c r="L101" s="112">
        <v>11985750</v>
      </c>
      <c r="M101" s="127">
        <v>0.12</v>
      </c>
      <c r="N101" s="112">
        <v>105320250</v>
      </c>
      <c r="O101" s="173">
        <f t="shared" si="10"/>
        <v>0.9339385474860336</v>
      </c>
      <c r="P101" s="108">
        <f>Volume!K101</f>
        <v>79.1</v>
      </c>
      <c r="Q101" s="69">
        <f>Volume!J101</f>
        <v>79.65</v>
      </c>
      <c r="R101" s="236">
        <f t="shared" si="11"/>
        <v>898.21305</v>
      </c>
      <c r="S101" s="103">
        <f t="shared" si="12"/>
        <v>838.8757912500001</v>
      </c>
      <c r="T101" s="109">
        <f t="shared" si="13"/>
        <v>100784250</v>
      </c>
      <c r="U101" s="103">
        <f t="shared" si="14"/>
        <v>11.89248320050008</v>
      </c>
      <c r="V101" s="103">
        <f t="shared" si="15"/>
        <v>708.2209181250001</v>
      </c>
      <c r="W101" s="103">
        <f t="shared" si="16"/>
        <v>144.705133125</v>
      </c>
      <c r="X101" s="103">
        <f t="shared" si="17"/>
        <v>45.28699875000001</v>
      </c>
      <c r="Y101" s="103">
        <f t="shared" si="18"/>
        <v>797.2034174999999</v>
      </c>
      <c r="Z101" s="236">
        <f t="shared" si="19"/>
        <v>101.00963250000007</v>
      </c>
      <c r="AA101" s="78"/>
      <c r="AB101" s="77"/>
    </row>
    <row r="102" spans="1:28" s="7" customFormat="1" ht="15">
      <c r="A102" s="193" t="s">
        <v>141</v>
      </c>
      <c r="B102" s="164">
        <v>11520250</v>
      </c>
      <c r="C102" s="162">
        <v>766500</v>
      </c>
      <c r="D102" s="170">
        <v>0.07</v>
      </c>
      <c r="E102" s="164">
        <v>911750</v>
      </c>
      <c r="F102" s="112">
        <v>117250</v>
      </c>
      <c r="G102" s="170">
        <v>0.15</v>
      </c>
      <c r="H102" s="164">
        <v>19250</v>
      </c>
      <c r="I102" s="112">
        <v>14000</v>
      </c>
      <c r="J102" s="170">
        <v>2.67</v>
      </c>
      <c r="K102" s="164">
        <v>12451250</v>
      </c>
      <c r="L102" s="112">
        <v>897750</v>
      </c>
      <c r="M102" s="127">
        <v>0.08</v>
      </c>
      <c r="N102" s="112">
        <v>11371500</v>
      </c>
      <c r="O102" s="173">
        <f t="shared" si="10"/>
        <v>0.913281799016163</v>
      </c>
      <c r="P102" s="108">
        <f>Volume!K102</f>
        <v>130.45</v>
      </c>
      <c r="Q102" s="69">
        <f>Volume!J102</f>
        <v>129.55</v>
      </c>
      <c r="R102" s="236">
        <f t="shared" si="11"/>
        <v>161.30594375</v>
      </c>
      <c r="S102" s="103">
        <f t="shared" si="12"/>
        <v>147.31778250000002</v>
      </c>
      <c r="T102" s="109">
        <f t="shared" si="13"/>
        <v>11553500</v>
      </c>
      <c r="U102" s="103">
        <f t="shared" si="14"/>
        <v>7.770372614359284</v>
      </c>
      <c r="V102" s="103">
        <f t="shared" si="15"/>
        <v>149.24483875</v>
      </c>
      <c r="W102" s="103">
        <f t="shared" si="16"/>
        <v>11.811721250000002</v>
      </c>
      <c r="X102" s="103">
        <f t="shared" si="17"/>
        <v>0.24938375</v>
      </c>
      <c r="Y102" s="103">
        <f t="shared" si="18"/>
        <v>150.71540749999997</v>
      </c>
      <c r="Z102" s="236">
        <f t="shared" si="19"/>
        <v>10.590536250000042</v>
      </c>
      <c r="AB102" s="77"/>
    </row>
    <row r="103" spans="1:28" s="7" customFormat="1" ht="15">
      <c r="A103" s="193" t="s">
        <v>174</v>
      </c>
      <c r="B103" s="164">
        <v>13976550</v>
      </c>
      <c r="C103" s="162">
        <v>65250</v>
      </c>
      <c r="D103" s="170">
        <v>0</v>
      </c>
      <c r="E103" s="164">
        <v>1149850</v>
      </c>
      <c r="F103" s="112">
        <v>21750</v>
      </c>
      <c r="G103" s="170">
        <v>0.02</v>
      </c>
      <c r="H103" s="164">
        <v>543750</v>
      </c>
      <c r="I103" s="112">
        <v>-13050</v>
      </c>
      <c r="J103" s="170">
        <v>-0.02</v>
      </c>
      <c r="K103" s="164">
        <v>15670150</v>
      </c>
      <c r="L103" s="112">
        <v>73950</v>
      </c>
      <c r="M103" s="127">
        <v>0</v>
      </c>
      <c r="N103" s="112">
        <v>14173750</v>
      </c>
      <c r="O103" s="173">
        <f t="shared" si="10"/>
        <v>0.9045063384843157</v>
      </c>
      <c r="P103" s="108">
        <f>Volume!K103</f>
        <v>275.15</v>
      </c>
      <c r="Q103" s="69">
        <f>Volume!J103</f>
        <v>276.7</v>
      </c>
      <c r="R103" s="236">
        <f t="shared" si="11"/>
        <v>433.5930505</v>
      </c>
      <c r="S103" s="103">
        <f t="shared" si="12"/>
        <v>392.1876625</v>
      </c>
      <c r="T103" s="109">
        <f t="shared" si="13"/>
        <v>15596200</v>
      </c>
      <c r="U103" s="103">
        <f t="shared" si="14"/>
        <v>0.4741539605801413</v>
      </c>
      <c r="V103" s="103">
        <f t="shared" si="15"/>
        <v>386.7311385</v>
      </c>
      <c r="W103" s="103">
        <f t="shared" si="16"/>
        <v>31.8163495</v>
      </c>
      <c r="X103" s="103">
        <f t="shared" si="17"/>
        <v>15.0455625</v>
      </c>
      <c r="Y103" s="103">
        <f t="shared" si="18"/>
        <v>429.129443</v>
      </c>
      <c r="Z103" s="236">
        <f t="shared" si="19"/>
        <v>4.463607500000023</v>
      </c>
      <c r="AB103" s="77"/>
    </row>
    <row r="104" spans="1:28" s="7" customFormat="1" ht="15">
      <c r="A104" s="193" t="s">
        <v>406</v>
      </c>
      <c r="B104" s="164">
        <v>2881000</v>
      </c>
      <c r="C104" s="162">
        <v>492000</v>
      </c>
      <c r="D104" s="170">
        <v>0.21</v>
      </c>
      <c r="E104" s="164">
        <v>5000</v>
      </c>
      <c r="F104" s="112">
        <v>0</v>
      </c>
      <c r="G104" s="170">
        <v>0</v>
      </c>
      <c r="H104" s="164">
        <v>1000</v>
      </c>
      <c r="I104" s="112">
        <v>0</v>
      </c>
      <c r="J104" s="170">
        <v>0</v>
      </c>
      <c r="K104" s="164">
        <v>2887000</v>
      </c>
      <c r="L104" s="112">
        <v>492000</v>
      </c>
      <c r="M104" s="127">
        <v>0.21</v>
      </c>
      <c r="N104" s="112">
        <v>2850500</v>
      </c>
      <c r="O104" s="173">
        <f t="shared" si="10"/>
        <v>0.987357118115691</v>
      </c>
      <c r="P104" s="108">
        <f>Volume!K104</f>
        <v>837.95</v>
      </c>
      <c r="Q104" s="69">
        <f>Volume!J104</f>
        <v>834.95</v>
      </c>
      <c r="R104" s="236">
        <f t="shared" si="11"/>
        <v>241.050065</v>
      </c>
      <c r="S104" s="103">
        <f t="shared" si="12"/>
        <v>238.0024975</v>
      </c>
      <c r="T104" s="109">
        <f t="shared" si="13"/>
        <v>2395000</v>
      </c>
      <c r="U104" s="103">
        <f t="shared" si="14"/>
        <v>20.542797494780793</v>
      </c>
      <c r="V104" s="103">
        <f t="shared" si="15"/>
        <v>240.549095</v>
      </c>
      <c r="W104" s="103">
        <f t="shared" si="16"/>
        <v>0.417475</v>
      </c>
      <c r="X104" s="103">
        <f t="shared" si="17"/>
        <v>0.083495</v>
      </c>
      <c r="Y104" s="103">
        <f t="shared" si="18"/>
        <v>200.689025</v>
      </c>
      <c r="Z104" s="236">
        <f t="shared" si="19"/>
        <v>40.36104</v>
      </c>
      <c r="AB104" s="77"/>
    </row>
    <row r="105" spans="1:28" s="7" customFormat="1" ht="15">
      <c r="A105" s="193" t="s">
        <v>388</v>
      </c>
      <c r="B105" s="164">
        <v>2624600</v>
      </c>
      <c r="C105" s="162">
        <v>110000</v>
      </c>
      <c r="D105" s="170">
        <v>0.04</v>
      </c>
      <c r="E105" s="164">
        <v>19800</v>
      </c>
      <c r="F105" s="112">
        <v>0</v>
      </c>
      <c r="G105" s="170">
        <v>0</v>
      </c>
      <c r="H105" s="164">
        <v>0</v>
      </c>
      <c r="I105" s="112">
        <v>0</v>
      </c>
      <c r="J105" s="170">
        <v>0</v>
      </c>
      <c r="K105" s="164">
        <v>2644400</v>
      </c>
      <c r="L105" s="112">
        <v>110000</v>
      </c>
      <c r="M105" s="127">
        <v>0.04</v>
      </c>
      <c r="N105" s="112">
        <v>2604800</v>
      </c>
      <c r="O105" s="173">
        <f t="shared" si="10"/>
        <v>0.9850249584026622</v>
      </c>
      <c r="P105" s="108">
        <f>Volume!K105</f>
        <v>149.55</v>
      </c>
      <c r="Q105" s="69">
        <f>Volume!J105</f>
        <v>154.2</v>
      </c>
      <c r="R105" s="236">
        <f t="shared" si="11"/>
        <v>40.776647999999994</v>
      </c>
      <c r="S105" s="103">
        <f t="shared" si="12"/>
        <v>40.166016</v>
      </c>
      <c r="T105" s="109">
        <f t="shared" si="13"/>
        <v>2534400</v>
      </c>
      <c r="U105" s="103">
        <f t="shared" si="14"/>
        <v>4.340277777777778</v>
      </c>
      <c r="V105" s="103">
        <f t="shared" si="15"/>
        <v>40.471332</v>
      </c>
      <c r="W105" s="103">
        <f t="shared" si="16"/>
        <v>0.305316</v>
      </c>
      <c r="X105" s="103">
        <f t="shared" si="17"/>
        <v>0</v>
      </c>
      <c r="Y105" s="103">
        <f t="shared" si="18"/>
        <v>37.901952</v>
      </c>
      <c r="Z105" s="236">
        <f t="shared" si="19"/>
        <v>2.874695999999993</v>
      </c>
      <c r="AB105" s="77"/>
    </row>
    <row r="106" spans="1:28" s="7" customFormat="1" ht="15">
      <c r="A106" s="193" t="s">
        <v>165</v>
      </c>
      <c r="B106" s="164">
        <v>11249700</v>
      </c>
      <c r="C106" s="162">
        <v>1540000</v>
      </c>
      <c r="D106" s="170">
        <v>0.16</v>
      </c>
      <c r="E106" s="164">
        <v>1108800</v>
      </c>
      <c r="F106" s="112">
        <v>84700</v>
      </c>
      <c r="G106" s="170">
        <v>0.08</v>
      </c>
      <c r="H106" s="164">
        <v>450450</v>
      </c>
      <c r="I106" s="112">
        <v>111650</v>
      </c>
      <c r="J106" s="170">
        <v>0.33</v>
      </c>
      <c r="K106" s="164">
        <v>12808950</v>
      </c>
      <c r="L106" s="112">
        <v>1736350</v>
      </c>
      <c r="M106" s="127">
        <v>0.16</v>
      </c>
      <c r="N106" s="112">
        <v>12631850</v>
      </c>
      <c r="O106" s="173">
        <f t="shared" si="10"/>
        <v>0.9861737300871656</v>
      </c>
      <c r="P106" s="108">
        <f>Volume!K106</f>
        <v>64.7</v>
      </c>
      <c r="Q106" s="69">
        <f>Volume!J106</f>
        <v>72.95</v>
      </c>
      <c r="R106" s="236">
        <f t="shared" si="11"/>
        <v>93.44129025</v>
      </c>
      <c r="S106" s="103">
        <f t="shared" si="12"/>
        <v>92.14934575</v>
      </c>
      <c r="T106" s="109">
        <f t="shared" si="13"/>
        <v>11072600</v>
      </c>
      <c r="U106" s="103">
        <f t="shared" si="14"/>
        <v>15.681502086230875</v>
      </c>
      <c r="V106" s="103">
        <f t="shared" si="15"/>
        <v>82.0665615</v>
      </c>
      <c r="W106" s="103">
        <f t="shared" si="16"/>
        <v>8.088696</v>
      </c>
      <c r="X106" s="103">
        <f t="shared" si="17"/>
        <v>3.28603275</v>
      </c>
      <c r="Y106" s="103">
        <f t="shared" si="18"/>
        <v>71.639722</v>
      </c>
      <c r="Z106" s="236">
        <f t="shared" si="19"/>
        <v>21.80156824999999</v>
      </c>
      <c r="AB106" s="77"/>
    </row>
    <row r="107" spans="1:28" s="7" customFormat="1" ht="15">
      <c r="A107" s="193" t="s">
        <v>197</v>
      </c>
      <c r="B107" s="164">
        <v>4872500</v>
      </c>
      <c r="C107" s="162">
        <v>78800</v>
      </c>
      <c r="D107" s="170">
        <v>0.02</v>
      </c>
      <c r="E107" s="164">
        <v>525700</v>
      </c>
      <c r="F107" s="112">
        <v>122800</v>
      </c>
      <c r="G107" s="170">
        <v>0.3</v>
      </c>
      <c r="H107" s="164">
        <v>118900</v>
      </c>
      <c r="I107" s="112">
        <v>12500</v>
      </c>
      <c r="J107" s="170">
        <v>0.12</v>
      </c>
      <c r="K107" s="164">
        <v>5517100</v>
      </c>
      <c r="L107" s="112">
        <v>214100</v>
      </c>
      <c r="M107" s="127">
        <v>0.04</v>
      </c>
      <c r="N107" s="112">
        <v>5071900</v>
      </c>
      <c r="O107" s="173">
        <f t="shared" si="10"/>
        <v>0.9193054322017001</v>
      </c>
      <c r="P107" s="108">
        <f>Volume!K107</f>
        <v>1804.8</v>
      </c>
      <c r="Q107" s="69">
        <f>Volume!J107</f>
        <v>1804.55</v>
      </c>
      <c r="R107" s="236">
        <f t="shared" si="11"/>
        <v>995.5882805</v>
      </c>
      <c r="S107" s="103">
        <f t="shared" si="12"/>
        <v>915.2497145</v>
      </c>
      <c r="T107" s="109">
        <f t="shared" si="13"/>
        <v>5303000</v>
      </c>
      <c r="U107" s="103">
        <f t="shared" si="14"/>
        <v>4.037337356213464</v>
      </c>
      <c r="V107" s="103">
        <f t="shared" si="15"/>
        <v>879.2669875</v>
      </c>
      <c r="W107" s="103">
        <f t="shared" si="16"/>
        <v>94.8651935</v>
      </c>
      <c r="X107" s="103">
        <f t="shared" si="17"/>
        <v>21.4560995</v>
      </c>
      <c r="Y107" s="103">
        <f t="shared" si="18"/>
        <v>957.08544</v>
      </c>
      <c r="Z107" s="236">
        <f t="shared" si="19"/>
        <v>38.50284050000005</v>
      </c>
      <c r="AB107" s="77"/>
    </row>
    <row r="108" spans="1:28" s="7" customFormat="1" ht="15">
      <c r="A108" s="193" t="s">
        <v>142</v>
      </c>
      <c r="B108" s="164">
        <v>1973550</v>
      </c>
      <c r="C108" s="162">
        <v>188800</v>
      </c>
      <c r="D108" s="170">
        <v>0.11</v>
      </c>
      <c r="E108" s="164">
        <v>5900</v>
      </c>
      <c r="F108" s="112">
        <v>0</v>
      </c>
      <c r="G108" s="170">
        <v>0</v>
      </c>
      <c r="H108" s="164">
        <v>0</v>
      </c>
      <c r="I108" s="112">
        <v>0</v>
      </c>
      <c r="J108" s="170">
        <v>0</v>
      </c>
      <c r="K108" s="164">
        <v>1979450</v>
      </c>
      <c r="L108" s="112">
        <v>188800</v>
      </c>
      <c r="M108" s="127">
        <v>0.11</v>
      </c>
      <c r="N108" s="112">
        <v>1929300</v>
      </c>
      <c r="O108" s="173">
        <f t="shared" si="10"/>
        <v>0.9746646795827124</v>
      </c>
      <c r="P108" s="108">
        <f>Volume!K108</f>
        <v>135.6</v>
      </c>
      <c r="Q108" s="69">
        <f>Volume!J108</f>
        <v>138.4</v>
      </c>
      <c r="R108" s="236">
        <f t="shared" si="11"/>
        <v>27.395588</v>
      </c>
      <c r="S108" s="103">
        <f t="shared" si="12"/>
        <v>26.701512</v>
      </c>
      <c r="T108" s="109">
        <f t="shared" si="13"/>
        <v>1790650</v>
      </c>
      <c r="U108" s="103">
        <f t="shared" si="14"/>
        <v>10.543657331136739</v>
      </c>
      <c r="V108" s="103">
        <f t="shared" si="15"/>
        <v>27.313932</v>
      </c>
      <c r="W108" s="103">
        <f t="shared" si="16"/>
        <v>0.081656</v>
      </c>
      <c r="X108" s="103">
        <f t="shared" si="17"/>
        <v>0</v>
      </c>
      <c r="Y108" s="103">
        <f t="shared" si="18"/>
        <v>24.281214</v>
      </c>
      <c r="Z108" s="236">
        <f t="shared" si="19"/>
        <v>3.1143740000000015</v>
      </c>
      <c r="AB108" s="77"/>
    </row>
    <row r="109" spans="1:28" s="58" customFormat="1" ht="15">
      <c r="A109" s="193" t="s">
        <v>89</v>
      </c>
      <c r="B109" s="164">
        <v>1843800</v>
      </c>
      <c r="C109" s="162">
        <v>3600</v>
      </c>
      <c r="D109" s="170">
        <v>0</v>
      </c>
      <c r="E109" s="164">
        <v>31800</v>
      </c>
      <c r="F109" s="112">
        <v>1200</v>
      </c>
      <c r="G109" s="170">
        <v>0.04</v>
      </c>
      <c r="H109" s="164">
        <v>2400</v>
      </c>
      <c r="I109" s="112">
        <v>0</v>
      </c>
      <c r="J109" s="170">
        <v>0</v>
      </c>
      <c r="K109" s="164">
        <v>1878000</v>
      </c>
      <c r="L109" s="112">
        <v>4800</v>
      </c>
      <c r="M109" s="127">
        <v>0</v>
      </c>
      <c r="N109" s="112">
        <v>1822200</v>
      </c>
      <c r="O109" s="173">
        <f t="shared" si="10"/>
        <v>0.9702875399361023</v>
      </c>
      <c r="P109" s="108">
        <f>Volume!K109</f>
        <v>389.25</v>
      </c>
      <c r="Q109" s="69">
        <f>Volume!J109</f>
        <v>389.9</v>
      </c>
      <c r="R109" s="236">
        <f t="shared" si="11"/>
        <v>73.22322</v>
      </c>
      <c r="S109" s="103">
        <f t="shared" si="12"/>
        <v>71.047578</v>
      </c>
      <c r="T109" s="109">
        <f t="shared" si="13"/>
        <v>1873200</v>
      </c>
      <c r="U109" s="103">
        <f t="shared" si="14"/>
        <v>0.25624599615631005</v>
      </c>
      <c r="V109" s="103">
        <f t="shared" si="15"/>
        <v>71.889762</v>
      </c>
      <c r="W109" s="103">
        <f t="shared" si="16"/>
        <v>1.239882</v>
      </c>
      <c r="X109" s="103">
        <f t="shared" si="17"/>
        <v>0.093576</v>
      </c>
      <c r="Y109" s="103">
        <f t="shared" si="18"/>
        <v>72.91431</v>
      </c>
      <c r="Z109" s="236">
        <f t="shared" si="19"/>
        <v>0.30890999999999735</v>
      </c>
      <c r="AA109" s="78"/>
      <c r="AB109" s="77"/>
    </row>
    <row r="110" spans="1:28" s="7" customFormat="1" ht="15">
      <c r="A110" s="193" t="s">
        <v>34</v>
      </c>
      <c r="B110" s="164">
        <v>3034900</v>
      </c>
      <c r="C110" s="162">
        <v>-30800</v>
      </c>
      <c r="D110" s="170">
        <v>-0.01</v>
      </c>
      <c r="E110" s="164">
        <v>7700</v>
      </c>
      <c r="F110" s="112">
        <v>0</v>
      </c>
      <c r="G110" s="170">
        <v>0</v>
      </c>
      <c r="H110" s="164">
        <v>2200</v>
      </c>
      <c r="I110" s="112">
        <v>2200</v>
      </c>
      <c r="J110" s="170">
        <v>0</v>
      </c>
      <c r="K110" s="164">
        <v>3044800</v>
      </c>
      <c r="L110" s="112">
        <v>-28600</v>
      </c>
      <c r="M110" s="127">
        <v>-0.01</v>
      </c>
      <c r="N110" s="112">
        <v>2519000</v>
      </c>
      <c r="O110" s="173">
        <f t="shared" si="10"/>
        <v>0.8273121387283237</v>
      </c>
      <c r="P110" s="108">
        <f>Volume!K110</f>
        <v>402.05</v>
      </c>
      <c r="Q110" s="69">
        <f>Volume!J110</f>
        <v>408.1</v>
      </c>
      <c r="R110" s="236">
        <f t="shared" si="11"/>
        <v>124.258288</v>
      </c>
      <c r="S110" s="103">
        <f t="shared" si="12"/>
        <v>102.80039</v>
      </c>
      <c r="T110" s="109">
        <f t="shared" si="13"/>
        <v>3073400</v>
      </c>
      <c r="U110" s="103">
        <f t="shared" si="14"/>
        <v>-0.9305654974946312</v>
      </c>
      <c r="V110" s="103">
        <f t="shared" si="15"/>
        <v>123.854269</v>
      </c>
      <c r="W110" s="103">
        <f t="shared" si="16"/>
        <v>0.314237</v>
      </c>
      <c r="X110" s="103">
        <f t="shared" si="17"/>
        <v>0.089782</v>
      </c>
      <c r="Y110" s="103">
        <f t="shared" si="18"/>
        <v>123.566047</v>
      </c>
      <c r="Z110" s="236">
        <f t="shared" si="19"/>
        <v>0.6922409999999957</v>
      </c>
      <c r="AB110" s="77"/>
    </row>
    <row r="111" spans="1:28" s="7" customFormat="1" ht="15">
      <c r="A111" s="193" t="s">
        <v>5</v>
      </c>
      <c r="B111" s="164">
        <v>22952250</v>
      </c>
      <c r="C111" s="162">
        <v>-202500</v>
      </c>
      <c r="D111" s="170">
        <v>-0.01</v>
      </c>
      <c r="E111" s="164">
        <v>2731500</v>
      </c>
      <c r="F111" s="112">
        <v>29250</v>
      </c>
      <c r="G111" s="170">
        <v>0.01</v>
      </c>
      <c r="H111" s="164">
        <v>774000</v>
      </c>
      <c r="I111" s="112">
        <v>11250</v>
      </c>
      <c r="J111" s="170">
        <v>0.01</v>
      </c>
      <c r="K111" s="164">
        <v>26457750</v>
      </c>
      <c r="L111" s="112">
        <v>-162000</v>
      </c>
      <c r="M111" s="127">
        <v>-0.01</v>
      </c>
      <c r="N111" s="112">
        <v>24907500</v>
      </c>
      <c r="O111" s="173">
        <f t="shared" si="10"/>
        <v>0.9414065821923633</v>
      </c>
      <c r="P111" s="108">
        <f>Volume!K111</f>
        <v>180.85</v>
      </c>
      <c r="Q111" s="69">
        <f>Volume!J111</f>
        <v>180.25</v>
      </c>
      <c r="R111" s="236">
        <f t="shared" si="11"/>
        <v>476.90094375</v>
      </c>
      <c r="S111" s="103">
        <f t="shared" si="12"/>
        <v>448.9576875</v>
      </c>
      <c r="T111" s="109">
        <f t="shared" si="13"/>
        <v>26619750</v>
      </c>
      <c r="U111" s="103">
        <f t="shared" si="14"/>
        <v>-0.6085707040824951</v>
      </c>
      <c r="V111" s="103">
        <f t="shared" si="15"/>
        <v>413.71430625</v>
      </c>
      <c r="W111" s="103">
        <f t="shared" si="16"/>
        <v>49.2352875</v>
      </c>
      <c r="X111" s="103">
        <f t="shared" si="17"/>
        <v>13.95135</v>
      </c>
      <c r="Y111" s="103">
        <f t="shared" si="18"/>
        <v>481.41817875</v>
      </c>
      <c r="Z111" s="236">
        <f t="shared" si="19"/>
        <v>-4.517234999999971</v>
      </c>
      <c r="AB111" s="77"/>
    </row>
    <row r="112" spans="1:28" s="58" customFormat="1" ht="15">
      <c r="A112" s="193" t="s">
        <v>175</v>
      </c>
      <c r="B112" s="164">
        <v>2891000</v>
      </c>
      <c r="C112" s="162">
        <v>-139000</v>
      </c>
      <c r="D112" s="170">
        <v>-0.05</v>
      </c>
      <c r="E112" s="164">
        <v>60500</v>
      </c>
      <c r="F112" s="112">
        <v>3000</v>
      </c>
      <c r="G112" s="170">
        <v>0.05</v>
      </c>
      <c r="H112" s="164">
        <v>4500</v>
      </c>
      <c r="I112" s="112">
        <v>0</v>
      </c>
      <c r="J112" s="170">
        <v>0</v>
      </c>
      <c r="K112" s="164">
        <v>2956000</v>
      </c>
      <c r="L112" s="112">
        <v>-136000</v>
      </c>
      <c r="M112" s="127">
        <v>-0.04</v>
      </c>
      <c r="N112" s="112">
        <v>2885000</v>
      </c>
      <c r="O112" s="173">
        <f t="shared" si="10"/>
        <v>0.975981055480379</v>
      </c>
      <c r="P112" s="108">
        <f>Volume!K112</f>
        <v>381.25</v>
      </c>
      <c r="Q112" s="69">
        <f>Volume!J112</f>
        <v>390.95</v>
      </c>
      <c r="R112" s="236">
        <f t="shared" si="11"/>
        <v>115.56482</v>
      </c>
      <c r="S112" s="103">
        <f t="shared" si="12"/>
        <v>112.789075</v>
      </c>
      <c r="T112" s="109">
        <f t="shared" si="13"/>
        <v>3092000</v>
      </c>
      <c r="U112" s="103">
        <f t="shared" si="14"/>
        <v>-4.3984476067270375</v>
      </c>
      <c r="V112" s="103">
        <f t="shared" si="15"/>
        <v>113.023645</v>
      </c>
      <c r="W112" s="103">
        <f t="shared" si="16"/>
        <v>2.3652475</v>
      </c>
      <c r="X112" s="103">
        <f t="shared" si="17"/>
        <v>0.1759275</v>
      </c>
      <c r="Y112" s="103">
        <f t="shared" si="18"/>
        <v>117.8825</v>
      </c>
      <c r="Z112" s="236">
        <f t="shared" si="19"/>
        <v>-2.3176799999999957</v>
      </c>
      <c r="AA112" s="78"/>
      <c r="AB112" s="77"/>
    </row>
    <row r="113" spans="1:28" s="58" customFormat="1" ht="15">
      <c r="A113" s="193" t="s">
        <v>471</v>
      </c>
      <c r="B113" s="164">
        <v>1257600</v>
      </c>
      <c r="C113" s="162">
        <v>54800</v>
      </c>
      <c r="D113" s="170">
        <v>0.05</v>
      </c>
      <c r="E113" s="164">
        <v>24800</v>
      </c>
      <c r="F113" s="112">
        <v>4400</v>
      </c>
      <c r="G113" s="170">
        <v>0.22</v>
      </c>
      <c r="H113" s="164">
        <v>800</v>
      </c>
      <c r="I113" s="112">
        <v>0</v>
      </c>
      <c r="J113" s="170">
        <v>0</v>
      </c>
      <c r="K113" s="164">
        <v>1283200</v>
      </c>
      <c r="L113" s="112">
        <v>59200</v>
      </c>
      <c r="M113" s="127">
        <v>0.05</v>
      </c>
      <c r="N113" s="112">
        <v>1256800</v>
      </c>
      <c r="O113" s="173">
        <f t="shared" si="10"/>
        <v>0.979426433915212</v>
      </c>
      <c r="P113" s="108">
        <f>Volume!K113</f>
        <v>363.15</v>
      </c>
      <c r="Q113" s="69">
        <f>Volume!J113</f>
        <v>373.35</v>
      </c>
      <c r="R113" s="236">
        <f t="shared" si="11"/>
        <v>47.908272</v>
      </c>
      <c r="S113" s="103">
        <f t="shared" si="12"/>
        <v>46.922628</v>
      </c>
      <c r="T113" s="109">
        <f t="shared" si="13"/>
        <v>1224000</v>
      </c>
      <c r="U113" s="103">
        <f t="shared" si="14"/>
        <v>4.836601307189543</v>
      </c>
      <c r="V113" s="103">
        <f t="shared" si="15"/>
        <v>46.952496</v>
      </c>
      <c r="W113" s="103">
        <f t="shared" si="16"/>
        <v>0.925908</v>
      </c>
      <c r="X113" s="103">
        <f t="shared" si="17"/>
        <v>0.029868</v>
      </c>
      <c r="Y113" s="103">
        <f t="shared" si="18"/>
        <v>44.44956</v>
      </c>
      <c r="Z113" s="236">
        <f t="shared" si="19"/>
        <v>3.4587119999999985</v>
      </c>
      <c r="AA113" s="78"/>
      <c r="AB113" s="77"/>
    </row>
    <row r="114" spans="1:28" s="7" customFormat="1" ht="15">
      <c r="A114" s="193" t="s">
        <v>166</v>
      </c>
      <c r="B114" s="164">
        <v>104700</v>
      </c>
      <c r="C114" s="162">
        <v>0</v>
      </c>
      <c r="D114" s="170">
        <v>0</v>
      </c>
      <c r="E114" s="164">
        <v>0</v>
      </c>
      <c r="F114" s="112">
        <v>0</v>
      </c>
      <c r="G114" s="170">
        <v>0</v>
      </c>
      <c r="H114" s="164">
        <v>0</v>
      </c>
      <c r="I114" s="112">
        <v>0</v>
      </c>
      <c r="J114" s="170">
        <v>0</v>
      </c>
      <c r="K114" s="164">
        <v>104700</v>
      </c>
      <c r="L114" s="112">
        <v>0</v>
      </c>
      <c r="M114" s="127">
        <v>0</v>
      </c>
      <c r="N114" s="112">
        <v>104700</v>
      </c>
      <c r="O114" s="173">
        <f t="shared" si="10"/>
        <v>1</v>
      </c>
      <c r="P114" s="108">
        <f>Volume!K114</f>
        <v>673.45</v>
      </c>
      <c r="Q114" s="69">
        <f>Volume!J114</f>
        <v>680.25</v>
      </c>
      <c r="R114" s="236">
        <f t="shared" si="11"/>
        <v>7.1222175</v>
      </c>
      <c r="S114" s="103">
        <f t="shared" si="12"/>
        <v>7.1222175</v>
      </c>
      <c r="T114" s="109">
        <f t="shared" si="13"/>
        <v>104700</v>
      </c>
      <c r="U114" s="103">
        <f t="shared" si="14"/>
        <v>0</v>
      </c>
      <c r="V114" s="103">
        <f t="shared" si="15"/>
        <v>7.1222175</v>
      </c>
      <c r="W114" s="103">
        <f t="shared" si="16"/>
        <v>0</v>
      </c>
      <c r="X114" s="103">
        <f t="shared" si="17"/>
        <v>0</v>
      </c>
      <c r="Y114" s="103">
        <f t="shared" si="18"/>
        <v>7.0510215</v>
      </c>
      <c r="Z114" s="236">
        <f t="shared" si="19"/>
        <v>0.07119599999999959</v>
      </c>
      <c r="AB114" s="77"/>
    </row>
    <row r="115" spans="1:28" s="7" customFormat="1" ht="15">
      <c r="A115" s="193" t="s">
        <v>131</v>
      </c>
      <c r="B115" s="164">
        <v>1468800</v>
      </c>
      <c r="C115" s="162">
        <v>-13600</v>
      </c>
      <c r="D115" s="170">
        <v>-0.01</v>
      </c>
      <c r="E115" s="164">
        <v>6000</v>
      </c>
      <c r="F115" s="112">
        <v>0</v>
      </c>
      <c r="G115" s="170">
        <v>0</v>
      </c>
      <c r="H115" s="164">
        <v>0</v>
      </c>
      <c r="I115" s="112">
        <v>0</v>
      </c>
      <c r="J115" s="170">
        <v>0</v>
      </c>
      <c r="K115" s="164">
        <v>1474800</v>
      </c>
      <c r="L115" s="112">
        <v>-13600</v>
      </c>
      <c r="M115" s="127">
        <v>-0.01</v>
      </c>
      <c r="N115" s="112">
        <v>1444400</v>
      </c>
      <c r="O115" s="173">
        <f t="shared" si="10"/>
        <v>0.9793870355302414</v>
      </c>
      <c r="P115" s="108">
        <f>Volume!K115</f>
        <v>886.55</v>
      </c>
      <c r="Q115" s="69">
        <f>Volume!J115</f>
        <v>894.9</v>
      </c>
      <c r="R115" s="236">
        <f t="shared" si="11"/>
        <v>131.979852</v>
      </c>
      <c r="S115" s="103">
        <f t="shared" si="12"/>
        <v>129.259356</v>
      </c>
      <c r="T115" s="109">
        <f t="shared" si="13"/>
        <v>1488400</v>
      </c>
      <c r="U115" s="103">
        <f t="shared" si="14"/>
        <v>-0.9137328675087342</v>
      </c>
      <c r="V115" s="103">
        <f t="shared" si="15"/>
        <v>131.442912</v>
      </c>
      <c r="W115" s="103">
        <f t="shared" si="16"/>
        <v>0.53694</v>
      </c>
      <c r="X115" s="103">
        <f t="shared" si="17"/>
        <v>0</v>
      </c>
      <c r="Y115" s="103">
        <f t="shared" si="18"/>
        <v>131.954102</v>
      </c>
      <c r="Z115" s="236">
        <f t="shared" si="19"/>
        <v>0.02574999999998795</v>
      </c>
      <c r="AB115" s="77"/>
    </row>
    <row r="116" spans="1:28" s="58" customFormat="1" ht="15">
      <c r="A116" s="193" t="s">
        <v>143</v>
      </c>
      <c r="B116" s="164">
        <v>188750</v>
      </c>
      <c r="C116" s="162">
        <v>3125</v>
      </c>
      <c r="D116" s="170">
        <v>0.02</v>
      </c>
      <c r="E116" s="164">
        <v>2375</v>
      </c>
      <c r="F116" s="112">
        <v>0</v>
      </c>
      <c r="G116" s="170">
        <v>0</v>
      </c>
      <c r="H116" s="164">
        <v>0</v>
      </c>
      <c r="I116" s="112">
        <v>0</v>
      </c>
      <c r="J116" s="170">
        <v>0</v>
      </c>
      <c r="K116" s="164">
        <v>191125</v>
      </c>
      <c r="L116" s="112">
        <v>3125</v>
      </c>
      <c r="M116" s="127">
        <v>0.02</v>
      </c>
      <c r="N116" s="112">
        <v>141250</v>
      </c>
      <c r="O116" s="173">
        <f t="shared" si="10"/>
        <v>0.7390451275343362</v>
      </c>
      <c r="P116" s="108">
        <f>Volume!K116</f>
        <v>4606.5</v>
      </c>
      <c r="Q116" s="69">
        <f>Volume!J116</f>
        <v>4674.2</v>
      </c>
      <c r="R116" s="236">
        <f t="shared" si="11"/>
        <v>89.3356475</v>
      </c>
      <c r="S116" s="103">
        <f t="shared" si="12"/>
        <v>66.023075</v>
      </c>
      <c r="T116" s="109">
        <f t="shared" si="13"/>
        <v>188000</v>
      </c>
      <c r="U116" s="103">
        <f t="shared" si="14"/>
        <v>1.6622340425531914</v>
      </c>
      <c r="V116" s="103">
        <f t="shared" si="15"/>
        <v>88.225525</v>
      </c>
      <c r="W116" s="103">
        <f t="shared" si="16"/>
        <v>1.1101225</v>
      </c>
      <c r="X116" s="103">
        <f t="shared" si="17"/>
        <v>0</v>
      </c>
      <c r="Y116" s="103">
        <f t="shared" si="18"/>
        <v>86.6022</v>
      </c>
      <c r="Z116" s="236">
        <f t="shared" si="19"/>
        <v>2.733447499999997</v>
      </c>
      <c r="AA116" s="78"/>
      <c r="AB116" s="77"/>
    </row>
    <row r="117" spans="1:28" s="7" customFormat="1" ht="15">
      <c r="A117" s="193" t="s">
        <v>286</v>
      </c>
      <c r="B117" s="164">
        <v>2373600</v>
      </c>
      <c r="C117" s="162">
        <v>32400</v>
      </c>
      <c r="D117" s="170">
        <v>0.01</v>
      </c>
      <c r="E117" s="164">
        <v>1200</v>
      </c>
      <c r="F117" s="112">
        <v>0</v>
      </c>
      <c r="G117" s="170">
        <v>0</v>
      </c>
      <c r="H117" s="164">
        <v>0</v>
      </c>
      <c r="I117" s="112">
        <v>0</v>
      </c>
      <c r="J117" s="170">
        <v>0</v>
      </c>
      <c r="K117" s="164">
        <v>2374800</v>
      </c>
      <c r="L117" s="112">
        <v>32400</v>
      </c>
      <c r="M117" s="127">
        <v>0.01</v>
      </c>
      <c r="N117" s="112">
        <v>2361000</v>
      </c>
      <c r="O117" s="173">
        <f t="shared" si="10"/>
        <v>0.9941889843355229</v>
      </c>
      <c r="P117" s="108">
        <f>Volume!K117</f>
        <v>958.05</v>
      </c>
      <c r="Q117" s="69">
        <f>Volume!J117</f>
        <v>967.7</v>
      </c>
      <c r="R117" s="236">
        <f t="shared" si="11"/>
        <v>229.809396</v>
      </c>
      <c r="S117" s="103">
        <f t="shared" si="12"/>
        <v>228.47397</v>
      </c>
      <c r="T117" s="109">
        <f t="shared" si="13"/>
        <v>2342400</v>
      </c>
      <c r="U117" s="103">
        <f t="shared" si="14"/>
        <v>1.3831967213114753</v>
      </c>
      <c r="V117" s="103">
        <f t="shared" si="15"/>
        <v>229.693272</v>
      </c>
      <c r="W117" s="103">
        <f t="shared" si="16"/>
        <v>0.116124</v>
      </c>
      <c r="X117" s="103">
        <f t="shared" si="17"/>
        <v>0</v>
      </c>
      <c r="Y117" s="103">
        <f t="shared" si="18"/>
        <v>224.413632</v>
      </c>
      <c r="Z117" s="236">
        <f t="shared" si="19"/>
        <v>5.395763999999986</v>
      </c>
      <c r="AB117" s="77"/>
    </row>
    <row r="118" spans="1:28" s="58" customFormat="1" ht="15">
      <c r="A118" s="193" t="s">
        <v>132</v>
      </c>
      <c r="B118" s="164">
        <v>25075000</v>
      </c>
      <c r="C118" s="162">
        <v>675000</v>
      </c>
      <c r="D118" s="170">
        <v>0.03</v>
      </c>
      <c r="E118" s="164">
        <v>5575000</v>
      </c>
      <c r="F118" s="112">
        <v>50000</v>
      </c>
      <c r="G118" s="170">
        <v>0.01</v>
      </c>
      <c r="H118" s="164">
        <v>831250</v>
      </c>
      <c r="I118" s="112">
        <v>0</v>
      </c>
      <c r="J118" s="170">
        <v>0</v>
      </c>
      <c r="K118" s="164">
        <v>31481250</v>
      </c>
      <c r="L118" s="112">
        <v>725000</v>
      </c>
      <c r="M118" s="127">
        <v>0.02</v>
      </c>
      <c r="N118" s="112">
        <v>29537500</v>
      </c>
      <c r="O118" s="173">
        <f t="shared" si="10"/>
        <v>0.9382568989477864</v>
      </c>
      <c r="P118" s="108">
        <f>Volume!K118</f>
        <v>52.75</v>
      </c>
      <c r="Q118" s="69">
        <f>Volume!J118</f>
        <v>53.55</v>
      </c>
      <c r="R118" s="236">
        <f t="shared" si="11"/>
        <v>168.58209375</v>
      </c>
      <c r="S118" s="103">
        <f t="shared" si="12"/>
        <v>158.1733125</v>
      </c>
      <c r="T118" s="109">
        <f t="shared" si="13"/>
        <v>30756250</v>
      </c>
      <c r="U118" s="103">
        <f t="shared" si="14"/>
        <v>2.3572444625076203</v>
      </c>
      <c r="V118" s="103">
        <f t="shared" si="15"/>
        <v>134.276625</v>
      </c>
      <c r="W118" s="103">
        <f t="shared" si="16"/>
        <v>29.854125</v>
      </c>
      <c r="X118" s="103">
        <f t="shared" si="17"/>
        <v>4.45134375</v>
      </c>
      <c r="Y118" s="103">
        <f t="shared" si="18"/>
        <v>162.23921875</v>
      </c>
      <c r="Z118" s="236">
        <f t="shared" si="19"/>
        <v>6.342875000000021</v>
      </c>
      <c r="AA118" s="78"/>
      <c r="AB118" s="77"/>
    </row>
    <row r="119" spans="1:28" s="7" customFormat="1" ht="15">
      <c r="A119" s="193" t="s">
        <v>167</v>
      </c>
      <c r="B119" s="164">
        <v>9122000</v>
      </c>
      <c r="C119" s="162">
        <v>-26000</v>
      </c>
      <c r="D119" s="170">
        <v>0</v>
      </c>
      <c r="E119" s="164">
        <v>14000</v>
      </c>
      <c r="F119" s="112">
        <v>0</v>
      </c>
      <c r="G119" s="170">
        <v>0</v>
      </c>
      <c r="H119" s="164">
        <v>0</v>
      </c>
      <c r="I119" s="112">
        <v>0</v>
      </c>
      <c r="J119" s="170">
        <v>0</v>
      </c>
      <c r="K119" s="164">
        <v>9136000</v>
      </c>
      <c r="L119" s="112">
        <v>-26000</v>
      </c>
      <c r="M119" s="127">
        <v>0</v>
      </c>
      <c r="N119" s="112">
        <v>8440000</v>
      </c>
      <c r="O119" s="173">
        <f t="shared" si="10"/>
        <v>0.9238178633975481</v>
      </c>
      <c r="P119" s="108">
        <f>Volume!K119</f>
        <v>156.8</v>
      </c>
      <c r="Q119" s="69">
        <f>Volume!J119</f>
        <v>156.9</v>
      </c>
      <c r="R119" s="236">
        <f t="shared" si="11"/>
        <v>143.34384</v>
      </c>
      <c r="S119" s="103">
        <f t="shared" si="12"/>
        <v>132.4236</v>
      </c>
      <c r="T119" s="109">
        <f t="shared" si="13"/>
        <v>9162000</v>
      </c>
      <c r="U119" s="103">
        <f t="shared" si="14"/>
        <v>-0.2837808338790657</v>
      </c>
      <c r="V119" s="103">
        <f t="shared" si="15"/>
        <v>143.12418</v>
      </c>
      <c r="W119" s="103">
        <f t="shared" si="16"/>
        <v>0.21966</v>
      </c>
      <c r="X119" s="103">
        <f t="shared" si="17"/>
        <v>0</v>
      </c>
      <c r="Y119" s="103">
        <f t="shared" si="18"/>
        <v>143.66016</v>
      </c>
      <c r="Z119" s="236">
        <f t="shared" si="19"/>
        <v>-0.3163199999999904</v>
      </c>
      <c r="AB119" s="77"/>
    </row>
    <row r="120" spans="1:28" s="7" customFormat="1" ht="15">
      <c r="A120" s="193" t="s">
        <v>287</v>
      </c>
      <c r="B120" s="164">
        <v>2851750</v>
      </c>
      <c r="C120" s="162">
        <v>29700</v>
      </c>
      <c r="D120" s="170">
        <v>0.01</v>
      </c>
      <c r="E120" s="164">
        <v>6600</v>
      </c>
      <c r="F120" s="112">
        <v>550</v>
      </c>
      <c r="G120" s="170">
        <v>0.09</v>
      </c>
      <c r="H120" s="164">
        <v>550</v>
      </c>
      <c r="I120" s="112">
        <v>0</v>
      </c>
      <c r="J120" s="170">
        <v>0</v>
      </c>
      <c r="K120" s="164">
        <v>2858900</v>
      </c>
      <c r="L120" s="112">
        <v>30250</v>
      </c>
      <c r="M120" s="127">
        <v>0.01</v>
      </c>
      <c r="N120" s="112">
        <v>2548150</v>
      </c>
      <c r="O120" s="173">
        <f t="shared" si="10"/>
        <v>0.8913043478260869</v>
      </c>
      <c r="P120" s="108">
        <f>Volume!K120</f>
        <v>680.3</v>
      </c>
      <c r="Q120" s="69">
        <f>Volume!J120</f>
        <v>687.5</v>
      </c>
      <c r="R120" s="236">
        <f t="shared" si="11"/>
        <v>196.549375</v>
      </c>
      <c r="S120" s="103">
        <f t="shared" si="12"/>
        <v>175.1853125</v>
      </c>
      <c r="T120" s="109">
        <f t="shared" si="13"/>
        <v>2828650</v>
      </c>
      <c r="U120" s="103">
        <f t="shared" si="14"/>
        <v>1.0694147384794868</v>
      </c>
      <c r="V120" s="103">
        <f t="shared" si="15"/>
        <v>196.0578125</v>
      </c>
      <c r="W120" s="103">
        <f t="shared" si="16"/>
        <v>0.45375</v>
      </c>
      <c r="X120" s="103">
        <f t="shared" si="17"/>
        <v>0.0378125</v>
      </c>
      <c r="Y120" s="103">
        <f t="shared" si="18"/>
        <v>192.43305949999998</v>
      </c>
      <c r="Z120" s="236">
        <f t="shared" si="19"/>
        <v>4.116315500000013</v>
      </c>
      <c r="AB120" s="77"/>
    </row>
    <row r="121" spans="1:28" s="7" customFormat="1" ht="15">
      <c r="A121" s="193" t="s">
        <v>407</v>
      </c>
      <c r="B121" s="164">
        <v>1023500</v>
      </c>
      <c r="C121" s="162">
        <v>-7500</v>
      </c>
      <c r="D121" s="170">
        <v>-0.01</v>
      </c>
      <c r="E121" s="164">
        <v>0</v>
      </c>
      <c r="F121" s="112">
        <v>0</v>
      </c>
      <c r="G121" s="170">
        <v>0</v>
      </c>
      <c r="H121" s="164">
        <v>0</v>
      </c>
      <c r="I121" s="112">
        <v>0</v>
      </c>
      <c r="J121" s="170">
        <v>0</v>
      </c>
      <c r="K121" s="164">
        <v>1023500</v>
      </c>
      <c r="L121" s="112">
        <v>-7500</v>
      </c>
      <c r="M121" s="127">
        <v>-0.01</v>
      </c>
      <c r="N121" s="112">
        <v>1006000</v>
      </c>
      <c r="O121" s="173">
        <f t="shared" si="10"/>
        <v>0.9829018075232047</v>
      </c>
      <c r="P121" s="108">
        <f>Volume!K121</f>
        <v>531.05</v>
      </c>
      <c r="Q121" s="69">
        <f>Volume!J121</f>
        <v>534.5</v>
      </c>
      <c r="R121" s="236">
        <f t="shared" si="11"/>
        <v>54.706075</v>
      </c>
      <c r="S121" s="103">
        <f t="shared" si="12"/>
        <v>53.7707</v>
      </c>
      <c r="T121" s="109">
        <f t="shared" si="13"/>
        <v>1031000</v>
      </c>
      <c r="U121" s="103">
        <f t="shared" si="14"/>
        <v>-0.7274490785645005</v>
      </c>
      <c r="V121" s="103">
        <f t="shared" si="15"/>
        <v>54.706075</v>
      </c>
      <c r="W121" s="103">
        <f t="shared" si="16"/>
        <v>0</v>
      </c>
      <c r="X121" s="103">
        <f t="shared" si="17"/>
        <v>0</v>
      </c>
      <c r="Y121" s="103">
        <f t="shared" si="18"/>
        <v>54.751255</v>
      </c>
      <c r="Z121" s="236">
        <f t="shared" si="19"/>
        <v>-0.045180000000001996</v>
      </c>
      <c r="AB121" s="77"/>
    </row>
    <row r="122" spans="1:28" s="7" customFormat="1" ht="15">
      <c r="A122" s="193" t="s">
        <v>288</v>
      </c>
      <c r="B122" s="164">
        <v>3272500</v>
      </c>
      <c r="C122" s="162">
        <v>62150</v>
      </c>
      <c r="D122" s="170">
        <v>0.02</v>
      </c>
      <c r="E122" s="164">
        <v>22550</v>
      </c>
      <c r="F122" s="112">
        <v>1650</v>
      </c>
      <c r="G122" s="170">
        <v>0.08</v>
      </c>
      <c r="H122" s="164">
        <v>3300</v>
      </c>
      <c r="I122" s="112">
        <v>1100</v>
      </c>
      <c r="J122" s="170">
        <v>0.5</v>
      </c>
      <c r="K122" s="164">
        <v>3298350</v>
      </c>
      <c r="L122" s="112">
        <v>64900</v>
      </c>
      <c r="M122" s="127">
        <v>0.02</v>
      </c>
      <c r="N122" s="112">
        <v>3239500</v>
      </c>
      <c r="O122" s="173">
        <f t="shared" si="10"/>
        <v>0.9821577455394364</v>
      </c>
      <c r="P122" s="108">
        <f>Volume!K122</f>
        <v>797.75</v>
      </c>
      <c r="Q122" s="69">
        <f>Volume!J122</f>
        <v>816.25</v>
      </c>
      <c r="R122" s="236">
        <f t="shared" si="11"/>
        <v>269.22781875</v>
      </c>
      <c r="S122" s="103">
        <f t="shared" si="12"/>
        <v>264.4241875</v>
      </c>
      <c r="T122" s="109">
        <f t="shared" si="13"/>
        <v>3233450</v>
      </c>
      <c r="U122" s="103">
        <f t="shared" si="14"/>
        <v>2.007144072121109</v>
      </c>
      <c r="V122" s="103">
        <f t="shared" si="15"/>
        <v>267.1178125</v>
      </c>
      <c r="W122" s="103">
        <f t="shared" si="16"/>
        <v>1.84064375</v>
      </c>
      <c r="X122" s="103">
        <f t="shared" si="17"/>
        <v>0.2693625</v>
      </c>
      <c r="Y122" s="103">
        <f t="shared" si="18"/>
        <v>257.94847375</v>
      </c>
      <c r="Z122" s="236">
        <f t="shared" si="19"/>
        <v>11.279344999999978</v>
      </c>
      <c r="AB122" s="77"/>
    </row>
    <row r="123" spans="1:28" s="58" customFormat="1" ht="15">
      <c r="A123" s="193" t="s">
        <v>176</v>
      </c>
      <c r="B123" s="164">
        <v>1615000</v>
      </c>
      <c r="C123" s="162">
        <v>-153750</v>
      </c>
      <c r="D123" s="170">
        <v>-0.09</v>
      </c>
      <c r="E123" s="164">
        <v>20000</v>
      </c>
      <c r="F123" s="112">
        <v>0</v>
      </c>
      <c r="G123" s="170">
        <v>0</v>
      </c>
      <c r="H123" s="164">
        <v>0</v>
      </c>
      <c r="I123" s="112">
        <v>0</v>
      </c>
      <c r="J123" s="170">
        <v>0</v>
      </c>
      <c r="K123" s="164">
        <v>1635000</v>
      </c>
      <c r="L123" s="112">
        <v>-153750</v>
      </c>
      <c r="M123" s="127">
        <v>-0.09</v>
      </c>
      <c r="N123" s="112">
        <v>1598750</v>
      </c>
      <c r="O123" s="173">
        <f t="shared" si="10"/>
        <v>0.97782874617737</v>
      </c>
      <c r="P123" s="108">
        <f>Volume!K123</f>
        <v>211.45</v>
      </c>
      <c r="Q123" s="69">
        <f>Volume!J123</f>
        <v>215.4</v>
      </c>
      <c r="R123" s="236">
        <f t="shared" si="11"/>
        <v>35.2179</v>
      </c>
      <c r="S123" s="103">
        <f t="shared" si="12"/>
        <v>34.437075</v>
      </c>
      <c r="T123" s="109">
        <f t="shared" si="13"/>
        <v>1788750</v>
      </c>
      <c r="U123" s="103">
        <f t="shared" si="14"/>
        <v>-8.59538784067086</v>
      </c>
      <c r="V123" s="103">
        <f t="shared" si="15"/>
        <v>34.7871</v>
      </c>
      <c r="W123" s="103">
        <f t="shared" si="16"/>
        <v>0.4308</v>
      </c>
      <c r="X123" s="103">
        <f t="shared" si="17"/>
        <v>0</v>
      </c>
      <c r="Y123" s="103">
        <f t="shared" si="18"/>
        <v>37.82311875</v>
      </c>
      <c r="Z123" s="236">
        <f t="shared" si="19"/>
        <v>-2.605218749999999</v>
      </c>
      <c r="AA123" s="78"/>
      <c r="AB123" s="77"/>
    </row>
    <row r="124" spans="1:28" s="58" customFormat="1" ht="15">
      <c r="A124" s="193" t="s">
        <v>487</v>
      </c>
      <c r="B124" s="164">
        <v>162900</v>
      </c>
      <c r="C124" s="162">
        <v>1400</v>
      </c>
      <c r="D124" s="170">
        <v>0.01</v>
      </c>
      <c r="E124" s="164">
        <v>0</v>
      </c>
      <c r="F124" s="112">
        <v>0</v>
      </c>
      <c r="G124" s="170">
        <v>0</v>
      </c>
      <c r="H124" s="164">
        <v>0</v>
      </c>
      <c r="I124" s="112">
        <v>0</v>
      </c>
      <c r="J124" s="170">
        <v>0</v>
      </c>
      <c r="K124" s="164">
        <v>162900</v>
      </c>
      <c r="L124" s="112">
        <v>1400</v>
      </c>
      <c r="M124" s="127">
        <v>0.01</v>
      </c>
      <c r="N124" s="112">
        <v>158900</v>
      </c>
      <c r="O124" s="173">
        <f t="shared" si="10"/>
        <v>0.9754450583179864</v>
      </c>
      <c r="P124" s="108">
        <f>Volume!K124</f>
        <v>2982.85</v>
      </c>
      <c r="Q124" s="69">
        <f>Volume!J124</f>
        <v>3000</v>
      </c>
      <c r="R124" s="236">
        <f t="shared" si="11"/>
        <v>48.87</v>
      </c>
      <c r="S124" s="103">
        <f t="shared" si="12"/>
        <v>47.67</v>
      </c>
      <c r="T124" s="109">
        <f t="shared" si="13"/>
        <v>161500</v>
      </c>
      <c r="U124" s="103">
        <f t="shared" si="14"/>
        <v>0.8668730650154799</v>
      </c>
      <c r="V124" s="103">
        <f t="shared" si="15"/>
        <v>48.87</v>
      </c>
      <c r="W124" s="103">
        <f t="shared" si="16"/>
        <v>0</v>
      </c>
      <c r="X124" s="103">
        <f t="shared" si="17"/>
        <v>0</v>
      </c>
      <c r="Y124" s="103">
        <f t="shared" si="18"/>
        <v>48.1730275</v>
      </c>
      <c r="Z124" s="236">
        <f t="shared" si="19"/>
        <v>0.696972499999994</v>
      </c>
      <c r="AA124" s="78"/>
      <c r="AB124" s="77"/>
    </row>
    <row r="125" spans="1:28" s="58" customFormat="1" ht="15">
      <c r="A125" s="193" t="s">
        <v>144</v>
      </c>
      <c r="B125" s="164">
        <v>1222300</v>
      </c>
      <c r="C125" s="162">
        <v>27200</v>
      </c>
      <c r="D125" s="170">
        <v>0.02</v>
      </c>
      <c r="E125" s="164">
        <v>74800</v>
      </c>
      <c r="F125" s="112">
        <v>0</v>
      </c>
      <c r="G125" s="170">
        <v>0</v>
      </c>
      <c r="H125" s="164">
        <v>1700</v>
      </c>
      <c r="I125" s="112">
        <v>0</v>
      </c>
      <c r="J125" s="170">
        <v>0</v>
      </c>
      <c r="K125" s="164">
        <v>1298800</v>
      </c>
      <c r="L125" s="112">
        <v>27200</v>
      </c>
      <c r="M125" s="127">
        <v>0.02</v>
      </c>
      <c r="N125" s="112">
        <v>1280100</v>
      </c>
      <c r="O125" s="173">
        <f t="shared" si="10"/>
        <v>0.9856020942408377</v>
      </c>
      <c r="P125" s="108">
        <f>Volume!K125</f>
        <v>205.25</v>
      </c>
      <c r="Q125" s="69">
        <f>Volume!J125</f>
        <v>208.55</v>
      </c>
      <c r="R125" s="236">
        <f t="shared" si="11"/>
        <v>27.086474</v>
      </c>
      <c r="S125" s="103">
        <f t="shared" si="12"/>
        <v>26.6964855</v>
      </c>
      <c r="T125" s="109">
        <f t="shared" si="13"/>
        <v>1271600</v>
      </c>
      <c r="U125" s="103">
        <f t="shared" si="14"/>
        <v>2.13903743315508</v>
      </c>
      <c r="V125" s="103">
        <f t="shared" si="15"/>
        <v>25.4910665</v>
      </c>
      <c r="W125" s="103">
        <f t="shared" si="16"/>
        <v>1.559954</v>
      </c>
      <c r="X125" s="103">
        <f t="shared" si="17"/>
        <v>0.0354535</v>
      </c>
      <c r="Y125" s="103">
        <f t="shared" si="18"/>
        <v>26.09959</v>
      </c>
      <c r="Z125" s="236">
        <f t="shared" si="19"/>
        <v>0.9868839999999999</v>
      </c>
      <c r="AA125" s="78"/>
      <c r="AB125" s="77"/>
    </row>
    <row r="126" spans="1:28" s="7" customFormat="1" ht="15">
      <c r="A126" s="193" t="s">
        <v>268</v>
      </c>
      <c r="B126" s="164">
        <v>3201950</v>
      </c>
      <c r="C126" s="162">
        <v>-39950</v>
      </c>
      <c r="D126" s="170">
        <v>-0.01</v>
      </c>
      <c r="E126" s="164">
        <v>93500</v>
      </c>
      <c r="F126" s="112">
        <v>-850</v>
      </c>
      <c r="G126" s="170">
        <v>-0.01</v>
      </c>
      <c r="H126" s="164">
        <v>4250</v>
      </c>
      <c r="I126" s="112">
        <v>0</v>
      </c>
      <c r="J126" s="170">
        <v>0</v>
      </c>
      <c r="K126" s="164">
        <v>3299700</v>
      </c>
      <c r="L126" s="112">
        <v>-40800</v>
      </c>
      <c r="M126" s="127">
        <v>-0.01</v>
      </c>
      <c r="N126" s="112">
        <v>3225750</v>
      </c>
      <c r="O126" s="173">
        <f t="shared" si="10"/>
        <v>0.9775888717156105</v>
      </c>
      <c r="P126" s="108">
        <f>Volume!K126</f>
        <v>317.5</v>
      </c>
      <c r="Q126" s="69">
        <f>Volume!J126</f>
        <v>330.2</v>
      </c>
      <c r="R126" s="236">
        <f t="shared" si="11"/>
        <v>108.956094</v>
      </c>
      <c r="S126" s="103">
        <f t="shared" si="12"/>
        <v>106.514265</v>
      </c>
      <c r="T126" s="109">
        <f t="shared" si="13"/>
        <v>3340500</v>
      </c>
      <c r="U126" s="103">
        <f t="shared" si="14"/>
        <v>-1.2213740458015268</v>
      </c>
      <c r="V126" s="103">
        <f t="shared" si="15"/>
        <v>105.728389</v>
      </c>
      <c r="W126" s="103">
        <f t="shared" si="16"/>
        <v>3.08737</v>
      </c>
      <c r="X126" s="103">
        <f t="shared" si="17"/>
        <v>0.140335</v>
      </c>
      <c r="Y126" s="103">
        <f t="shared" si="18"/>
        <v>106.060875</v>
      </c>
      <c r="Z126" s="236">
        <f t="shared" si="19"/>
        <v>2.8952189999999973</v>
      </c>
      <c r="AB126" s="77"/>
    </row>
    <row r="127" spans="1:28" s="58" customFormat="1" ht="15">
      <c r="A127" s="193" t="s">
        <v>206</v>
      </c>
      <c r="B127" s="164">
        <v>2663200</v>
      </c>
      <c r="C127" s="162">
        <v>76200</v>
      </c>
      <c r="D127" s="170">
        <v>0.03</v>
      </c>
      <c r="E127" s="164">
        <v>128800</v>
      </c>
      <c r="F127" s="112">
        <v>31400</v>
      </c>
      <c r="G127" s="170">
        <v>0.32</v>
      </c>
      <c r="H127" s="164">
        <v>7800</v>
      </c>
      <c r="I127" s="112">
        <v>0</v>
      </c>
      <c r="J127" s="170">
        <v>0</v>
      </c>
      <c r="K127" s="164">
        <v>2799800</v>
      </c>
      <c r="L127" s="112">
        <v>107600</v>
      </c>
      <c r="M127" s="127">
        <v>0.04</v>
      </c>
      <c r="N127" s="112">
        <v>2634400</v>
      </c>
      <c r="O127" s="173">
        <f t="shared" si="10"/>
        <v>0.9409243517394099</v>
      </c>
      <c r="P127" s="108">
        <f>Volume!K127</f>
        <v>2590.7</v>
      </c>
      <c r="Q127" s="69">
        <f>Volume!J127</f>
        <v>2618.55</v>
      </c>
      <c r="R127" s="236">
        <f t="shared" si="11"/>
        <v>733.1416290000001</v>
      </c>
      <c r="S127" s="103">
        <f t="shared" si="12"/>
        <v>689.8308120000002</v>
      </c>
      <c r="T127" s="109">
        <f t="shared" si="13"/>
        <v>2692200</v>
      </c>
      <c r="U127" s="103">
        <f t="shared" si="14"/>
        <v>3.9967312978233416</v>
      </c>
      <c r="V127" s="103">
        <f t="shared" si="15"/>
        <v>697.372236</v>
      </c>
      <c r="W127" s="103">
        <f t="shared" si="16"/>
        <v>33.726924</v>
      </c>
      <c r="X127" s="103">
        <f t="shared" si="17"/>
        <v>2.042469</v>
      </c>
      <c r="Y127" s="103">
        <f t="shared" si="18"/>
        <v>697.4682539999999</v>
      </c>
      <c r="Z127" s="236">
        <f t="shared" si="19"/>
        <v>35.67337500000019</v>
      </c>
      <c r="AA127" s="78"/>
      <c r="AB127" s="77"/>
    </row>
    <row r="128" spans="1:28" s="58" customFormat="1" ht="15">
      <c r="A128" s="193" t="s">
        <v>289</v>
      </c>
      <c r="B128" s="164">
        <v>2676100</v>
      </c>
      <c r="C128" s="162">
        <v>23800</v>
      </c>
      <c r="D128" s="170">
        <v>0.01</v>
      </c>
      <c r="E128" s="164">
        <v>1400</v>
      </c>
      <c r="F128" s="112">
        <v>0</v>
      </c>
      <c r="G128" s="170">
        <v>0</v>
      </c>
      <c r="H128" s="164">
        <v>0</v>
      </c>
      <c r="I128" s="112">
        <v>0</v>
      </c>
      <c r="J128" s="170">
        <v>0</v>
      </c>
      <c r="K128" s="164">
        <v>2677500</v>
      </c>
      <c r="L128" s="112">
        <v>23800</v>
      </c>
      <c r="M128" s="127">
        <v>0.01</v>
      </c>
      <c r="N128" s="112">
        <v>2623950</v>
      </c>
      <c r="O128" s="173">
        <f t="shared" si="10"/>
        <v>0.98</v>
      </c>
      <c r="P128" s="108">
        <f>Volume!K128</f>
        <v>592.9</v>
      </c>
      <c r="Q128" s="69">
        <f>Volume!J128</f>
        <v>591.3</v>
      </c>
      <c r="R128" s="236">
        <f t="shared" si="11"/>
        <v>158.32057499999996</v>
      </c>
      <c r="S128" s="103">
        <f t="shared" si="12"/>
        <v>155.15416349999998</v>
      </c>
      <c r="T128" s="109">
        <f t="shared" si="13"/>
        <v>2653700</v>
      </c>
      <c r="U128" s="103">
        <f t="shared" si="14"/>
        <v>0.8968609865470852</v>
      </c>
      <c r="V128" s="103">
        <f t="shared" si="15"/>
        <v>158.23779299999998</v>
      </c>
      <c r="W128" s="103">
        <f t="shared" si="16"/>
        <v>0.082782</v>
      </c>
      <c r="X128" s="103">
        <f t="shared" si="17"/>
        <v>0</v>
      </c>
      <c r="Y128" s="103">
        <f t="shared" si="18"/>
        <v>157.337873</v>
      </c>
      <c r="Z128" s="236">
        <f t="shared" si="19"/>
        <v>0.9827019999999607</v>
      </c>
      <c r="AA128" s="78"/>
      <c r="AB128" s="77"/>
    </row>
    <row r="129" spans="1:28" s="7" customFormat="1" ht="15">
      <c r="A129" s="193" t="s">
        <v>6</v>
      </c>
      <c r="B129" s="164">
        <v>1704768</v>
      </c>
      <c r="C129" s="162">
        <v>-72072</v>
      </c>
      <c r="D129" s="170">
        <v>-0.04</v>
      </c>
      <c r="E129" s="164">
        <v>25584</v>
      </c>
      <c r="F129" s="112">
        <v>624</v>
      </c>
      <c r="G129" s="170">
        <v>0.03</v>
      </c>
      <c r="H129" s="164">
        <v>936</v>
      </c>
      <c r="I129" s="112">
        <v>0</v>
      </c>
      <c r="J129" s="170">
        <v>0</v>
      </c>
      <c r="K129" s="164">
        <v>1731288</v>
      </c>
      <c r="L129" s="112">
        <v>-71448</v>
      </c>
      <c r="M129" s="127">
        <v>-0.04</v>
      </c>
      <c r="N129" s="112">
        <v>1657344</v>
      </c>
      <c r="O129" s="173">
        <f t="shared" si="10"/>
        <v>0.9572896017300414</v>
      </c>
      <c r="P129" s="108">
        <f>Volume!K129</f>
        <v>698.2</v>
      </c>
      <c r="Q129" s="69">
        <f>Volume!J129</f>
        <v>709.1</v>
      </c>
      <c r="R129" s="236">
        <f t="shared" si="11"/>
        <v>122.76563207999999</v>
      </c>
      <c r="S129" s="103">
        <f t="shared" si="12"/>
        <v>117.52226304000001</v>
      </c>
      <c r="T129" s="109">
        <f t="shared" si="13"/>
        <v>1802736</v>
      </c>
      <c r="U129" s="103">
        <f t="shared" si="14"/>
        <v>-3.9633091034960195</v>
      </c>
      <c r="V129" s="103">
        <f t="shared" si="15"/>
        <v>120.88509888</v>
      </c>
      <c r="W129" s="103">
        <f t="shared" si="16"/>
        <v>1.8141614400000001</v>
      </c>
      <c r="X129" s="103">
        <f t="shared" si="17"/>
        <v>0.06637176</v>
      </c>
      <c r="Y129" s="103">
        <f t="shared" si="18"/>
        <v>125.86702752000001</v>
      </c>
      <c r="Z129" s="236">
        <f t="shared" si="19"/>
        <v>-3.1013954400000188</v>
      </c>
      <c r="AB129" s="77"/>
    </row>
    <row r="130" spans="1:28" s="58" customFormat="1" ht="15">
      <c r="A130" s="193" t="s">
        <v>168</v>
      </c>
      <c r="B130" s="164">
        <v>937200</v>
      </c>
      <c r="C130" s="162">
        <v>49800</v>
      </c>
      <c r="D130" s="170">
        <v>0.06</v>
      </c>
      <c r="E130" s="164">
        <v>4200</v>
      </c>
      <c r="F130" s="112">
        <v>0</v>
      </c>
      <c r="G130" s="170">
        <v>0</v>
      </c>
      <c r="H130" s="164">
        <v>0</v>
      </c>
      <c r="I130" s="112">
        <v>0</v>
      </c>
      <c r="J130" s="170">
        <v>0</v>
      </c>
      <c r="K130" s="164">
        <v>941400</v>
      </c>
      <c r="L130" s="112">
        <v>49800</v>
      </c>
      <c r="M130" s="127">
        <v>0.06</v>
      </c>
      <c r="N130" s="112">
        <v>930000</v>
      </c>
      <c r="O130" s="173">
        <f t="shared" si="10"/>
        <v>0.9878903760356915</v>
      </c>
      <c r="P130" s="108">
        <f>Volume!K130</f>
        <v>598.7</v>
      </c>
      <c r="Q130" s="69">
        <f>Volume!J130</f>
        <v>599.65</v>
      </c>
      <c r="R130" s="236">
        <f t="shared" si="11"/>
        <v>56.451051</v>
      </c>
      <c r="S130" s="103">
        <f t="shared" si="12"/>
        <v>55.76745</v>
      </c>
      <c r="T130" s="109">
        <f t="shared" si="13"/>
        <v>891600</v>
      </c>
      <c r="U130" s="103">
        <f t="shared" si="14"/>
        <v>5.585464333781965</v>
      </c>
      <c r="V130" s="103">
        <f t="shared" si="15"/>
        <v>56.199198</v>
      </c>
      <c r="W130" s="103">
        <f t="shared" si="16"/>
        <v>0.251853</v>
      </c>
      <c r="X130" s="103">
        <f t="shared" si="17"/>
        <v>0</v>
      </c>
      <c r="Y130" s="103">
        <f t="shared" si="18"/>
        <v>53.380092000000005</v>
      </c>
      <c r="Z130" s="236">
        <f t="shared" si="19"/>
        <v>3.070958999999995</v>
      </c>
      <c r="AA130" s="78"/>
      <c r="AB130" s="77"/>
    </row>
    <row r="131" spans="1:28" s="58" customFormat="1" ht="15">
      <c r="A131" s="193" t="s">
        <v>219</v>
      </c>
      <c r="B131" s="164">
        <v>2908800</v>
      </c>
      <c r="C131" s="162">
        <v>-32000</v>
      </c>
      <c r="D131" s="170">
        <v>-0.01</v>
      </c>
      <c r="E131" s="164">
        <v>32400</v>
      </c>
      <c r="F131" s="112">
        <v>-400</v>
      </c>
      <c r="G131" s="170">
        <v>-0.01</v>
      </c>
      <c r="H131" s="164">
        <v>3200</v>
      </c>
      <c r="I131" s="112">
        <v>0</v>
      </c>
      <c r="J131" s="170">
        <v>0</v>
      </c>
      <c r="K131" s="164">
        <v>2944400</v>
      </c>
      <c r="L131" s="112">
        <v>-32400</v>
      </c>
      <c r="M131" s="127">
        <v>-0.01</v>
      </c>
      <c r="N131" s="112">
        <v>2834800</v>
      </c>
      <c r="O131" s="173">
        <f t="shared" si="10"/>
        <v>0.9627767966308926</v>
      </c>
      <c r="P131" s="108">
        <f>Volume!K131</f>
        <v>874.95</v>
      </c>
      <c r="Q131" s="69">
        <f>Volume!J131</f>
        <v>875.4</v>
      </c>
      <c r="R131" s="236">
        <f t="shared" si="11"/>
        <v>257.752776</v>
      </c>
      <c r="S131" s="103">
        <f t="shared" si="12"/>
        <v>248.158392</v>
      </c>
      <c r="T131" s="109">
        <f t="shared" si="13"/>
        <v>2976800</v>
      </c>
      <c r="U131" s="103">
        <f t="shared" si="14"/>
        <v>-1.0884170921795218</v>
      </c>
      <c r="V131" s="103">
        <f t="shared" si="15"/>
        <v>254.636352</v>
      </c>
      <c r="W131" s="103">
        <f t="shared" si="16"/>
        <v>2.836296</v>
      </c>
      <c r="X131" s="103">
        <f t="shared" si="17"/>
        <v>0.280128</v>
      </c>
      <c r="Y131" s="103">
        <f t="shared" si="18"/>
        <v>260.455116</v>
      </c>
      <c r="Z131" s="236">
        <f t="shared" si="19"/>
        <v>-2.7023399999999924</v>
      </c>
      <c r="AA131" s="78"/>
      <c r="AB131" s="77"/>
    </row>
    <row r="132" spans="1:28" s="58" customFormat="1" ht="15">
      <c r="A132" s="193" t="s">
        <v>203</v>
      </c>
      <c r="B132" s="164">
        <v>1213750</v>
      </c>
      <c r="C132" s="162">
        <v>-3750</v>
      </c>
      <c r="D132" s="170">
        <v>0</v>
      </c>
      <c r="E132" s="164">
        <v>32500</v>
      </c>
      <c r="F132" s="112">
        <v>0</v>
      </c>
      <c r="G132" s="170">
        <v>0</v>
      </c>
      <c r="H132" s="164">
        <v>1250</v>
      </c>
      <c r="I132" s="112">
        <v>0</v>
      </c>
      <c r="J132" s="170">
        <v>0</v>
      </c>
      <c r="K132" s="164">
        <v>1247500</v>
      </c>
      <c r="L132" s="112">
        <v>-3750</v>
      </c>
      <c r="M132" s="127">
        <v>0</v>
      </c>
      <c r="N132" s="112">
        <v>1242500</v>
      </c>
      <c r="O132" s="173">
        <f t="shared" si="10"/>
        <v>0.9959919839679359</v>
      </c>
      <c r="P132" s="108">
        <f>Volume!K132</f>
        <v>230.1</v>
      </c>
      <c r="Q132" s="69">
        <f>Volume!J132</f>
        <v>231</v>
      </c>
      <c r="R132" s="236">
        <f t="shared" si="11"/>
        <v>28.81725</v>
      </c>
      <c r="S132" s="103">
        <f t="shared" si="12"/>
        <v>28.70175</v>
      </c>
      <c r="T132" s="109">
        <f t="shared" si="13"/>
        <v>1251250</v>
      </c>
      <c r="U132" s="103">
        <f t="shared" si="14"/>
        <v>-0.2997002997002997</v>
      </c>
      <c r="V132" s="103">
        <f t="shared" si="15"/>
        <v>28.037625</v>
      </c>
      <c r="W132" s="103">
        <f t="shared" si="16"/>
        <v>0.75075</v>
      </c>
      <c r="X132" s="103">
        <f t="shared" si="17"/>
        <v>0.028875</v>
      </c>
      <c r="Y132" s="103">
        <f t="shared" si="18"/>
        <v>28.7912625</v>
      </c>
      <c r="Z132" s="236">
        <f t="shared" si="19"/>
        <v>0.02598750000000294</v>
      </c>
      <c r="AA132" s="78"/>
      <c r="AB132" s="77"/>
    </row>
    <row r="133" spans="1:28" s="58" customFormat="1" ht="15">
      <c r="A133" s="193" t="s">
        <v>290</v>
      </c>
      <c r="B133" s="164">
        <v>712500</v>
      </c>
      <c r="C133" s="162">
        <v>-18000</v>
      </c>
      <c r="D133" s="170">
        <v>-0.02</v>
      </c>
      <c r="E133" s="164">
        <v>6500</v>
      </c>
      <c r="F133" s="112">
        <v>0</v>
      </c>
      <c r="G133" s="170">
        <v>0</v>
      </c>
      <c r="H133" s="164">
        <v>500</v>
      </c>
      <c r="I133" s="112">
        <v>250</v>
      </c>
      <c r="J133" s="170">
        <v>1</v>
      </c>
      <c r="K133" s="164">
        <v>719500</v>
      </c>
      <c r="L133" s="112">
        <v>-17750</v>
      </c>
      <c r="M133" s="127">
        <v>-0.02</v>
      </c>
      <c r="N133" s="112">
        <v>696250</v>
      </c>
      <c r="O133" s="173">
        <f aca="true" t="shared" si="20" ref="O133:O196">N133/K133</f>
        <v>0.967685892981237</v>
      </c>
      <c r="P133" s="108">
        <f>Volume!K133</f>
        <v>1819.75</v>
      </c>
      <c r="Q133" s="69">
        <f>Volume!J133</f>
        <v>1820.45</v>
      </c>
      <c r="R133" s="236">
        <f aca="true" t="shared" si="21" ref="R133:R196">Q133*K133/10000000</f>
        <v>130.9813775</v>
      </c>
      <c r="S133" s="103">
        <f aca="true" t="shared" si="22" ref="S133:S196">Q133*N133/10000000</f>
        <v>126.74883125</v>
      </c>
      <c r="T133" s="109">
        <f aca="true" t="shared" si="23" ref="T133:T196">K133-L133</f>
        <v>737250</v>
      </c>
      <c r="U133" s="103">
        <f aca="true" t="shared" si="24" ref="U133:U196">L133/T133*100</f>
        <v>-2.4075957951848084</v>
      </c>
      <c r="V133" s="103">
        <f aca="true" t="shared" si="25" ref="V133:V196">Q133*B133/10000000</f>
        <v>129.7070625</v>
      </c>
      <c r="W133" s="103">
        <f aca="true" t="shared" si="26" ref="W133:W196">Q133*E133/10000000</f>
        <v>1.1832925</v>
      </c>
      <c r="X133" s="103">
        <f aca="true" t="shared" si="27" ref="X133:X196">Q133*H133/10000000</f>
        <v>0.0910225</v>
      </c>
      <c r="Y133" s="103">
        <f aca="true" t="shared" si="28" ref="Y133:Y196">(T133*P133)/10000000</f>
        <v>134.16106875</v>
      </c>
      <c r="Z133" s="236">
        <f aca="true" t="shared" si="29" ref="Z133:Z196">R133-Y133</f>
        <v>-3.1796912499999905</v>
      </c>
      <c r="AA133" s="78"/>
      <c r="AB133" s="77"/>
    </row>
    <row r="134" spans="1:28" s="58" customFormat="1" ht="15">
      <c r="A134" s="193" t="s">
        <v>408</v>
      </c>
      <c r="B134" s="164">
        <v>3039300</v>
      </c>
      <c r="C134" s="162">
        <v>297825</v>
      </c>
      <c r="D134" s="170">
        <v>0.11</v>
      </c>
      <c r="E134" s="164">
        <v>5775</v>
      </c>
      <c r="F134" s="112">
        <v>0</v>
      </c>
      <c r="G134" s="170">
        <v>0</v>
      </c>
      <c r="H134" s="164">
        <v>0</v>
      </c>
      <c r="I134" s="112">
        <v>0</v>
      </c>
      <c r="J134" s="170">
        <v>0</v>
      </c>
      <c r="K134" s="164">
        <v>3045075</v>
      </c>
      <c r="L134" s="112">
        <v>297825</v>
      </c>
      <c r="M134" s="127">
        <v>0.11</v>
      </c>
      <c r="N134" s="112">
        <v>2994750</v>
      </c>
      <c r="O134" s="173">
        <f t="shared" si="20"/>
        <v>0.9834733134651856</v>
      </c>
      <c r="P134" s="108">
        <f>Volume!K134</f>
        <v>300.25</v>
      </c>
      <c r="Q134" s="69">
        <f>Volume!J134</f>
        <v>302.7</v>
      </c>
      <c r="R134" s="236">
        <f t="shared" si="21"/>
        <v>92.17442025</v>
      </c>
      <c r="S134" s="103">
        <f t="shared" si="22"/>
        <v>90.6510825</v>
      </c>
      <c r="T134" s="109">
        <f t="shared" si="23"/>
        <v>2747250</v>
      </c>
      <c r="U134" s="103">
        <f t="shared" si="24"/>
        <v>10.84084084084084</v>
      </c>
      <c r="V134" s="103">
        <f t="shared" si="25"/>
        <v>91.999611</v>
      </c>
      <c r="W134" s="103">
        <f t="shared" si="26"/>
        <v>0.17480925</v>
      </c>
      <c r="X134" s="103">
        <f t="shared" si="27"/>
        <v>0</v>
      </c>
      <c r="Y134" s="103">
        <f t="shared" si="28"/>
        <v>82.48618125</v>
      </c>
      <c r="Z134" s="236">
        <f t="shared" si="29"/>
        <v>9.688238999999996</v>
      </c>
      <c r="AA134" s="78"/>
      <c r="AB134" s="77"/>
    </row>
    <row r="135" spans="1:28" s="58" customFormat="1" ht="15">
      <c r="A135" s="193" t="s">
        <v>272</v>
      </c>
      <c r="B135" s="164">
        <v>2879200</v>
      </c>
      <c r="C135" s="162">
        <v>290400</v>
      </c>
      <c r="D135" s="170">
        <v>0.11</v>
      </c>
      <c r="E135" s="164">
        <v>20000</v>
      </c>
      <c r="F135" s="112">
        <v>1600</v>
      </c>
      <c r="G135" s="170">
        <v>0.09</v>
      </c>
      <c r="H135" s="164">
        <v>0</v>
      </c>
      <c r="I135" s="112">
        <v>0</v>
      </c>
      <c r="J135" s="170">
        <v>0</v>
      </c>
      <c r="K135" s="164">
        <v>2899200</v>
      </c>
      <c r="L135" s="112">
        <v>292000</v>
      </c>
      <c r="M135" s="127">
        <v>0.11</v>
      </c>
      <c r="N135" s="112">
        <v>2834400</v>
      </c>
      <c r="O135" s="173">
        <f t="shared" si="20"/>
        <v>0.9776490066225165</v>
      </c>
      <c r="P135" s="108">
        <f>Volume!K135</f>
        <v>281.9</v>
      </c>
      <c r="Q135" s="69">
        <f>Volume!J135</f>
        <v>275.95</v>
      </c>
      <c r="R135" s="236">
        <f t="shared" si="21"/>
        <v>80.003424</v>
      </c>
      <c r="S135" s="103">
        <f t="shared" si="22"/>
        <v>78.215268</v>
      </c>
      <c r="T135" s="109">
        <f t="shared" si="23"/>
        <v>2607200</v>
      </c>
      <c r="U135" s="103">
        <f t="shared" si="24"/>
        <v>11.1997545259282</v>
      </c>
      <c r="V135" s="103">
        <f t="shared" si="25"/>
        <v>79.451524</v>
      </c>
      <c r="W135" s="103">
        <f t="shared" si="26"/>
        <v>0.5519</v>
      </c>
      <c r="X135" s="103">
        <f t="shared" si="27"/>
        <v>0</v>
      </c>
      <c r="Y135" s="103">
        <f t="shared" si="28"/>
        <v>73.496968</v>
      </c>
      <c r="Z135" s="236">
        <f t="shared" si="29"/>
        <v>6.506456</v>
      </c>
      <c r="AA135" s="78"/>
      <c r="AB135" s="77"/>
    </row>
    <row r="136" spans="1:28" s="58" customFormat="1" ht="15">
      <c r="A136" s="193" t="s">
        <v>145</v>
      </c>
      <c r="B136" s="164">
        <v>20576800</v>
      </c>
      <c r="C136" s="162">
        <v>124600</v>
      </c>
      <c r="D136" s="170">
        <v>0.01</v>
      </c>
      <c r="E136" s="164">
        <v>4494500</v>
      </c>
      <c r="F136" s="112">
        <v>169100</v>
      </c>
      <c r="G136" s="170">
        <v>0.04</v>
      </c>
      <c r="H136" s="164">
        <v>649700</v>
      </c>
      <c r="I136" s="112">
        <v>0</v>
      </c>
      <c r="J136" s="170">
        <v>0</v>
      </c>
      <c r="K136" s="164">
        <v>25721000</v>
      </c>
      <c r="L136" s="112">
        <v>293700</v>
      </c>
      <c r="M136" s="127">
        <v>0.01</v>
      </c>
      <c r="N136" s="112">
        <v>24555100</v>
      </c>
      <c r="O136" s="173">
        <f t="shared" si="20"/>
        <v>0.9546712802768166</v>
      </c>
      <c r="P136" s="108">
        <f>Volume!K136</f>
        <v>48.35</v>
      </c>
      <c r="Q136" s="69">
        <f>Volume!J136</f>
        <v>48.75</v>
      </c>
      <c r="R136" s="236">
        <f t="shared" si="21"/>
        <v>125.389875</v>
      </c>
      <c r="S136" s="103">
        <f t="shared" si="22"/>
        <v>119.7061125</v>
      </c>
      <c r="T136" s="109">
        <f t="shared" si="23"/>
        <v>25427300</v>
      </c>
      <c r="U136" s="103">
        <f t="shared" si="24"/>
        <v>1.1550577528876445</v>
      </c>
      <c r="V136" s="103">
        <f t="shared" si="25"/>
        <v>100.3119</v>
      </c>
      <c r="W136" s="103">
        <f t="shared" si="26"/>
        <v>21.9106875</v>
      </c>
      <c r="X136" s="103">
        <f t="shared" si="27"/>
        <v>3.1672875</v>
      </c>
      <c r="Y136" s="103">
        <f t="shared" si="28"/>
        <v>122.9409955</v>
      </c>
      <c r="Z136" s="236">
        <f t="shared" si="29"/>
        <v>2.448879500000004</v>
      </c>
      <c r="AA136" s="78"/>
      <c r="AB136" s="77"/>
    </row>
    <row r="137" spans="1:28" s="7" customFormat="1" ht="15">
      <c r="A137" s="193" t="s">
        <v>7</v>
      </c>
      <c r="B137" s="164">
        <v>20686400</v>
      </c>
      <c r="C137" s="162">
        <v>1275200</v>
      </c>
      <c r="D137" s="170">
        <v>0.07</v>
      </c>
      <c r="E137" s="164">
        <v>2209600</v>
      </c>
      <c r="F137" s="112">
        <v>-81600</v>
      </c>
      <c r="G137" s="170">
        <v>-0.04</v>
      </c>
      <c r="H137" s="164">
        <v>379200</v>
      </c>
      <c r="I137" s="112">
        <v>-22400</v>
      </c>
      <c r="J137" s="170">
        <v>-0.06</v>
      </c>
      <c r="K137" s="164">
        <v>23275200</v>
      </c>
      <c r="L137" s="112">
        <v>1171200</v>
      </c>
      <c r="M137" s="127">
        <v>0.05</v>
      </c>
      <c r="N137" s="112">
        <v>22820800</v>
      </c>
      <c r="O137" s="173">
        <f t="shared" si="20"/>
        <v>0.9804770743108545</v>
      </c>
      <c r="P137" s="108">
        <f>Volume!K137</f>
        <v>146.65</v>
      </c>
      <c r="Q137" s="69">
        <f>Volume!J137</f>
        <v>149.2</v>
      </c>
      <c r="R137" s="236">
        <f t="shared" si="21"/>
        <v>347.26598399999995</v>
      </c>
      <c r="S137" s="103">
        <f t="shared" si="22"/>
        <v>340.48633599999994</v>
      </c>
      <c r="T137" s="109">
        <f t="shared" si="23"/>
        <v>22104000</v>
      </c>
      <c r="U137" s="103">
        <f t="shared" si="24"/>
        <v>5.298588490770901</v>
      </c>
      <c r="V137" s="103">
        <f t="shared" si="25"/>
        <v>308.641088</v>
      </c>
      <c r="W137" s="103">
        <f t="shared" si="26"/>
        <v>32.967232</v>
      </c>
      <c r="X137" s="103">
        <f t="shared" si="27"/>
        <v>5.657664</v>
      </c>
      <c r="Y137" s="103">
        <f t="shared" si="28"/>
        <v>324.15516</v>
      </c>
      <c r="Z137" s="236">
        <f t="shared" si="29"/>
        <v>23.110823999999923</v>
      </c>
      <c r="AB137" s="77"/>
    </row>
    <row r="138" spans="1:28" s="58" customFormat="1" ht="15">
      <c r="A138" s="193" t="s">
        <v>291</v>
      </c>
      <c r="B138" s="164">
        <v>2037000</v>
      </c>
      <c r="C138" s="162">
        <v>23000</v>
      </c>
      <c r="D138" s="170">
        <v>0.01</v>
      </c>
      <c r="E138" s="164">
        <v>9000</v>
      </c>
      <c r="F138" s="112">
        <v>0</v>
      </c>
      <c r="G138" s="170">
        <v>0</v>
      </c>
      <c r="H138" s="164">
        <v>0</v>
      </c>
      <c r="I138" s="112">
        <v>0</v>
      </c>
      <c r="J138" s="170">
        <v>0</v>
      </c>
      <c r="K138" s="164">
        <v>2046000</v>
      </c>
      <c r="L138" s="112">
        <v>23000</v>
      </c>
      <c r="M138" s="127">
        <v>0.01</v>
      </c>
      <c r="N138" s="112">
        <v>1994000</v>
      </c>
      <c r="O138" s="173">
        <f t="shared" si="20"/>
        <v>0.9745845552297165</v>
      </c>
      <c r="P138" s="108">
        <f>Volume!K138</f>
        <v>218.75</v>
      </c>
      <c r="Q138" s="69">
        <f>Volume!J138</f>
        <v>218.3</v>
      </c>
      <c r="R138" s="236">
        <f t="shared" si="21"/>
        <v>44.66418</v>
      </c>
      <c r="S138" s="103">
        <f t="shared" si="22"/>
        <v>43.52902</v>
      </c>
      <c r="T138" s="109">
        <f t="shared" si="23"/>
        <v>2023000</v>
      </c>
      <c r="U138" s="103">
        <f t="shared" si="24"/>
        <v>1.1369253583786456</v>
      </c>
      <c r="V138" s="103">
        <f t="shared" si="25"/>
        <v>44.46771</v>
      </c>
      <c r="W138" s="103">
        <f t="shared" si="26"/>
        <v>0.19647</v>
      </c>
      <c r="X138" s="103">
        <f t="shared" si="27"/>
        <v>0</v>
      </c>
      <c r="Y138" s="103">
        <f t="shared" si="28"/>
        <v>44.253125</v>
      </c>
      <c r="Z138" s="236">
        <f t="shared" si="29"/>
        <v>0.4110550000000046</v>
      </c>
      <c r="AA138" s="78"/>
      <c r="AB138" s="77"/>
    </row>
    <row r="139" spans="1:28" s="58" customFormat="1" ht="15">
      <c r="A139" s="193" t="s">
        <v>177</v>
      </c>
      <c r="B139" s="164">
        <v>43624000</v>
      </c>
      <c r="C139" s="162">
        <v>3668000</v>
      </c>
      <c r="D139" s="170">
        <v>0.09</v>
      </c>
      <c r="E139" s="164">
        <v>8694000</v>
      </c>
      <c r="F139" s="112">
        <v>868000</v>
      </c>
      <c r="G139" s="170">
        <v>0.11</v>
      </c>
      <c r="H139" s="164">
        <v>2478000</v>
      </c>
      <c r="I139" s="112">
        <v>70000</v>
      </c>
      <c r="J139" s="170">
        <v>0.03</v>
      </c>
      <c r="K139" s="164">
        <v>54796000</v>
      </c>
      <c r="L139" s="112">
        <v>4606000</v>
      </c>
      <c r="M139" s="127">
        <v>0.09</v>
      </c>
      <c r="N139" s="112">
        <v>52066000</v>
      </c>
      <c r="O139" s="173">
        <f t="shared" si="20"/>
        <v>0.9501788451711803</v>
      </c>
      <c r="P139" s="108">
        <f>Volume!K139</f>
        <v>44.75</v>
      </c>
      <c r="Q139" s="69">
        <f>Volume!J139</f>
        <v>45.85</v>
      </c>
      <c r="R139" s="236">
        <f t="shared" si="21"/>
        <v>251.23966</v>
      </c>
      <c r="S139" s="103">
        <f t="shared" si="22"/>
        <v>238.72261</v>
      </c>
      <c r="T139" s="109">
        <f t="shared" si="23"/>
        <v>50190000</v>
      </c>
      <c r="U139" s="103">
        <f t="shared" si="24"/>
        <v>9.177126917712691</v>
      </c>
      <c r="V139" s="103">
        <f t="shared" si="25"/>
        <v>200.01604</v>
      </c>
      <c r="W139" s="103">
        <f t="shared" si="26"/>
        <v>39.86199</v>
      </c>
      <c r="X139" s="103">
        <f t="shared" si="27"/>
        <v>11.36163</v>
      </c>
      <c r="Y139" s="103">
        <f t="shared" si="28"/>
        <v>224.60025</v>
      </c>
      <c r="Z139" s="236">
        <f t="shared" si="29"/>
        <v>26.639409999999998</v>
      </c>
      <c r="AA139" s="78"/>
      <c r="AB139" s="77"/>
    </row>
    <row r="140" spans="1:28" s="58" customFormat="1" ht="15">
      <c r="A140" s="193" t="s">
        <v>198</v>
      </c>
      <c r="B140" s="164">
        <v>3976700</v>
      </c>
      <c r="C140" s="162">
        <v>25300</v>
      </c>
      <c r="D140" s="170">
        <v>0.01</v>
      </c>
      <c r="E140" s="164">
        <v>55200</v>
      </c>
      <c r="F140" s="112">
        <v>9200</v>
      </c>
      <c r="G140" s="170">
        <v>0.2</v>
      </c>
      <c r="H140" s="164">
        <v>24150</v>
      </c>
      <c r="I140" s="112">
        <v>0</v>
      </c>
      <c r="J140" s="170">
        <v>0</v>
      </c>
      <c r="K140" s="164">
        <v>4056050</v>
      </c>
      <c r="L140" s="112">
        <v>34500</v>
      </c>
      <c r="M140" s="127">
        <v>0.01</v>
      </c>
      <c r="N140" s="112">
        <v>3237250</v>
      </c>
      <c r="O140" s="173">
        <f t="shared" si="20"/>
        <v>0.7981287212928835</v>
      </c>
      <c r="P140" s="108">
        <f>Volume!K140</f>
        <v>267.45</v>
      </c>
      <c r="Q140" s="69">
        <f>Volume!J140</f>
        <v>276</v>
      </c>
      <c r="R140" s="236">
        <f t="shared" si="21"/>
        <v>111.94698</v>
      </c>
      <c r="S140" s="103">
        <f t="shared" si="22"/>
        <v>89.3481</v>
      </c>
      <c r="T140" s="109">
        <f t="shared" si="23"/>
        <v>4021550</v>
      </c>
      <c r="U140" s="103">
        <f t="shared" si="24"/>
        <v>0.8578781812982557</v>
      </c>
      <c r="V140" s="103">
        <f t="shared" si="25"/>
        <v>109.75692</v>
      </c>
      <c r="W140" s="103">
        <f t="shared" si="26"/>
        <v>1.52352</v>
      </c>
      <c r="X140" s="103">
        <f t="shared" si="27"/>
        <v>0.66654</v>
      </c>
      <c r="Y140" s="103">
        <f t="shared" si="28"/>
        <v>107.55635475</v>
      </c>
      <c r="Z140" s="236">
        <f t="shared" si="29"/>
        <v>4.390625249999999</v>
      </c>
      <c r="AA140" s="78"/>
      <c r="AB140" s="77"/>
    </row>
    <row r="141" spans="1:28" s="58" customFormat="1" ht="15">
      <c r="A141" s="193" t="s">
        <v>169</v>
      </c>
      <c r="B141" s="164">
        <v>4092000</v>
      </c>
      <c r="C141" s="162">
        <v>-7700</v>
      </c>
      <c r="D141" s="170">
        <v>0</v>
      </c>
      <c r="E141" s="164">
        <v>1100</v>
      </c>
      <c r="F141" s="112">
        <v>0</v>
      </c>
      <c r="G141" s="170">
        <v>0</v>
      </c>
      <c r="H141" s="164">
        <v>0</v>
      </c>
      <c r="I141" s="112">
        <v>0</v>
      </c>
      <c r="J141" s="170">
        <v>0</v>
      </c>
      <c r="K141" s="164">
        <v>4093100</v>
      </c>
      <c r="L141" s="112">
        <v>-7700</v>
      </c>
      <c r="M141" s="127">
        <v>0</v>
      </c>
      <c r="N141" s="112">
        <v>4065600</v>
      </c>
      <c r="O141" s="173">
        <f t="shared" si="20"/>
        <v>0.9932813759742005</v>
      </c>
      <c r="P141" s="108">
        <f>Volume!K141</f>
        <v>365.5</v>
      </c>
      <c r="Q141" s="69">
        <f>Volume!J141</f>
        <v>366.65</v>
      </c>
      <c r="R141" s="236">
        <f t="shared" si="21"/>
        <v>150.0735115</v>
      </c>
      <c r="S141" s="103">
        <f t="shared" si="22"/>
        <v>149.065224</v>
      </c>
      <c r="T141" s="109">
        <f t="shared" si="23"/>
        <v>4100800</v>
      </c>
      <c r="U141" s="103">
        <f t="shared" si="24"/>
        <v>-0.18776824034334763</v>
      </c>
      <c r="V141" s="103">
        <f t="shared" si="25"/>
        <v>150.03318</v>
      </c>
      <c r="W141" s="103">
        <f t="shared" si="26"/>
        <v>0.0403315</v>
      </c>
      <c r="X141" s="103">
        <f t="shared" si="27"/>
        <v>0</v>
      </c>
      <c r="Y141" s="103">
        <f t="shared" si="28"/>
        <v>149.88424</v>
      </c>
      <c r="Z141" s="236">
        <f t="shared" si="29"/>
        <v>0.1892714999999896</v>
      </c>
      <c r="AA141" s="78"/>
      <c r="AB141" s="77"/>
    </row>
    <row r="142" spans="1:28" s="58" customFormat="1" ht="15">
      <c r="A142" s="193" t="s">
        <v>146</v>
      </c>
      <c r="B142" s="164">
        <v>12997700</v>
      </c>
      <c r="C142" s="162">
        <v>-3646200</v>
      </c>
      <c r="D142" s="170">
        <v>-0.22</v>
      </c>
      <c r="E142" s="164">
        <v>3132900</v>
      </c>
      <c r="F142" s="112">
        <v>-212400</v>
      </c>
      <c r="G142" s="170">
        <v>-0.06</v>
      </c>
      <c r="H142" s="164">
        <v>967600</v>
      </c>
      <c r="I142" s="112">
        <v>-47200</v>
      </c>
      <c r="J142" s="170">
        <v>-0.05</v>
      </c>
      <c r="K142" s="164">
        <v>17098200</v>
      </c>
      <c r="L142" s="112">
        <v>-3905800</v>
      </c>
      <c r="M142" s="127">
        <v>-0.19</v>
      </c>
      <c r="N142" s="112">
        <v>16697000</v>
      </c>
      <c r="O142" s="173">
        <f t="shared" si="20"/>
        <v>0.9765355417529331</v>
      </c>
      <c r="P142" s="108">
        <f>Volume!K142</f>
        <v>99.55</v>
      </c>
      <c r="Q142" s="69">
        <f>Volume!J142</f>
        <v>96.25</v>
      </c>
      <c r="R142" s="236">
        <f t="shared" si="21"/>
        <v>164.570175</v>
      </c>
      <c r="S142" s="103">
        <f t="shared" si="22"/>
        <v>160.708625</v>
      </c>
      <c r="T142" s="109">
        <f t="shared" si="23"/>
        <v>21004000</v>
      </c>
      <c r="U142" s="103">
        <f t="shared" si="24"/>
        <v>-18.59550561797753</v>
      </c>
      <c r="V142" s="103">
        <f t="shared" si="25"/>
        <v>125.1028625</v>
      </c>
      <c r="W142" s="103">
        <f t="shared" si="26"/>
        <v>30.1541625</v>
      </c>
      <c r="X142" s="103">
        <f t="shared" si="27"/>
        <v>9.31315</v>
      </c>
      <c r="Y142" s="103">
        <f t="shared" si="28"/>
        <v>209.09482</v>
      </c>
      <c r="Z142" s="236">
        <f t="shared" si="29"/>
        <v>-44.52464499999999</v>
      </c>
      <c r="AA142" s="78"/>
      <c r="AB142" s="77"/>
    </row>
    <row r="143" spans="1:28" s="7" customFormat="1" ht="15">
      <c r="A143" s="193" t="s">
        <v>147</v>
      </c>
      <c r="B143" s="164">
        <v>970805</v>
      </c>
      <c r="C143" s="162">
        <v>37620</v>
      </c>
      <c r="D143" s="170">
        <v>0.04</v>
      </c>
      <c r="E143" s="164">
        <v>1045</v>
      </c>
      <c r="F143" s="112">
        <v>0</v>
      </c>
      <c r="G143" s="170">
        <v>0</v>
      </c>
      <c r="H143" s="164">
        <v>0</v>
      </c>
      <c r="I143" s="112">
        <v>0</v>
      </c>
      <c r="J143" s="170">
        <v>0</v>
      </c>
      <c r="K143" s="164">
        <v>971850</v>
      </c>
      <c r="L143" s="112">
        <v>37620</v>
      </c>
      <c r="M143" s="127">
        <v>0.04</v>
      </c>
      <c r="N143" s="112">
        <v>965580</v>
      </c>
      <c r="O143" s="173">
        <f t="shared" si="20"/>
        <v>0.9935483870967742</v>
      </c>
      <c r="P143" s="108">
        <f>Volume!K143</f>
        <v>280.7</v>
      </c>
      <c r="Q143" s="69">
        <f>Volume!J143</f>
        <v>275.1</v>
      </c>
      <c r="R143" s="236">
        <f t="shared" si="21"/>
        <v>26.735593500000004</v>
      </c>
      <c r="S143" s="103">
        <f t="shared" si="22"/>
        <v>26.563105800000002</v>
      </c>
      <c r="T143" s="109">
        <f t="shared" si="23"/>
        <v>934230</v>
      </c>
      <c r="U143" s="103">
        <f t="shared" si="24"/>
        <v>4.026845637583892</v>
      </c>
      <c r="V143" s="103">
        <f t="shared" si="25"/>
        <v>26.706845550000004</v>
      </c>
      <c r="W143" s="103">
        <f t="shared" si="26"/>
        <v>0.02874795</v>
      </c>
      <c r="X143" s="103">
        <f t="shared" si="27"/>
        <v>0</v>
      </c>
      <c r="Y143" s="103">
        <f t="shared" si="28"/>
        <v>26.2238361</v>
      </c>
      <c r="Z143" s="236">
        <f t="shared" si="29"/>
        <v>0.511757400000004</v>
      </c>
      <c r="AB143" s="77"/>
    </row>
    <row r="144" spans="1:28" s="7" customFormat="1" ht="15">
      <c r="A144" s="193" t="s">
        <v>488</v>
      </c>
      <c r="B144" s="164">
        <v>2693400</v>
      </c>
      <c r="C144" s="162">
        <v>256200</v>
      </c>
      <c r="D144" s="170">
        <v>0.11</v>
      </c>
      <c r="E144" s="164">
        <v>28800</v>
      </c>
      <c r="F144" s="112">
        <v>0</v>
      </c>
      <c r="G144" s="170">
        <v>0</v>
      </c>
      <c r="H144" s="164">
        <v>27600</v>
      </c>
      <c r="I144" s="112">
        <v>0</v>
      </c>
      <c r="J144" s="170">
        <v>0</v>
      </c>
      <c r="K144" s="164">
        <v>2749800</v>
      </c>
      <c r="L144" s="112">
        <v>256200</v>
      </c>
      <c r="M144" s="127">
        <v>0.1</v>
      </c>
      <c r="N144" s="112">
        <v>2580000</v>
      </c>
      <c r="O144" s="173">
        <f t="shared" si="20"/>
        <v>0.9382500545494218</v>
      </c>
      <c r="P144" s="108">
        <f>Volume!K144</f>
        <v>338</v>
      </c>
      <c r="Q144" s="69">
        <f>Volume!J144</f>
        <v>354.2</v>
      </c>
      <c r="R144" s="236">
        <f t="shared" si="21"/>
        <v>97.397916</v>
      </c>
      <c r="S144" s="103">
        <f t="shared" si="22"/>
        <v>91.3836</v>
      </c>
      <c r="T144" s="109">
        <f t="shared" si="23"/>
        <v>2493600</v>
      </c>
      <c r="U144" s="103">
        <f t="shared" si="24"/>
        <v>10.274302213666987</v>
      </c>
      <c r="V144" s="103">
        <f t="shared" si="25"/>
        <v>95.400228</v>
      </c>
      <c r="W144" s="103">
        <f t="shared" si="26"/>
        <v>1.020096</v>
      </c>
      <c r="X144" s="103">
        <f t="shared" si="27"/>
        <v>0.977592</v>
      </c>
      <c r="Y144" s="103">
        <f t="shared" si="28"/>
        <v>84.28368</v>
      </c>
      <c r="Z144" s="236">
        <f t="shared" si="29"/>
        <v>13.114235999999991</v>
      </c>
      <c r="AB144" s="77"/>
    </row>
    <row r="145" spans="1:28" s="7" customFormat="1" ht="15">
      <c r="A145" s="193" t="s">
        <v>121</v>
      </c>
      <c r="B145" s="164">
        <v>24934000</v>
      </c>
      <c r="C145" s="162">
        <v>2177500</v>
      </c>
      <c r="D145" s="170">
        <v>0.1</v>
      </c>
      <c r="E145" s="164">
        <v>4892875</v>
      </c>
      <c r="F145" s="112">
        <v>560625</v>
      </c>
      <c r="G145" s="170">
        <v>0.13</v>
      </c>
      <c r="H145" s="164">
        <v>1062750</v>
      </c>
      <c r="I145" s="112">
        <v>-8125</v>
      </c>
      <c r="J145" s="170">
        <v>-0.01</v>
      </c>
      <c r="K145" s="164">
        <v>30889625</v>
      </c>
      <c r="L145" s="112">
        <v>2730000</v>
      </c>
      <c r="M145" s="127">
        <v>0.1</v>
      </c>
      <c r="N145" s="112">
        <v>28065375</v>
      </c>
      <c r="O145" s="173">
        <f t="shared" si="20"/>
        <v>0.9085696249145142</v>
      </c>
      <c r="P145" s="108">
        <f>Volume!K145</f>
        <v>183.55</v>
      </c>
      <c r="Q145" s="69">
        <f>Volume!J145</f>
        <v>184.6</v>
      </c>
      <c r="R145" s="236">
        <f t="shared" si="21"/>
        <v>570.2224775</v>
      </c>
      <c r="S145" s="103">
        <f t="shared" si="22"/>
        <v>518.0868225</v>
      </c>
      <c r="T145" s="109">
        <f t="shared" si="23"/>
        <v>28159625</v>
      </c>
      <c r="U145" s="103">
        <f t="shared" si="24"/>
        <v>9.69473137515148</v>
      </c>
      <c r="V145" s="103">
        <f t="shared" si="25"/>
        <v>460.28164</v>
      </c>
      <c r="W145" s="103">
        <f t="shared" si="26"/>
        <v>90.3224725</v>
      </c>
      <c r="X145" s="103">
        <f t="shared" si="27"/>
        <v>19.618365</v>
      </c>
      <c r="Y145" s="103">
        <f t="shared" si="28"/>
        <v>516.869916875</v>
      </c>
      <c r="Z145" s="236">
        <f t="shared" si="29"/>
        <v>53.352560625000024</v>
      </c>
      <c r="AB145" s="77"/>
    </row>
    <row r="146" spans="1:28" s="7" customFormat="1" ht="15">
      <c r="A146" s="201" t="s">
        <v>489</v>
      </c>
      <c r="B146" s="164">
        <v>372350</v>
      </c>
      <c r="C146" s="162">
        <v>25300</v>
      </c>
      <c r="D146" s="170">
        <v>0.07</v>
      </c>
      <c r="E146" s="164">
        <v>0</v>
      </c>
      <c r="F146" s="112">
        <v>0</v>
      </c>
      <c r="G146" s="170">
        <v>0</v>
      </c>
      <c r="H146" s="164">
        <v>0</v>
      </c>
      <c r="I146" s="112">
        <v>0</v>
      </c>
      <c r="J146" s="170">
        <v>0</v>
      </c>
      <c r="K146" s="164">
        <v>372350</v>
      </c>
      <c r="L146" s="112">
        <v>25300</v>
      </c>
      <c r="M146" s="127">
        <v>0.07</v>
      </c>
      <c r="N146" s="112">
        <v>370150</v>
      </c>
      <c r="O146" s="173">
        <f t="shared" si="20"/>
        <v>0.9940915805022157</v>
      </c>
      <c r="P146" s="108">
        <f>Volume!K146</f>
        <v>332.3</v>
      </c>
      <c r="Q146" s="69">
        <f>Volume!J146</f>
        <v>329.65</v>
      </c>
      <c r="R146" s="236">
        <f t="shared" si="21"/>
        <v>12.27451775</v>
      </c>
      <c r="S146" s="103">
        <f t="shared" si="22"/>
        <v>12.201994749999999</v>
      </c>
      <c r="T146" s="109">
        <f t="shared" si="23"/>
        <v>347050</v>
      </c>
      <c r="U146" s="103">
        <f t="shared" si="24"/>
        <v>7.290015847860539</v>
      </c>
      <c r="V146" s="103">
        <f t="shared" si="25"/>
        <v>12.27451775</v>
      </c>
      <c r="W146" s="103">
        <f t="shared" si="26"/>
        <v>0</v>
      </c>
      <c r="X146" s="103">
        <f t="shared" si="27"/>
        <v>0</v>
      </c>
      <c r="Y146" s="103">
        <f t="shared" si="28"/>
        <v>11.5324715</v>
      </c>
      <c r="Z146" s="236">
        <f t="shared" si="29"/>
        <v>0.7420462499999996</v>
      </c>
      <c r="AB146" s="77"/>
    </row>
    <row r="147" spans="1:28" s="7" customFormat="1" ht="15">
      <c r="A147" s="201" t="s">
        <v>469</v>
      </c>
      <c r="B147" s="164">
        <v>2999750</v>
      </c>
      <c r="C147" s="162">
        <v>-37700</v>
      </c>
      <c r="D147" s="170">
        <v>-0.01</v>
      </c>
      <c r="E147" s="164">
        <v>33800</v>
      </c>
      <c r="F147" s="112">
        <v>-1300</v>
      </c>
      <c r="G147" s="170">
        <v>-0.04</v>
      </c>
      <c r="H147" s="164">
        <v>1300</v>
      </c>
      <c r="I147" s="112">
        <v>0</v>
      </c>
      <c r="J147" s="170">
        <v>0</v>
      </c>
      <c r="K147" s="164">
        <v>3034850</v>
      </c>
      <c r="L147" s="112">
        <v>-39000</v>
      </c>
      <c r="M147" s="127">
        <v>-0.01</v>
      </c>
      <c r="N147" s="112">
        <v>3008200</v>
      </c>
      <c r="O147" s="173">
        <f t="shared" si="20"/>
        <v>0.9912186763760976</v>
      </c>
      <c r="P147" s="108">
        <f>Volume!K147</f>
        <v>336.15</v>
      </c>
      <c r="Q147" s="69">
        <f>Volume!J147</f>
        <v>344.1</v>
      </c>
      <c r="R147" s="236">
        <f t="shared" si="21"/>
        <v>104.42918850000001</v>
      </c>
      <c r="S147" s="103">
        <f t="shared" si="22"/>
        <v>103.51216200000002</v>
      </c>
      <c r="T147" s="109">
        <f t="shared" si="23"/>
        <v>3073850</v>
      </c>
      <c r="U147" s="103">
        <f t="shared" si="24"/>
        <v>-1.2687671812222456</v>
      </c>
      <c r="V147" s="103">
        <f t="shared" si="25"/>
        <v>103.22139750000001</v>
      </c>
      <c r="W147" s="103">
        <f t="shared" si="26"/>
        <v>1.163058</v>
      </c>
      <c r="X147" s="103">
        <f t="shared" si="27"/>
        <v>0.04473300000000001</v>
      </c>
      <c r="Y147" s="103">
        <f t="shared" si="28"/>
        <v>103.32746774999998</v>
      </c>
      <c r="Z147" s="236">
        <f t="shared" si="29"/>
        <v>1.1017207500000268</v>
      </c>
      <c r="AB147" s="77"/>
    </row>
    <row r="148" spans="1:28" s="7" customFormat="1" ht="15">
      <c r="A148" s="201" t="s">
        <v>35</v>
      </c>
      <c r="B148" s="164">
        <v>11373525</v>
      </c>
      <c r="C148" s="162">
        <v>-153900</v>
      </c>
      <c r="D148" s="170">
        <v>-0.01</v>
      </c>
      <c r="E148" s="164">
        <v>182475</v>
      </c>
      <c r="F148" s="112">
        <v>-450</v>
      </c>
      <c r="G148" s="170">
        <v>0</v>
      </c>
      <c r="H148" s="164">
        <v>63675</v>
      </c>
      <c r="I148" s="112">
        <v>225</v>
      </c>
      <c r="J148" s="170">
        <v>0</v>
      </c>
      <c r="K148" s="164">
        <v>11619675</v>
      </c>
      <c r="L148" s="112">
        <v>-154125</v>
      </c>
      <c r="M148" s="127">
        <v>-0.01</v>
      </c>
      <c r="N148" s="112">
        <v>10028475</v>
      </c>
      <c r="O148" s="173">
        <f t="shared" si="20"/>
        <v>0.8630598532230893</v>
      </c>
      <c r="P148" s="108">
        <f>Volume!K148</f>
        <v>836</v>
      </c>
      <c r="Q148" s="69">
        <f>Volume!J148</f>
        <v>850.6</v>
      </c>
      <c r="R148" s="236">
        <f t="shared" si="21"/>
        <v>988.3695555</v>
      </c>
      <c r="S148" s="103">
        <f t="shared" si="22"/>
        <v>853.0220835</v>
      </c>
      <c r="T148" s="109">
        <f t="shared" si="23"/>
        <v>11773800</v>
      </c>
      <c r="U148" s="103">
        <f t="shared" si="24"/>
        <v>-1.3090506038831984</v>
      </c>
      <c r="V148" s="103">
        <f t="shared" si="25"/>
        <v>967.4320365</v>
      </c>
      <c r="W148" s="103">
        <f t="shared" si="26"/>
        <v>15.5213235</v>
      </c>
      <c r="X148" s="103">
        <f t="shared" si="27"/>
        <v>5.4161955</v>
      </c>
      <c r="Y148" s="103">
        <f t="shared" si="28"/>
        <v>984.28968</v>
      </c>
      <c r="Z148" s="236">
        <f t="shared" si="29"/>
        <v>4.079875500000071</v>
      </c>
      <c r="AB148" s="77"/>
    </row>
    <row r="149" spans="1:28" s="7" customFormat="1" ht="15">
      <c r="A149" s="193" t="s">
        <v>170</v>
      </c>
      <c r="B149" s="164">
        <v>7133700</v>
      </c>
      <c r="C149" s="162">
        <v>16800</v>
      </c>
      <c r="D149" s="170">
        <v>0</v>
      </c>
      <c r="E149" s="164">
        <v>81900</v>
      </c>
      <c r="F149" s="112">
        <v>3150</v>
      </c>
      <c r="G149" s="170">
        <v>0.04</v>
      </c>
      <c r="H149" s="164">
        <v>4200</v>
      </c>
      <c r="I149" s="112">
        <v>1050</v>
      </c>
      <c r="J149" s="170">
        <v>0.33</v>
      </c>
      <c r="K149" s="164">
        <v>7219800</v>
      </c>
      <c r="L149" s="112">
        <v>21000</v>
      </c>
      <c r="M149" s="127">
        <v>0</v>
      </c>
      <c r="N149" s="112">
        <v>6941550</v>
      </c>
      <c r="O149" s="173">
        <f t="shared" si="20"/>
        <v>0.9614601512507271</v>
      </c>
      <c r="P149" s="108">
        <f>Volume!K149</f>
        <v>215.6</v>
      </c>
      <c r="Q149" s="69">
        <f>Volume!J149</f>
        <v>216.9</v>
      </c>
      <c r="R149" s="236">
        <f t="shared" si="21"/>
        <v>156.597462</v>
      </c>
      <c r="S149" s="103">
        <f t="shared" si="22"/>
        <v>150.5622195</v>
      </c>
      <c r="T149" s="109">
        <f t="shared" si="23"/>
        <v>7198800</v>
      </c>
      <c r="U149" s="103">
        <f t="shared" si="24"/>
        <v>0.29171528588098017</v>
      </c>
      <c r="V149" s="103">
        <f t="shared" si="25"/>
        <v>154.729953</v>
      </c>
      <c r="W149" s="103">
        <f t="shared" si="26"/>
        <v>1.776411</v>
      </c>
      <c r="X149" s="103">
        <f t="shared" si="27"/>
        <v>0.091098</v>
      </c>
      <c r="Y149" s="103">
        <f t="shared" si="28"/>
        <v>155.206128</v>
      </c>
      <c r="Z149" s="236">
        <f t="shared" si="29"/>
        <v>1.3913340000000005</v>
      </c>
      <c r="AB149" s="77"/>
    </row>
    <row r="150" spans="1:28" s="7" customFormat="1" ht="15">
      <c r="A150" s="193" t="s">
        <v>79</v>
      </c>
      <c r="B150" s="164">
        <v>2230800</v>
      </c>
      <c r="C150" s="162">
        <v>6000</v>
      </c>
      <c r="D150" s="170">
        <v>0</v>
      </c>
      <c r="E150" s="164">
        <v>2400</v>
      </c>
      <c r="F150" s="112">
        <v>0</v>
      </c>
      <c r="G150" s="170">
        <v>0</v>
      </c>
      <c r="H150" s="164">
        <v>0</v>
      </c>
      <c r="I150" s="112">
        <v>0</v>
      </c>
      <c r="J150" s="170">
        <v>0</v>
      </c>
      <c r="K150" s="164">
        <v>2233200</v>
      </c>
      <c r="L150" s="112">
        <v>6000</v>
      </c>
      <c r="M150" s="127">
        <v>0</v>
      </c>
      <c r="N150" s="112">
        <v>2226000</v>
      </c>
      <c r="O150" s="173">
        <f t="shared" si="20"/>
        <v>0.9967759269210102</v>
      </c>
      <c r="P150" s="108">
        <f>Volume!K150</f>
        <v>220.65</v>
      </c>
      <c r="Q150" s="69">
        <f>Volume!J150</f>
        <v>228.45</v>
      </c>
      <c r="R150" s="236">
        <f t="shared" si="21"/>
        <v>51.017454</v>
      </c>
      <c r="S150" s="103">
        <f t="shared" si="22"/>
        <v>50.85297</v>
      </c>
      <c r="T150" s="109">
        <f t="shared" si="23"/>
        <v>2227200</v>
      </c>
      <c r="U150" s="103">
        <f t="shared" si="24"/>
        <v>0.26939655172413796</v>
      </c>
      <c r="V150" s="103">
        <f t="shared" si="25"/>
        <v>50.962626</v>
      </c>
      <c r="W150" s="103">
        <f t="shared" si="26"/>
        <v>0.054828</v>
      </c>
      <c r="X150" s="103">
        <f t="shared" si="27"/>
        <v>0</v>
      </c>
      <c r="Y150" s="103">
        <f t="shared" si="28"/>
        <v>49.143168</v>
      </c>
      <c r="Z150" s="236">
        <f t="shared" si="29"/>
        <v>1.874285999999998</v>
      </c>
      <c r="AB150" s="77"/>
    </row>
    <row r="151" spans="1:28" s="7" customFormat="1" ht="15">
      <c r="A151" s="193" t="s">
        <v>409</v>
      </c>
      <c r="B151" s="164">
        <v>1460000</v>
      </c>
      <c r="C151" s="162">
        <v>79500</v>
      </c>
      <c r="D151" s="170">
        <v>0.06</v>
      </c>
      <c r="E151" s="164">
        <v>2000</v>
      </c>
      <c r="F151" s="112">
        <v>0</v>
      </c>
      <c r="G151" s="170">
        <v>0</v>
      </c>
      <c r="H151" s="164">
        <v>500</v>
      </c>
      <c r="I151" s="112">
        <v>500</v>
      </c>
      <c r="J151" s="170">
        <v>0</v>
      </c>
      <c r="K151" s="164">
        <v>1462500</v>
      </c>
      <c r="L151" s="112">
        <v>80000</v>
      </c>
      <c r="M151" s="127">
        <v>0.06</v>
      </c>
      <c r="N151" s="112">
        <v>1448500</v>
      </c>
      <c r="O151" s="173">
        <f t="shared" si="20"/>
        <v>0.9904273504273504</v>
      </c>
      <c r="P151" s="108">
        <f>Volume!K151</f>
        <v>552.15</v>
      </c>
      <c r="Q151" s="69">
        <f>Volume!J151</f>
        <v>557.55</v>
      </c>
      <c r="R151" s="236">
        <f t="shared" si="21"/>
        <v>81.5416875</v>
      </c>
      <c r="S151" s="103">
        <f t="shared" si="22"/>
        <v>80.76111749999998</v>
      </c>
      <c r="T151" s="109">
        <f t="shared" si="23"/>
        <v>1382500</v>
      </c>
      <c r="U151" s="103">
        <f t="shared" si="24"/>
        <v>5.786618444846293</v>
      </c>
      <c r="V151" s="103">
        <f t="shared" si="25"/>
        <v>81.40229999999998</v>
      </c>
      <c r="W151" s="103">
        <f t="shared" si="26"/>
        <v>0.11151</v>
      </c>
      <c r="X151" s="103">
        <f t="shared" si="27"/>
        <v>0.0278775</v>
      </c>
      <c r="Y151" s="103">
        <f t="shared" si="28"/>
        <v>76.3347375</v>
      </c>
      <c r="Z151" s="236">
        <f t="shared" si="29"/>
        <v>5.206949999999992</v>
      </c>
      <c r="AB151" s="77"/>
    </row>
    <row r="152" spans="1:28" s="7" customFormat="1" ht="15">
      <c r="A152" s="193" t="s">
        <v>270</v>
      </c>
      <c r="B152" s="164">
        <v>6638800</v>
      </c>
      <c r="C152" s="162">
        <v>4200</v>
      </c>
      <c r="D152" s="170">
        <v>0</v>
      </c>
      <c r="E152" s="164">
        <v>20300</v>
      </c>
      <c r="F152" s="112">
        <v>0</v>
      </c>
      <c r="G152" s="170">
        <v>0</v>
      </c>
      <c r="H152" s="164">
        <v>1400</v>
      </c>
      <c r="I152" s="112">
        <v>0</v>
      </c>
      <c r="J152" s="170">
        <v>0</v>
      </c>
      <c r="K152" s="164">
        <v>6660500</v>
      </c>
      <c r="L152" s="112">
        <v>4200</v>
      </c>
      <c r="M152" s="127">
        <v>0</v>
      </c>
      <c r="N152" s="112">
        <v>6588400</v>
      </c>
      <c r="O152" s="173">
        <f t="shared" si="20"/>
        <v>0.9891749868628481</v>
      </c>
      <c r="P152" s="108">
        <f>Volume!K152</f>
        <v>316.7</v>
      </c>
      <c r="Q152" s="69">
        <f>Volume!J152</f>
        <v>320.3</v>
      </c>
      <c r="R152" s="236">
        <f t="shared" si="21"/>
        <v>213.335815</v>
      </c>
      <c r="S152" s="103">
        <f t="shared" si="22"/>
        <v>211.026452</v>
      </c>
      <c r="T152" s="109">
        <f t="shared" si="23"/>
        <v>6656300</v>
      </c>
      <c r="U152" s="103">
        <f t="shared" si="24"/>
        <v>0.06309811757282574</v>
      </c>
      <c r="V152" s="103">
        <f t="shared" si="25"/>
        <v>212.640764</v>
      </c>
      <c r="W152" s="103">
        <f t="shared" si="26"/>
        <v>0.650209</v>
      </c>
      <c r="X152" s="103">
        <f t="shared" si="27"/>
        <v>0.044842</v>
      </c>
      <c r="Y152" s="103">
        <f t="shared" si="28"/>
        <v>210.805021</v>
      </c>
      <c r="Z152" s="236">
        <f t="shared" si="29"/>
        <v>2.530793999999986</v>
      </c>
      <c r="AB152" s="77"/>
    </row>
    <row r="153" spans="1:28" s="7" customFormat="1" ht="15">
      <c r="A153" s="193" t="s">
        <v>410</v>
      </c>
      <c r="B153" s="164">
        <v>501000</v>
      </c>
      <c r="C153" s="162">
        <v>15500</v>
      </c>
      <c r="D153" s="170">
        <v>0.03</v>
      </c>
      <c r="E153" s="164">
        <v>0</v>
      </c>
      <c r="F153" s="112">
        <v>0</v>
      </c>
      <c r="G153" s="170">
        <v>0</v>
      </c>
      <c r="H153" s="164">
        <v>0</v>
      </c>
      <c r="I153" s="112">
        <v>0</v>
      </c>
      <c r="J153" s="170">
        <v>0</v>
      </c>
      <c r="K153" s="164">
        <v>501000</v>
      </c>
      <c r="L153" s="112">
        <v>15500</v>
      </c>
      <c r="M153" s="127">
        <v>0.03</v>
      </c>
      <c r="N153" s="112">
        <v>488500</v>
      </c>
      <c r="O153" s="173">
        <f t="shared" si="20"/>
        <v>0.9750499001996008</v>
      </c>
      <c r="P153" s="108">
        <f>Volume!K153</f>
        <v>466.75</v>
      </c>
      <c r="Q153" s="69">
        <f>Volume!J153</f>
        <v>460.1</v>
      </c>
      <c r="R153" s="236">
        <f t="shared" si="21"/>
        <v>23.05101</v>
      </c>
      <c r="S153" s="103">
        <f t="shared" si="22"/>
        <v>22.475885</v>
      </c>
      <c r="T153" s="109">
        <f t="shared" si="23"/>
        <v>485500</v>
      </c>
      <c r="U153" s="103">
        <f t="shared" si="24"/>
        <v>3.192584963954686</v>
      </c>
      <c r="V153" s="103">
        <f t="shared" si="25"/>
        <v>23.05101</v>
      </c>
      <c r="W153" s="103">
        <f t="shared" si="26"/>
        <v>0</v>
      </c>
      <c r="X153" s="103">
        <f t="shared" si="27"/>
        <v>0</v>
      </c>
      <c r="Y153" s="103">
        <f t="shared" si="28"/>
        <v>22.6607125</v>
      </c>
      <c r="Z153" s="236">
        <f t="shared" si="29"/>
        <v>0.39029750000000263</v>
      </c>
      <c r="AB153" s="77"/>
    </row>
    <row r="154" spans="1:28" s="7" customFormat="1" ht="15">
      <c r="A154" s="193" t="s">
        <v>220</v>
      </c>
      <c r="B154" s="164">
        <v>5604300</v>
      </c>
      <c r="C154" s="162">
        <v>-250900</v>
      </c>
      <c r="D154" s="170">
        <v>-0.04</v>
      </c>
      <c r="E154" s="164">
        <v>65650</v>
      </c>
      <c r="F154" s="112">
        <v>5850</v>
      </c>
      <c r="G154" s="170">
        <v>0.1</v>
      </c>
      <c r="H154" s="164">
        <v>4550</v>
      </c>
      <c r="I154" s="112">
        <v>0</v>
      </c>
      <c r="J154" s="170">
        <v>0</v>
      </c>
      <c r="K154" s="164">
        <v>5674500</v>
      </c>
      <c r="L154" s="112">
        <v>-245050</v>
      </c>
      <c r="M154" s="127">
        <v>-0.04</v>
      </c>
      <c r="N154" s="112">
        <v>5492500</v>
      </c>
      <c r="O154" s="173">
        <f t="shared" si="20"/>
        <v>0.9679266895761741</v>
      </c>
      <c r="P154" s="108">
        <f>Volume!K154</f>
        <v>443.05</v>
      </c>
      <c r="Q154" s="69">
        <f>Volume!J154</f>
        <v>447.25</v>
      </c>
      <c r="R154" s="236">
        <f t="shared" si="21"/>
        <v>253.7920125</v>
      </c>
      <c r="S154" s="103">
        <f t="shared" si="22"/>
        <v>245.6520625</v>
      </c>
      <c r="T154" s="109">
        <f t="shared" si="23"/>
        <v>5919550</v>
      </c>
      <c r="U154" s="103">
        <f t="shared" si="24"/>
        <v>-4.1396727791808505</v>
      </c>
      <c r="V154" s="103">
        <f t="shared" si="25"/>
        <v>250.6523175</v>
      </c>
      <c r="W154" s="103">
        <f t="shared" si="26"/>
        <v>2.93619625</v>
      </c>
      <c r="X154" s="103">
        <f t="shared" si="27"/>
        <v>0.20349875</v>
      </c>
      <c r="Y154" s="103">
        <f t="shared" si="28"/>
        <v>262.26566275</v>
      </c>
      <c r="Z154" s="236">
        <f t="shared" si="29"/>
        <v>-8.473650249999992</v>
      </c>
      <c r="AB154" s="77"/>
    </row>
    <row r="155" spans="1:28" s="7" customFormat="1" ht="15">
      <c r="A155" s="193" t="s">
        <v>411</v>
      </c>
      <c r="B155" s="164">
        <v>866250</v>
      </c>
      <c r="C155" s="162">
        <v>78650</v>
      </c>
      <c r="D155" s="170">
        <v>0.1</v>
      </c>
      <c r="E155" s="164">
        <v>550</v>
      </c>
      <c r="F155" s="112">
        <v>550</v>
      </c>
      <c r="G155" s="170">
        <v>0</v>
      </c>
      <c r="H155" s="164">
        <v>0</v>
      </c>
      <c r="I155" s="112">
        <v>0</v>
      </c>
      <c r="J155" s="170">
        <v>0</v>
      </c>
      <c r="K155" s="164">
        <v>866800</v>
      </c>
      <c r="L155" s="112">
        <v>79200</v>
      </c>
      <c r="M155" s="127">
        <v>0.1</v>
      </c>
      <c r="N155" s="112">
        <v>854700</v>
      </c>
      <c r="O155" s="173">
        <f t="shared" si="20"/>
        <v>0.9860406091370558</v>
      </c>
      <c r="P155" s="108">
        <f>Volume!K155</f>
        <v>541.1</v>
      </c>
      <c r="Q155" s="69">
        <f>Volume!J155</f>
        <v>572.6</v>
      </c>
      <c r="R155" s="236">
        <f t="shared" si="21"/>
        <v>49.632968</v>
      </c>
      <c r="S155" s="103">
        <f t="shared" si="22"/>
        <v>48.940122</v>
      </c>
      <c r="T155" s="109">
        <f t="shared" si="23"/>
        <v>787600</v>
      </c>
      <c r="U155" s="103">
        <f t="shared" si="24"/>
        <v>10.05586592178771</v>
      </c>
      <c r="V155" s="103">
        <f t="shared" si="25"/>
        <v>49.601475</v>
      </c>
      <c r="W155" s="103">
        <f t="shared" si="26"/>
        <v>0.031493</v>
      </c>
      <c r="X155" s="103">
        <f t="shared" si="27"/>
        <v>0</v>
      </c>
      <c r="Y155" s="103">
        <f t="shared" si="28"/>
        <v>42.617036</v>
      </c>
      <c r="Z155" s="236">
        <f t="shared" si="29"/>
        <v>7.015931999999999</v>
      </c>
      <c r="AB155" s="77"/>
    </row>
    <row r="156" spans="1:28" s="7" customFormat="1" ht="15">
      <c r="A156" s="193" t="s">
        <v>412</v>
      </c>
      <c r="B156" s="164">
        <v>28490000</v>
      </c>
      <c r="C156" s="162">
        <v>8800</v>
      </c>
      <c r="D156" s="170">
        <v>0</v>
      </c>
      <c r="E156" s="164">
        <v>5962000</v>
      </c>
      <c r="F156" s="112">
        <v>-48400</v>
      </c>
      <c r="G156" s="170">
        <v>-0.01</v>
      </c>
      <c r="H156" s="164">
        <v>1289200</v>
      </c>
      <c r="I156" s="112">
        <v>0</v>
      </c>
      <c r="J156" s="170">
        <v>0</v>
      </c>
      <c r="K156" s="164">
        <v>35741200</v>
      </c>
      <c r="L156" s="112">
        <v>-39600</v>
      </c>
      <c r="M156" s="127">
        <v>0</v>
      </c>
      <c r="N156" s="112">
        <v>34526800</v>
      </c>
      <c r="O156" s="173">
        <f t="shared" si="20"/>
        <v>0.9660224055152038</v>
      </c>
      <c r="P156" s="108">
        <f>Volume!K156</f>
        <v>64.4</v>
      </c>
      <c r="Q156" s="69">
        <f>Volume!J156</f>
        <v>65.5</v>
      </c>
      <c r="R156" s="236">
        <f t="shared" si="21"/>
        <v>234.10486</v>
      </c>
      <c r="S156" s="103">
        <f t="shared" si="22"/>
        <v>226.15054</v>
      </c>
      <c r="T156" s="109">
        <f t="shared" si="23"/>
        <v>35780800</v>
      </c>
      <c r="U156" s="103">
        <f t="shared" si="24"/>
        <v>-0.11067388096409247</v>
      </c>
      <c r="V156" s="103">
        <f t="shared" si="25"/>
        <v>186.6095</v>
      </c>
      <c r="W156" s="103">
        <f t="shared" si="26"/>
        <v>39.0511</v>
      </c>
      <c r="X156" s="103">
        <f t="shared" si="27"/>
        <v>8.44426</v>
      </c>
      <c r="Y156" s="103">
        <f t="shared" si="28"/>
        <v>230.428352</v>
      </c>
      <c r="Z156" s="236">
        <f t="shared" si="29"/>
        <v>3.6765080000000125</v>
      </c>
      <c r="AB156" s="77"/>
    </row>
    <row r="157" spans="1:28" s="7" customFormat="1" ht="15">
      <c r="A157" s="193" t="s">
        <v>385</v>
      </c>
      <c r="B157" s="164">
        <v>14618400</v>
      </c>
      <c r="C157" s="162">
        <v>55200</v>
      </c>
      <c r="D157" s="170">
        <v>0</v>
      </c>
      <c r="E157" s="164">
        <v>1689600</v>
      </c>
      <c r="F157" s="112">
        <v>74400</v>
      </c>
      <c r="G157" s="170">
        <v>0.05</v>
      </c>
      <c r="H157" s="164">
        <v>316800</v>
      </c>
      <c r="I157" s="112">
        <v>2400</v>
      </c>
      <c r="J157" s="170">
        <v>0.01</v>
      </c>
      <c r="K157" s="164">
        <v>16624800</v>
      </c>
      <c r="L157" s="112">
        <v>132000</v>
      </c>
      <c r="M157" s="127">
        <v>0.01</v>
      </c>
      <c r="N157" s="112">
        <v>16221600</v>
      </c>
      <c r="O157" s="173">
        <f t="shared" si="20"/>
        <v>0.9757470766565612</v>
      </c>
      <c r="P157" s="108">
        <f>Volume!K157</f>
        <v>192.85</v>
      </c>
      <c r="Q157" s="69">
        <f>Volume!J157</f>
        <v>195.8</v>
      </c>
      <c r="R157" s="236">
        <f t="shared" si="21"/>
        <v>325.513584</v>
      </c>
      <c r="S157" s="103">
        <f t="shared" si="22"/>
        <v>317.618928</v>
      </c>
      <c r="T157" s="109">
        <f t="shared" si="23"/>
        <v>16492800</v>
      </c>
      <c r="U157" s="103">
        <f t="shared" si="24"/>
        <v>0.8003492433061701</v>
      </c>
      <c r="V157" s="103">
        <f t="shared" si="25"/>
        <v>286.228272</v>
      </c>
      <c r="W157" s="103">
        <f t="shared" si="26"/>
        <v>33.082368</v>
      </c>
      <c r="X157" s="103">
        <f t="shared" si="27"/>
        <v>6.202944</v>
      </c>
      <c r="Y157" s="103">
        <f t="shared" si="28"/>
        <v>318.063648</v>
      </c>
      <c r="Z157" s="236">
        <f t="shared" si="29"/>
        <v>7.44993599999998</v>
      </c>
      <c r="AB157" s="77"/>
    </row>
    <row r="158" spans="1:28" s="7" customFormat="1" ht="15">
      <c r="A158" s="193" t="s">
        <v>80</v>
      </c>
      <c r="B158" s="164">
        <v>5335800</v>
      </c>
      <c r="C158" s="162">
        <v>-14400</v>
      </c>
      <c r="D158" s="170">
        <v>0</v>
      </c>
      <c r="E158" s="164">
        <v>19800</v>
      </c>
      <c r="F158" s="112">
        <v>5400</v>
      </c>
      <c r="G158" s="170">
        <v>0.38</v>
      </c>
      <c r="H158" s="164">
        <v>0</v>
      </c>
      <c r="I158" s="112">
        <v>0</v>
      </c>
      <c r="J158" s="170">
        <v>0</v>
      </c>
      <c r="K158" s="164">
        <v>5355600</v>
      </c>
      <c r="L158" s="112">
        <v>-9000</v>
      </c>
      <c r="M158" s="127">
        <v>0</v>
      </c>
      <c r="N158" s="112">
        <v>5170200</v>
      </c>
      <c r="O158" s="173">
        <f t="shared" si="20"/>
        <v>0.9653820300246471</v>
      </c>
      <c r="P158" s="108">
        <f>Volume!K158</f>
        <v>487.35</v>
      </c>
      <c r="Q158" s="69">
        <f>Volume!J158</f>
        <v>492.25</v>
      </c>
      <c r="R158" s="236">
        <f t="shared" si="21"/>
        <v>263.62941</v>
      </c>
      <c r="S158" s="103">
        <f t="shared" si="22"/>
        <v>254.503095</v>
      </c>
      <c r="T158" s="109">
        <f t="shared" si="23"/>
        <v>5364600</v>
      </c>
      <c r="U158" s="103">
        <f t="shared" si="24"/>
        <v>-0.16776646907504755</v>
      </c>
      <c r="V158" s="103">
        <f t="shared" si="25"/>
        <v>262.654755</v>
      </c>
      <c r="W158" s="103">
        <f t="shared" si="26"/>
        <v>0.974655</v>
      </c>
      <c r="X158" s="103">
        <f t="shared" si="27"/>
        <v>0</v>
      </c>
      <c r="Y158" s="103">
        <f t="shared" si="28"/>
        <v>261.443781</v>
      </c>
      <c r="Z158" s="236">
        <f t="shared" si="29"/>
        <v>2.185629000000006</v>
      </c>
      <c r="AB158" s="77"/>
    </row>
    <row r="159" spans="1:28" s="58" customFormat="1" ht="15">
      <c r="A159" s="193" t="s">
        <v>221</v>
      </c>
      <c r="B159" s="164">
        <v>5761000</v>
      </c>
      <c r="C159" s="162">
        <v>1400</v>
      </c>
      <c r="D159" s="170">
        <v>0</v>
      </c>
      <c r="E159" s="164">
        <v>337400</v>
      </c>
      <c r="F159" s="112">
        <v>8400</v>
      </c>
      <c r="G159" s="170">
        <v>0.03</v>
      </c>
      <c r="H159" s="164">
        <v>36400</v>
      </c>
      <c r="I159" s="112">
        <v>0</v>
      </c>
      <c r="J159" s="170">
        <v>0</v>
      </c>
      <c r="K159" s="164">
        <v>6134800</v>
      </c>
      <c r="L159" s="112">
        <v>9800</v>
      </c>
      <c r="M159" s="127">
        <v>0</v>
      </c>
      <c r="N159" s="112">
        <v>5993400</v>
      </c>
      <c r="O159" s="173">
        <f t="shared" si="20"/>
        <v>0.9769511638521223</v>
      </c>
      <c r="P159" s="108">
        <f>Volume!K159</f>
        <v>115.5</v>
      </c>
      <c r="Q159" s="69">
        <f>Volume!J159</f>
        <v>115.55</v>
      </c>
      <c r="R159" s="236">
        <f t="shared" si="21"/>
        <v>70.887614</v>
      </c>
      <c r="S159" s="103">
        <f t="shared" si="22"/>
        <v>69.253737</v>
      </c>
      <c r="T159" s="109">
        <f t="shared" si="23"/>
        <v>6125000</v>
      </c>
      <c r="U159" s="103">
        <f t="shared" si="24"/>
        <v>0.16</v>
      </c>
      <c r="V159" s="103">
        <f t="shared" si="25"/>
        <v>66.568355</v>
      </c>
      <c r="W159" s="103">
        <f t="shared" si="26"/>
        <v>3.898657</v>
      </c>
      <c r="X159" s="103">
        <f t="shared" si="27"/>
        <v>0.420602</v>
      </c>
      <c r="Y159" s="103">
        <f t="shared" si="28"/>
        <v>70.74375</v>
      </c>
      <c r="Z159" s="236">
        <f t="shared" si="29"/>
        <v>0.14386399999999355</v>
      </c>
      <c r="AA159" s="78"/>
      <c r="AB159" s="77"/>
    </row>
    <row r="160" spans="1:28" s="7" customFormat="1" ht="15">
      <c r="A160" s="193" t="s">
        <v>292</v>
      </c>
      <c r="B160" s="164">
        <v>10870200</v>
      </c>
      <c r="C160" s="162">
        <v>158400</v>
      </c>
      <c r="D160" s="170">
        <v>0.01</v>
      </c>
      <c r="E160" s="164">
        <v>550000</v>
      </c>
      <c r="F160" s="112">
        <v>11000</v>
      </c>
      <c r="G160" s="170">
        <v>0.02</v>
      </c>
      <c r="H160" s="164">
        <v>72600</v>
      </c>
      <c r="I160" s="112">
        <v>-4400</v>
      </c>
      <c r="J160" s="170">
        <v>-0.06</v>
      </c>
      <c r="K160" s="164">
        <v>11492800</v>
      </c>
      <c r="L160" s="112">
        <v>165000</v>
      </c>
      <c r="M160" s="127">
        <v>0.01</v>
      </c>
      <c r="N160" s="112">
        <v>11074800</v>
      </c>
      <c r="O160" s="173">
        <f t="shared" si="20"/>
        <v>0.9636294027565084</v>
      </c>
      <c r="P160" s="108">
        <f>Volume!K160</f>
        <v>211.45</v>
      </c>
      <c r="Q160" s="69">
        <f>Volume!J160</f>
        <v>216.55</v>
      </c>
      <c r="R160" s="236">
        <f t="shared" si="21"/>
        <v>248.876584</v>
      </c>
      <c r="S160" s="103">
        <f t="shared" si="22"/>
        <v>239.824794</v>
      </c>
      <c r="T160" s="109">
        <f t="shared" si="23"/>
        <v>11327800</v>
      </c>
      <c r="U160" s="103">
        <f t="shared" si="24"/>
        <v>1.4565935133035541</v>
      </c>
      <c r="V160" s="103">
        <f t="shared" si="25"/>
        <v>235.394181</v>
      </c>
      <c r="W160" s="103">
        <f t="shared" si="26"/>
        <v>11.91025</v>
      </c>
      <c r="X160" s="103">
        <f t="shared" si="27"/>
        <v>1.572153</v>
      </c>
      <c r="Y160" s="103">
        <f t="shared" si="28"/>
        <v>239.526331</v>
      </c>
      <c r="Z160" s="236">
        <f t="shared" si="29"/>
        <v>9.35025300000001</v>
      </c>
      <c r="AB160" s="77"/>
    </row>
    <row r="161" spans="1:28" s="58" customFormat="1" ht="15">
      <c r="A161" s="193" t="s">
        <v>222</v>
      </c>
      <c r="B161" s="164">
        <v>13929000</v>
      </c>
      <c r="C161" s="162">
        <v>-4500</v>
      </c>
      <c r="D161" s="170">
        <v>0</v>
      </c>
      <c r="E161" s="164">
        <v>456000</v>
      </c>
      <c r="F161" s="112">
        <v>21000</v>
      </c>
      <c r="G161" s="170">
        <v>0.05</v>
      </c>
      <c r="H161" s="164">
        <v>36000</v>
      </c>
      <c r="I161" s="112">
        <v>3000</v>
      </c>
      <c r="J161" s="170">
        <v>0.09</v>
      </c>
      <c r="K161" s="164">
        <v>14421000</v>
      </c>
      <c r="L161" s="112">
        <v>19500</v>
      </c>
      <c r="M161" s="127">
        <v>0</v>
      </c>
      <c r="N161" s="112">
        <v>13648500</v>
      </c>
      <c r="O161" s="173">
        <f t="shared" si="20"/>
        <v>0.9464322862492199</v>
      </c>
      <c r="P161" s="108">
        <f>Volume!K161</f>
        <v>291.05</v>
      </c>
      <c r="Q161" s="69">
        <f>Volume!J161</f>
        <v>295.85</v>
      </c>
      <c r="R161" s="236">
        <f t="shared" si="21"/>
        <v>426.64528500000006</v>
      </c>
      <c r="S161" s="103">
        <f t="shared" si="22"/>
        <v>403.79087250000003</v>
      </c>
      <c r="T161" s="109">
        <f t="shared" si="23"/>
        <v>14401500</v>
      </c>
      <c r="U161" s="103">
        <f t="shared" si="24"/>
        <v>0.13540256223310074</v>
      </c>
      <c r="V161" s="103">
        <f t="shared" si="25"/>
        <v>412.0894650000001</v>
      </c>
      <c r="W161" s="103">
        <f t="shared" si="26"/>
        <v>13.49076</v>
      </c>
      <c r="X161" s="103">
        <f t="shared" si="27"/>
        <v>1.06506</v>
      </c>
      <c r="Y161" s="103">
        <f t="shared" si="28"/>
        <v>419.1556575</v>
      </c>
      <c r="Z161" s="236">
        <f t="shared" si="29"/>
        <v>7.48962750000004</v>
      </c>
      <c r="AA161" s="78"/>
      <c r="AB161" s="77"/>
    </row>
    <row r="162" spans="1:28" s="58" customFormat="1" ht="15">
      <c r="A162" s="193" t="s">
        <v>474</v>
      </c>
      <c r="B162" s="164">
        <v>1928500</v>
      </c>
      <c r="C162" s="162">
        <v>-85500</v>
      </c>
      <c r="D162" s="170">
        <v>-0.04</v>
      </c>
      <c r="E162" s="164">
        <v>25500</v>
      </c>
      <c r="F162" s="112">
        <v>2500</v>
      </c>
      <c r="G162" s="170">
        <v>0.11</v>
      </c>
      <c r="H162" s="164">
        <v>1000</v>
      </c>
      <c r="I162" s="112">
        <v>0</v>
      </c>
      <c r="J162" s="170">
        <v>0</v>
      </c>
      <c r="K162" s="164">
        <v>1955000</v>
      </c>
      <c r="L162" s="112">
        <v>-83000</v>
      </c>
      <c r="M162" s="127">
        <v>-0.04</v>
      </c>
      <c r="N162" s="112">
        <v>1913000</v>
      </c>
      <c r="O162" s="173">
        <f t="shared" si="20"/>
        <v>0.9785166240409208</v>
      </c>
      <c r="P162" s="108">
        <f>Volume!K162</f>
        <v>377.85</v>
      </c>
      <c r="Q162" s="69">
        <f>Volume!J162</f>
        <v>392.95</v>
      </c>
      <c r="R162" s="236">
        <f t="shared" si="21"/>
        <v>76.821725</v>
      </c>
      <c r="S162" s="103">
        <f t="shared" si="22"/>
        <v>75.171335</v>
      </c>
      <c r="T162" s="109">
        <f t="shared" si="23"/>
        <v>2038000</v>
      </c>
      <c r="U162" s="103">
        <f t="shared" si="24"/>
        <v>-4.072620215897939</v>
      </c>
      <c r="V162" s="103">
        <f t="shared" si="25"/>
        <v>75.7804075</v>
      </c>
      <c r="W162" s="103">
        <f t="shared" si="26"/>
        <v>1.0020225</v>
      </c>
      <c r="X162" s="103">
        <f t="shared" si="27"/>
        <v>0.039295</v>
      </c>
      <c r="Y162" s="103">
        <f t="shared" si="28"/>
        <v>77.00583</v>
      </c>
      <c r="Z162" s="236">
        <f t="shared" si="29"/>
        <v>-0.1841050000000024</v>
      </c>
      <c r="AA162" s="78"/>
      <c r="AB162" s="77"/>
    </row>
    <row r="163" spans="1:28" s="58" customFormat="1" ht="15">
      <c r="A163" s="193" t="s">
        <v>413</v>
      </c>
      <c r="B163" s="164">
        <v>2689500</v>
      </c>
      <c r="C163" s="162">
        <v>-21450</v>
      </c>
      <c r="D163" s="170">
        <v>-0.01</v>
      </c>
      <c r="E163" s="164">
        <v>5500</v>
      </c>
      <c r="F163" s="112">
        <v>-550</v>
      </c>
      <c r="G163" s="170">
        <v>-0.09</v>
      </c>
      <c r="H163" s="164">
        <v>550</v>
      </c>
      <c r="I163" s="112">
        <v>0</v>
      </c>
      <c r="J163" s="170">
        <v>0</v>
      </c>
      <c r="K163" s="164">
        <v>2695550</v>
      </c>
      <c r="L163" s="112">
        <v>-22000</v>
      </c>
      <c r="M163" s="127">
        <v>-0.01</v>
      </c>
      <c r="N163" s="112">
        <v>2687300</v>
      </c>
      <c r="O163" s="173">
        <f t="shared" si="20"/>
        <v>0.996939400122424</v>
      </c>
      <c r="P163" s="108">
        <f>Volume!K163</f>
        <v>788.1</v>
      </c>
      <c r="Q163" s="69">
        <f>Volume!J163</f>
        <v>778.25</v>
      </c>
      <c r="R163" s="236">
        <f t="shared" si="21"/>
        <v>209.78117875</v>
      </c>
      <c r="S163" s="103">
        <f t="shared" si="22"/>
        <v>209.1391225</v>
      </c>
      <c r="T163" s="109">
        <f t="shared" si="23"/>
        <v>2717550</v>
      </c>
      <c r="U163" s="103">
        <f t="shared" si="24"/>
        <v>-0.8095527221210281</v>
      </c>
      <c r="V163" s="103">
        <f t="shared" si="25"/>
        <v>209.3103375</v>
      </c>
      <c r="W163" s="103">
        <f t="shared" si="26"/>
        <v>0.4280375</v>
      </c>
      <c r="X163" s="103">
        <f t="shared" si="27"/>
        <v>0.04280375</v>
      </c>
      <c r="Y163" s="103">
        <f t="shared" si="28"/>
        <v>214.1701155</v>
      </c>
      <c r="Z163" s="236">
        <f t="shared" si="29"/>
        <v>-4.388936749999999</v>
      </c>
      <c r="AA163" s="78"/>
      <c r="AB163" s="77"/>
    </row>
    <row r="164" spans="1:28" s="58" customFormat="1" ht="15">
      <c r="A164" s="193" t="s">
        <v>223</v>
      </c>
      <c r="B164" s="164">
        <v>9750400</v>
      </c>
      <c r="C164" s="162">
        <v>205600</v>
      </c>
      <c r="D164" s="170">
        <v>0.02</v>
      </c>
      <c r="E164" s="164">
        <v>735200</v>
      </c>
      <c r="F164" s="112">
        <v>10400</v>
      </c>
      <c r="G164" s="170">
        <v>0.01</v>
      </c>
      <c r="H164" s="164">
        <v>159200</v>
      </c>
      <c r="I164" s="112">
        <v>3200</v>
      </c>
      <c r="J164" s="170">
        <v>0.02</v>
      </c>
      <c r="K164" s="164">
        <v>10644800</v>
      </c>
      <c r="L164" s="112">
        <v>219200</v>
      </c>
      <c r="M164" s="127">
        <v>0.02</v>
      </c>
      <c r="N164" s="112">
        <v>10323200</v>
      </c>
      <c r="O164" s="173">
        <f t="shared" si="20"/>
        <v>0.9697880655343454</v>
      </c>
      <c r="P164" s="108">
        <f>Volume!K164</f>
        <v>410.05</v>
      </c>
      <c r="Q164" s="69">
        <f>Volume!J164</f>
        <v>410.1</v>
      </c>
      <c r="R164" s="236">
        <f t="shared" si="21"/>
        <v>436.543248</v>
      </c>
      <c r="S164" s="103">
        <f t="shared" si="22"/>
        <v>423.354432</v>
      </c>
      <c r="T164" s="109">
        <f t="shared" si="23"/>
        <v>10425600</v>
      </c>
      <c r="U164" s="103">
        <f t="shared" si="24"/>
        <v>2.1025168815224062</v>
      </c>
      <c r="V164" s="103">
        <f t="shared" si="25"/>
        <v>399.863904</v>
      </c>
      <c r="W164" s="103">
        <f t="shared" si="26"/>
        <v>30.150552</v>
      </c>
      <c r="X164" s="103">
        <f t="shared" si="27"/>
        <v>6.528792</v>
      </c>
      <c r="Y164" s="103">
        <f t="shared" si="28"/>
        <v>427.501728</v>
      </c>
      <c r="Z164" s="236">
        <f t="shared" si="29"/>
        <v>9.041519999999991</v>
      </c>
      <c r="AA164" s="78"/>
      <c r="AB164" s="77"/>
    </row>
    <row r="165" spans="1:28" s="58" customFormat="1" ht="15">
      <c r="A165" s="193" t="s">
        <v>230</v>
      </c>
      <c r="B165" s="164">
        <v>20277600</v>
      </c>
      <c r="C165" s="162">
        <v>530600</v>
      </c>
      <c r="D165" s="170">
        <v>0.03</v>
      </c>
      <c r="E165" s="164">
        <v>1829100</v>
      </c>
      <c r="F165" s="112">
        <v>98000</v>
      </c>
      <c r="G165" s="170">
        <v>0.06</v>
      </c>
      <c r="H165" s="164">
        <v>371700</v>
      </c>
      <c r="I165" s="112">
        <v>22400</v>
      </c>
      <c r="J165" s="170">
        <v>0.06</v>
      </c>
      <c r="K165" s="164">
        <v>22478400</v>
      </c>
      <c r="L165" s="112">
        <v>651000</v>
      </c>
      <c r="M165" s="127">
        <v>0.03</v>
      </c>
      <c r="N165" s="112">
        <v>21325500</v>
      </c>
      <c r="O165" s="173">
        <f t="shared" si="20"/>
        <v>0.9487107623318386</v>
      </c>
      <c r="P165" s="108">
        <f>Volume!K165</f>
        <v>531.8</v>
      </c>
      <c r="Q165" s="69">
        <f>Volume!J165</f>
        <v>537.45</v>
      </c>
      <c r="R165" s="236">
        <f t="shared" si="21"/>
        <v>1208.1016080000002</v>
      </c>
      <c r="S165" s="103">
        <f t="shared" si="22"/>
        <v>1146.1389975000002</v>
      </c>
      <c r="T165" s="109">
        <f t="shared" si="23"/>
        <v>21827400</v>
      </c>
      <c r="U165" s="103">
        <f t="shared" si="24"/>
        <v>2.982489898018087</v>
      </c>
      <c r="V165" s="103">
        <f t="shared" si="25"/>
        <v>1089.819612</v>
      </c>
      <c r="W165" s="103">
        <f t="shared" si="26"/>
        <v>98.30497950000002</v>
      </c>
      <c r="X165" s="103">
        <f t="shared" si="27"/>
        <v>19.9770165</v>
      </c>
      <c r="Y165" s="103">
        <f t="shared" si="28"/>
        <v>1160.7811319999998</v>
      </c>
      <c r="Z165" s="236">
        <f t="shared" si="29"/>
        <v>47.320476000000326</v>
      </c>
      <c r="AA165" s="78"/>
      <c r="AB165" s="77"/>
    </row>
    <row r="166" spans="1:28" s="58" customFormat="1" ht="15">
      <c r="A166" s="193" t="s">
        <v>97</v>
      </c>
      <c r="B166" s="164">
        <v>12254000</v>
      </c>
      <c r="C166" s="162">
        <v>266750</v>
      </c>
      <c r="D166" s="170">
        <v>0.02</v>
      </c>
      <c r="E166" s="164">
        <v>1022450</v>
      </c>
      <c r="F166" s="112">
        <v>-47300</v>
      </c>
      <c r="G166" s="170">
        <v>-0.04</v>
      </c>
      <c r="H166" s="164">
        <v>339350</v>
      </c>
      <c r="I166" s="112">
        <v>46200</v>
      </c>
      <c r="J166" s="170">
        <v>0.16</v>
      </c>
      <c r="K166" s="164">
        <v>13615800</v>
      </c>
      <c r="L166" s="112">
        <v>265650</v>
      </c>
      <c r="M166" s="127">
        <v>0.02</v>
      </c>
      <c r="N166" s="112">
        <v>13327600</v>
      </c>
      <c r="O166" s="173">
        <f t="shared" si="20"/>
        <v>0.978833414121829</v>
      </c>
      <c r="P166" s="108">
        <f>Volume!K166</f>
        <v>907.8</v>
      </c>
      <c r="Q166" s="69">
        <f>Volume!J166</f>
        <v>927.25</v>
      </c>
      <c r="R166" s="236">
        <f t="shared" si="21"/>
        <v>1262.525055</v>
      </c>
      <c r="S166" s="103">
        <f t="shared" si="22"/>
        <v>1235.80171</v>
      </c>
      <c r="T166" s="109">
        <f t="shared" si="23"/>
        <v>13350150</v>
      </c>
      <c r="U166" s="103">
        <f t="shared" si="24"/>
        <v>1.9898652824125573</v>
      </c>
      <c r="V166" s="103">
        <f t="shared" si="25"/>
        <v>1136.25215</v>
      </c>
      <c r="W166" s="103">
        <f t="shared" si="26"/>
        <v>94.80667625</v>
      </c>
      <c r="X166" s="103">
        <f t="shared" si="27"/>
        <v>31.46622875</v>
      </c>
      <c r="Y166" s="103">
        <f t="shared" si="28"/>
        <v>1211.926617</v>
      </c>
      <c r="Z166" s="236">
        <f t="shared" si="29"/>
        <v>50.59843799999999</v>
      </c>
      <c r="AA166" s="78"/>
      <c r="AB166" s="77"/>
    </row>
    <row r="167" spans="1:28" s="58" customFormat="1" ht="15">
      <c r="A167" s="193" t="s">
        <v>148</v>
      </c>
      <c r="B167" s="164">
        <v>4941750</v>
      </c>
      <c r="C167" s="162">
        <v>581900</v>
      </c>
      <c r="D167" s="170">
        <v>0.13</v>
      </c>
      <c r="E167" s="164">
        <v>796400</v>
      </c>
      <c r="F167" s="112">
        <v>119350</v>
      </c>
      <c r="G167" s="170">
        <v>0.18</v>
      </c>
      <c r="H167" s="164">
        <v>563200</v>
      </c>
      <c r="I167" s="112">
        <v>86350</v>
      </c>
      <c r="J167" s="170">
        <v>0.18</v>
      </c>
      <c r="K167" s="164">
        <v>6301350</v>
      </c>
      <c r="L167" s="112">
        <v>787600</v>
      </c>
      <c r="M167" s="127">
        <v>0.14</v>
      </c>
      <c r="N167" s="112">
        <v>6027450</v>
      </c>
      <c r="O167" s="173">
        <f t="shared" si="20"/>
        <v>0.9565331238544121</v>
      </c>
      <c r="P167" s="108">
        <f>Volume!K167</f>
        <v>1379.75</v>
      </c>
      <c r="Q167" s="69">
        <f>Volume!J167</f>
        <v>1444.75</v>
      </c>
      <c r="R167" s="236">
        <f t="shared" si="21"/>
        <v>910.38754125</v>
      </c>
      <c r="S167" s="103">
        <f t="shared" si="22"/>
        <v>870.81583875</v>
      </c>
      <c r="T167" s="109">
        <f t="shared" si="23"/>
        <v>5513750</v>
      </c>
      <c r="U167" s="103">
        <f t="shared" si="24"/>
        <v>14.284289276807979</v>
      </c>
      <c r="V167" s="103">
        <f t="shared" si="25"/>
        <v>713.95933125</v>
      </c>
      <c r="W167" s="103">
        <f t="shared" si="26"/>
        <v>115.05989</v>
      </c>
      <c r="X167" s="103">
        <f t="shared" si="27"/>
        <v>81.36832</v>
      </c>
      <c r="Y167" s="103">
        <f t="shared" si="28"/>
        <v>760.75965625</v>
      </c>
      <c r="Z167" s="236">
        <f t="shared" si="29"/>
        <v>149.627885</v>
      </c>
      <c r="AA167" s="78"/>
      <c r="AB167" s="77"/>
    </row>
    <row r="168" spans="1:28" s="7" customFormat="1" ht="15">
      <c r="A168" s="193" t="s">
        <v>199</v>
      </c>
      <c r="B168" s="164">
        <v>10631850</v>
      </c>
      <c r="C168" s="162">
        <v>-59850</v>
      </c>
      <c r="D168" s="170">
        <v>-0.01</v>
      </c>
      <c r="E168" s="164">
        <v>2141250</v>
      </c>
      <c r="F168" s="112">
        <v>51450</v>
      </c>
      <c r="G168" s="170">
        <v>0.02</v>
      </c>
      <c r="H168" s="164">
        <v>1134150</v>
      </c>
      <c r="I168" s="112">
        <v>87450</v>
      </c>
      <c r="J168" s="170">
        <v>0.08</v>
      </c>
      <c r="K168" s="164">
        <v>13907250</v>
      </c>
      <c r="L168" s="112">
        <v>79050</v>
      </c>
      <c r="M168" s="127">
        <v>0.01</v>
      </c>
      <c r="N168" s="112">
        <v>12685350</v>
      </c>
      <c r="O168" s="173">
        <f t="shared" si="20"/>
        <v>0.9121393517769508</v>
      </c>
      <c r="P168" s="108">
        <f>Volume!K168</f>
        <v>2028.3</v>
      </c>
      <c r="Q168" s="69">
        <f>Volume!J168</f>
        <v>2058.05</v>
      </c>
      <c r="R168" s="236">
        <f t="shared" si="21"/>
        <v>2862.1815862500002</v>
      </c>
      <c r="S168" s="103">
        <f t="shared" si="22"/>
        <v>2610.7084567500006</v>
      </c>
      <c r="T168" s="109">
        <f t="shared" si="23"/>
        <v>13828200</v>
      </c>
      <c r="U168" s="103">
        <f t="shared" si="24"/>
        <v>0.5716579164316397</v>
      </c>
      <c r="V168" s="103">
        <f t="shared" si="25"/>
        <v>2188.0878892500004</v>
      </c>
      <c r="W168" s="103">
        <f t="shared" si="26"/>
        <v>440.67995625</v>
      </c>
      <c r="X168" s="103">
        <f t="shared" si="27"/>
        <v>233.41374075</v>
      </c>
      <c r="Y168" s="103">
        <f t="shared" si="28"/>
        <v>2804.773806</v>
      </c>
      <c r="Z168" s="236">
        <f t="shared" si="29"/>
        <v>57.40778025000009</v>
      </c>
      <c r="AB168" s="77"/>
    </row>
    <row r="169" spans="1:28" s="7" customFormat="1" ht="15">
      <c r="A169" s="193" t="s">
        <v>293</v>
      </c>
      <c r="B169" s="164">
        <v>1752000</v>
      </c>
      <c r="C169" s="162">
        <v>-79000</v>
      </c>
      <c r="D169" s="170">
        <v>-0.04</v>
      </c>
      <c r="E169" s="164">
        <v>7000</v>
      </c>
      <c r="F169" s="112">
        <v>0</v>
      </c>
      <c r="G169" s="170">
        <v>0</v>
      </c>
      <c r="H169" s="164">
        <v>0</v>
      </c>
      <c r="I169" s="112">
        <v>0</v>
      </c>
      <c r="J169" s="170">
        <v>0</v>
      </c>
      <c r="K169" s="164">
        <v>1759000</v>
      </c>
      <c r="L169" s="112">
        <v>-79000</v>
      </c>
      <c r="M169" s="127">
        <v>-0.04</v>
      </c>
      <c r="N169" s="112">
        <v>1698000</v>
      </c>
      <c r="O169" s="173">
        <f t="shared" si="20"/>
        <v>0.9653212052302445</v>
      </c>
      <c r="P169" s="108">
        <f>Volume!K169</f>
        <v>554.4</v>
      </c>
      <c r="Q169" s="69">
        <f>Volume!J169</f>
        <v>550.35</v>
      </c>
      <c r="R169" s="236">
        <f t="shared" si="21"/>
        <v>96.806565</v>
      </c>
      <c r="S169" s="103">
        <f t="shared" si="22"/>
        <v>93.44943</v>
      </c>
      <c r="T169" s="109">
        <f t="shared" si="23"/>
        <v>1838000</v>
      </c>
      <c r="U169" s="103">
        <f t="shared" si="24"/>
        <v>-4.2981501632208925</v>
      </c>
      <c r="V169" s="103">
        <f t="shared" si="25"/>
        <v>96.42132</v>
      </c>
      <c r="W169" s="103">
        <f t="shared" si="26"/>
        <v>0.385245</v>
      </c>
      <c r="X169" s="103">
        <f t="shared" si="27"/>
        <v>0</v>
      </c>
      <c r="Y169" s="103">
        <f t="shared" si="28"/>
        <v>101.89872</v>
      </c>
      <c r="Z169" s="236">
        <f t="shared" si="29"/>
        <v>-5.092154999999991</v>
      </c>
      <c r="AB169" s="77"/>
    </row>
    <row r="170" spans="1:28" s="7" customFormat="1" ht="15">
      <c r="A170" s="193" t="s">
        <v>414</v>
      </c>
      <c r="B170" s="164">
        <v>78857350</v>
      </c>
      <c r="C170" s="162">
        <v>929500</v>
      </c>
      <c r="D170" s="170">
        <v>0.01</v>
      </c>
      <c r="E170" s="164">
        <v>18196750</v>
      </c>
      <c r="F170" s="112">
        <v>343200</v>
      </c>
      <c r="G170" s="170">
        <v>0.02</v>
      </c>
      <c r="H170" s="164">
        <v>4690400</v>
      </c>
      <c r="I170" s="112">
        <v>57200</v>
      </c>
      <c r="J170" s="170">
        <v>0.01</v>
      </c>
      <c r="K170" s="164">
        <v>101744500</v>
      </c>
      <c r="L170" s="112">
        <v>1329900</v>
      </c>
      <c r="M170" s="127">
        <v>0.01</v>
      </c>
      <c r="N170" s="112">
        <v>94666000</v>
      </c>
      <c r="O170" s="173">
        <f t="shared" si="20"/>
        <v>0.9304286718200984</v>
      </c>
      <c r="P170" s="108">
        <f>Volume!K170</f>
        <v>50.25</v>
      </c>
      <c r="Q170" s="69">
        <f>Volume!J170</f>
        <v>51.4</v>
      </c>
      <c r="R170" s="236">
        <f t="shared" si="21"/>
        <v>522.96673</v>
      </c>
      <c r="S170" s="103">
        <f t="shared" si="22"/>
        <v>486.58324</v>
      </c>
      <c r="T170" s="109">
        <f t="shared" si="23"/>
        <v>100414600</v>
      </c>
      <c r="U170" s="103">
        <f t="shared" si="24"/>
        <v>1.3244090002848192</v>
      </c>
      <c r="V170" s="103">
        <f t="shared" si="25"/>
        <v>405.326779</v>
      </c>
      <c r="W170" s="103">
        <f t="shared" si="26"/>
        <v>93.531295</v>
      </c>
      <c r="X170" s="103">
        <f t="shared" si="27"/>
        <v>24.108656</v>
      </c>
      <c r="Y170" s="103">
        <f t="shared" si="28"/>
        <v>504.583365</v>
      </c>
      <c r="Z170" s="236">
        <f t="shared" si="29"/>
        <v>18.38336499999997</v>
      </c>
      <c r="AB170" s="77"/>
    </row>
    <row r="171" spans="1:28" s="7" customFormat="1" ht="15">
      <c r="A171" s="193" t="s">
        <v>415</v>
      </c>
      <c r="B171" s="164">
        <v>2413800</v>
      </c>
      <c r="C171" s="162">
        <v>157500</v>
      </c>
      <c r="D171" s="170">
        <v>0.07</v>
      </c>
      <c r="E171" s="164">
        <v>10800</v>
      </c>
      <c r="F171" s="112">
        <v>2250</v>
      </c>
      <c r="G171" s="170">
        <v>0.26</v>
      </c>
      <c r="H171" s="164">
        <v>900</v>
      </c>
      <c r="I171" s="112">
        <v>0</v>
      </c>
      <c r="J171" s="170">
        <v>0</v>
      </c>
      <c r="K171" s="164">
        <v>2425500</v>
      </c>
      <c r="L171" s="112">
        <v>159750</v>
      </c>
      <c r="M171" s="127">
        <v>0.07</v>
      </c>
      <c r="N171" s="112">
        <v>2320650</v>
      </c>
      <c r="O171" s="173">
        <f t="shared" si="20"/>
        <v>0.9567717996289424</v>
      </c>
      <c r="P171" s="108">
        <f>Volume!K171</f>
        <v>435.5</v>
      </c>
      <c r="Q171" s="69">
        <f>Volume!J171</f>
        <v>451.8</v>
      </c>
      <c r="R171" s="236">
        <f t="shared" si="21"/>
        <v>109.58409</v>
      </c>
      <c r="S171" s="103">
        <f t="shared" si="22"/>
        <v>104.846967</v>
      </c>
      <c r="T171" s="109">
        <f t="shared" si="23"/>
        <v>2265750</v>
      </c>
      <c r="U171" s="103">
        <f t="shared" si="24"/>
        <v>7.0506454816285995</v>
      </c>
      <c r="V171" s="103">
        <f t="shared" si="25"/>
        <v>109.055484</v>
      </c>
      <c r="W171" s="103">
        <f t="shared" si="26"/>
        <v>0.487944</v>
      </c>
      <c r="X171" s="103">
        <f t="shared" si="27"/>
        <v>0.040662</v>
      </c>
      <c r="Y171" s="103">
        <f t="shared" si="28"/>
        <v>98.6734125</v>
      </c>
      <c r="Z171" s="236">
        <f t="shared" si="29"/>
        <v>10.910677500000006</v>
      </c>
      <c r="AB171" s="77"/>
    </row>
    <row r="172" spans="1:28" s="58" customFormat="1" ht="13.5" customHeight="1">
      <c r="A172" s="193" t="s">
        <v>212</v>
      </c>
      <c r="B172" s="164">
        <v>63666750</v>
      </c>
      <c r="C172" s="162">
        <v>579550</v>
      </c>
      <c r="D172" s="170">
        <v>0.01</v>
      </c>
      <c r="E172" s="164">
        <v>15416700</v>
      </c>
      <c r="F172" s="112">
        <v>100500</v>
      </c>
      <c r="G172" s="170">
        <v>0.01</v>
      </c>
      <c r="H172" s="164">
        <v>7336500</v>
      </c>
      <c r="I172" s="112">
        <v>23450</v>
      </c>
      <c r="J172" s="170">
        <v>0</v>
      </c>
      <c r="K172" s="164">
        <v>86419950</v>
      </c>
      <c r="L172" s="112">
        <v>703500</v>
      </c>
      <c r="M172" s="127">
        <v>0.01</v>
      </c>
      <c r="N172" s="112">
        <v>76075150</v>
      </c>
      <c r="O172" s="173">
        <f t="shared" si="20"/>
        <v>0.8802961584680389</v>
      </c>
      <c r="P172" s="108">
        <f>Volume!K172</f>
        <v>129.35</v>
      </c>
      <c r="Q172" s="69">
        <f>Volume!J172</f>
        <v>131.2</v>
      </c>
      <c r="R172" s="236">
        <f t="shared" si="21"/>
        <v>1133.829744</v>
      </c>
      <c r="S172" s="103">
        <f t="shared" si="22"/>
        <v>998.105968</v>
      </c>
      <c r="T172" s="109">
        <f t="shared" si="23"/>
        <v>85716450</v>
      </c>
      <c r="U172" s="103">
        <f t="shared" si="24"/>
        <v>0.8207292765857662</v>
      </c>
      <c r="V172" s="103">
        <f t="shared" si="25"/>
        <v>835.3077599999999</v>
      </c>
      <c r="W172" s="103">
        <f t="shared" si="26"/>
        <v>202.267104</v>
      </c>
      <c r="X172" s="103">
        <f t="shared" si="27"/>
        <v>96.25487999999999</v>
      </c>
      <c r="Y172" s="103">
        <f t="shared" si="28"/>
        <v>1108.74228075</v>
      </c>
      <c r="Z172" s="236">
        <f t="shared" si="29"/>
        <v>25.087463249999928</v>
      </c>
      <c r="AA172" s="78"/>
      <c r="AB172" s="77"/>
    </row>
    <row r="173" spans="1:28" s="7" customFormat="1" ht="15">
      <c r="A173" s="193" t="s">
        <v>231</v>
      </c>
      <c r="B173" s="164">
        <v>33477300</v>
      </c>
      <c r="C173" s="162">
        <v>-10800</v>
      </c>
      <c r="D173" s="170">
        <v>0</v>
      </c>
      <c r="E173" s="164">
        <v>5459400</v>
      </c>
      <c r="F173" s="112">
        <v>-51300</v>
      </c>
      <c r="G173" s="170">
        <v>-0.01</v>
      </c>
      <c r="H173" s="164">
        <v>1798200</v>
      </c>
      <c r="I173" s="112">
        <v>29700</v>
      </c>
      <c r="J173" s="170">
        <v>0.02</v>
      </c>
      <c r="K173" s="164">
        <v>40734900</v>
      </c>
      <c r="L173" s="112">
        <v>-32400</v>
      </c>
      <c r="M173" s="127">
        <v>0</v>
      </c>
      <c r="N173" s="112">
        <v>39222900</v>
      </c>
      <c r="O173" s="173">
        <f t="shared" si="20"/>
        <v>0.9628819513488434</v>
      </c>
      <c r="P173" s="108">
        <f>Volume!K173</f>
        <v>170.55</v>
      </c>
      <c r="Q173" s="69">
        <f>Volume!J173</f>
        <v>172.3</v>
      </c>
      <c r="R173" s="236">
        <f t="shared" si="21"/>
        <v>701.862327</v>
      </c>
      <c r="S173" s="103">
        <f t="shared" si="22"/>
        <v>675.810567</v>
      </c>
      <c r="T173" s="109">
        <f t="shared" si="23"/>
        <v>40767300</v>
      </c>
      <c r="U173" s="103">
        <f t="shared" si="24"/>
        <v>-0.0794754619511226</v>
      </c>
      <c r="V173" s="103">
        <f t="shared" si="25"/>
        <v>576.813879</v>
      </c>
      <c r="W173" s="103">
        <f t="shared" si="26"/>
        <v>94.06546200000001</v>
      </c>
      <c r="X173" s="103">
        <f t="shared" si="27"/>
        <v>30.982986</v>
      </c>
      <c r="Y173" s="103">
        <f t="shared" si="28"/>
        <v>695.2863015</v>
      </c>
      <c r="Z173" s="236">
        <f t="shared" si="29"/>
        <v>6.576025500000014</v>
      </c>
      <c r="AB173" s="77"/>
    </row>
    <row r="174" spans="1:28" s="7" customFormat="1" ht="15">
      <c r="A174" s="193" t="s">
        <v>490</v>
      </c>
      <c r="B174" s="164">
        <v>396550</v>
      </c>
      <c r="C174" s="162">
        <v>7700</v>
      </c>
      <c r="D174" s="170">
        <v>0.02</v>
      </c>
      <c r="E174" s="164">
        <v>0</v>
      </c>
      <c r="F174" s="112">
        <v>0</v>
      </c>
      <c r="G174" s="170">
        <v>0</v>
      </c>
      <c r="H174" s="164">
        <v>0</v>
      </c>
      <c r="I174" s="112">
        <v>0</v>
      </c>
      <c r="J174" s="170">
        <v>0</v>
      </c>
      <c r="K174" s="164">
        <v>396550</v>
      </c>
      <c r="L174" s="112">
        <v>7700</v>
      </c>
      <c r="M174" s="127">
        <v>0.02</v>
      </c>
      <c r="N174" s="112">
        <v>391600</v>
      </c>
      <c r="O174" s="173">
        <f t="shared" si="20"/>
        <v>0.9875173370319001</v>
      </c>
      <c r="P174" s="108">
        <f>Volume!K174</f>
        <v>352.35</v>
      </c>
      <c r="Q174" s="69">
        <f>Volume!J174</f>
        <v>359.8</v>
      </c>
      <c r="R174" s="236">
        <f t="shared" si="21"/>
        <v>14.267869</v>
      </c>
      <c r="S174" s="103">
        <f t="shared" si="22"/>
        <v>14.089768</v>
      </c>
      <c r="T174" s="109">
        <f t="shared" si="23"/>
        <v>388850</v>
      </c>
      <c r="U174" s="103">
        <f t="shared" si="24"/>
        <v>1.9801980198019802</v>
      </c>
      <c r="V174" s="103">
        <f t="shared" si="25"/>
        <v>14.267869</v>
      </c>
      <c r="W174" s="103">
        <f t="shared" si="26"/>
        <v>0</v>
      </c>
      <c r="X174" s="103">
        <f t="shared" si="27"/>
        <v>0</v>
      </c>
      <c r="Y174" s="103">
        <f t="shared" si="28"/>
        <v>13.70112975</v>
      </c>
      <c r="Z174" s="236">
        <f t="shared" si="29"/>
        <v>0.5667392499999995</v>
      </c>
      <c r="AB174" s="77"/>
    </row>
    <row r="175" spans="1:28" s="7" customFormat="1" ht="15">
      <c r="A175" s="193" t="s">
        <v>200</v>
      </c>
      <c r="B175" s="164">
        <v>11062800</v>
      </c>
      <c r="C175" s="162">
        <v>-1200</v>
      </c>
      <c r="D175" s="170">
        <v>0</v>
      </c>
      <c r="E175" s="164">
        <v>946200</v>
      </c>
      <c r="F175" s="112">
        <v>122400</v>
      </c>
      <c r="G175" s="170">
        <v>0.15</v>
      </c>
      <c r="H175" s="164">
        <v>127200</v>
      </c>
      <c r="I175" s="112">
        <v>-1800</v>
      </c>
      <c r="J175" s="170">
        <v>-0.01</v>
      </c>
      <c r="K175" s="164">
        <v>12136200</v>
      </c>
      <c r="L175" s="112">
        <v>119400</v>
      </c>
      <c r="M175" s="127">
        <v>0.01</v>
      </c>
      <c r="N175" s="112">
        <v>11305800</v>
      </c>
      <c r="O175" s="173">
        <f t="shared" si="20"/>
        <v>0.9315766055272655</v>
      </c>
      <c r="P175" s="108">
        <f>Volume!K175</f>
        <v>422.55</v>
      </c>
      <c r="Q175" s="69">
        <f>Volume!J175</f>
        <v>421.9</v>
      </c>
      <c r="R175" s="236">
        <f t="shared" si="21"/>
        <v>512.026278</v>
      </c>
      <c r="S175" s="103">
        <f t="shared" si="22"/>
        <v>476.991702</v>
      </c>
      <c r="T175" s="109">
        <f t="shared" si="23"/>
        <v>12016800</v>
      </c>
      <c r="U175" s="103">
        <f t="shared" si="24"/>
        <v>0.9936089474735371</v>
      </c>
      <c r="V175" s="103">
        <f t="shared" si="25"/>
        <v>466.739532</v>
      </c>
      <c r="W175" s="103">
        <f t="shared" si="26"/>
        <v>39.920178</v>
      </c>
      <c r="X175" s="103">
        <f t="shared" si="27"/>
        <v>5.366568</v>
      </c>
      <c r="Y175" s="103">
        <f t="shared" si="28"/>
        <v>507.769884</v>
      </c>
      <c r="Z175" s="236">
        <f t="shared" si="29"/>
        <v>4.256394000000057</v>
      </c>
      <c r="AB175" s="77"/>
    </row>
    <row r="176" spans="1:28" s="7" customFormat="1" ht="15">
      <c r="A176" s="193" t="s">
        <v>201</v>
      </c>
      <c r="B176" s="164">
        <v>9887500</v>
      </c>
      <c r="C176" s="162">
        <v>768000</v>
      </c>
      <c r="D176" s="170">
        <v>0.08</v>
      </c>
      <c r="E176" s="164">
        <v>1260000</v>
      </c>
      <c r="F176" s="112">
        <v>137000</v>
      </c>
      <c r="G176" s="170">
        <v>0.12</v>
      </c>
      <c r="H176" s="164">
        <v>538500</v>
      </c>
      <c r="I176" s="112">
        <v>79000</v>
      </c>
      <c r="J176" s="170">
        <v>0.17</v>
      </c>
      <c r="K176" s="164">
        <v>11686000</v>
      </c>
      <c r="L176" s="112">
        <v>984000</v>
      </c>
      <c r="M176" s="127">
        <v>0.09</v>
      </c>
      <c r="N176" s="112">
        <v>10554000</v>
      </c>
      <c r="O176" s="173">
        <f t="shared" si="20"/>
        <v>0.903131952763991</v>
      </c>
      <c r="P176" s="108">
        <f>Volume!K176</f>
        <v>1645.6</v>
      </c>
      <c r="Q176" s="69">
        <f>Volume!J176</f>
        <v>1694.95</v>
      </c>
      <c r="R176" s="236">
        <f t="shared" si="21"/>
        <v>1980.71857</v>
      </c>
      <c r="S176" s="103">
        <f t="shared" si="22"/>
        <v>1788.85023</v>
      </c>
      <c r="T176" s="109">
        <f t="shared" si="23"/>
        <v>10702000</v>
      </c>
      <c r="U176" s="103">
        <f t="shared" si="24"/>
        <v>9.19454307606055</v>
      </c>
      <c r="V176" s="103">
        <f t="shared" si="25"/>
        <v>1675.8818125</v>
      </c>
      <c r="W176" s="103">
        <f t="shared" si="26"/>
        <v>213.5637</v>
      </c>
      <c r="X176" s="103">
        <f t="shared" si="27"/>
        <v>91.2730575</v>
      </c>
      <c r="Y176" s="103">
        <f t="shared" si="28"/>
        <v>1761.12112</v>
      </c>
      <c r="Z176" s="236">
        <f t="shared" si="29"/>
        <v>219.59744999999998</v>
      </c>
      <c r="AB176" s="77"/>
    </row>
    <row r="177" spans="1:28" s="58" customFormat="1" ht="14.25" customHeight="1">
      <c r="A177" s="193" t="s">
        <v>36</v>
      </c>
      <c r="B177" s="164">
        <v>2113600</v>
      </c>
      <c r="C177" s="162">
        <v>73600</v>
      </c>
      <c r="D177" s="170">
        <v>0.04</v>
      </c>
      <c r="E177" s="164">
        <v>52800</v>
      </c>
      <c r="F177" s="112">
        <v>8000</v>
      </c>
      <c r="G177" s="170">
        <v>0.18</v>
      </c>
      <c r="H177" s="164">
        <v>1600</v>
      </c>
      <c r="I177" s="112">
        <v>0</v>
      </c>
      <c r="J177" s="170">
        <v>0</v>
      </c>
      <c r="K177" s="164">
        <v>2168000</v>
      </c>
      <c r="L177" s="112">
        <v>81600</v>
      </c>
      <c r="M177" s="127">
        <v>0.04</v>
      </c>
      <c r="N177" s="112">
        <v>2100800</v>
      </c>
      <c r="O177" s="173">
        <f t="shared" si="20"/>
        <v>0.9690036900369003</v>
      </c>
      <c r="P177" s="108">
        <f>Volume!K177</f>
        <v>204.6</v>
      </c>
      <c r="Q177" s="69">
        <f>Volume!J177</f>
        <v>204.75</v>
      </c>
      <c r="R177" s="236">
        <f t="shared" si="21"/>
        <v>44.3898</v>
      </c>
      <c r="S177" s="103">
        <f t="shared" si="22"/>
        <v>43.01388</v>
      </c>
      <c r="T177" s="109">
        <f t="shared" si="23"/>
        <v>2086400</v>
      </c>
      <c r="U177" s="103">
        <f t="shared" si="24"/>
        <v>3.9110429447852764</v>
      </c>
      <c r="V177" s="103">
        <f t="shared" si="25"/>
        <v>43.27596</v>
      </c>
      <c r="W177" s="103">
        <f t="shared" si="26"/>
        <v>1.08108</v>
      </c>
      <c r="X177" s="103">
        <f t="shared" si="27"/>
        <v>0.03276</v>
      </c>
      <c r="Y177" s="103">
        <f t="shared" si="28"/>
        <v>42.687744</v>
      </c>
      <c r="Z177" s="236">
        <f t="shared" si="29"/>
        <v>1.702055999999999</v>
      </c>
      <c r="AA177" s="78"/>
      <c r="AB177" s="77"/>
    </row>
    <row r="178" spans="1:28" s="58" customFormat="1" ht="14.25" customHeight="1">
      <c r="A178" s="193" t="s">
        <v>294</v>
      </c>
      <c r="B178" s="164">
        <v>1671000</v>
      </c>
      <c r="C178" s="162">
        <v>-27000</v>
      </c>
      <c r="D178" s="170">
        <v>-0.02</v>
      </c>
      <c r="E178" s="164">
        <v>17700</v>
      </c>
      <c r="F178" s="112">
        <v>-150</v>
      </c>
      <c r="G178" s="170">
        <v>-0.01</v>
      </c>
      <c r="H178" s="164">
        <v>600</v>
      </c>
      <c r="I178" s="112">
        <v>0</v>
      </c>
      <c r="J178" s="170">
        <v>0</v>
      </c>
      <c r="K178" s="164">
        <v>1689300</v>
      </c>
      <c r="L178" s="112">
        <v>-27150</v>
      </c>
      <c r="M178" s="127">
        <v>-0.02</v>
      </c>
      <c r="N178" s="112">
        <v>1527300</v>
      </c>
      <c r="O178" s="173">
        <f t="shared" si="20"/>
        <v>0.9041022908897176</v>
      </c>
      <c r="P178" s="108">
        <f>Volume!K178</f>
        <v>2166.2</v>
      </c>
      <c r="Q178" s="69">
        <f>Volume!J178</f>
        <v>2165.8</v>
      </c>
      <c r="R178" s="236">
        <f t="shared" si="21"/>
        <v>365.86859400000003</v>
      </c>
      <c r="S178" s="103">
        <f t="shared" si="22"/>
        <v>330.78263400000003</v>
      </c>
      <c r="T178" s="109">
        <f t="shared" si="23"/>
        <v>1716450</v>
      </c>
      <c r="U178" s="103">
        <f t="shared" si="24"/>
        <v>-1.5817530367910515</v>
      </c>
      <c r="V178" s="103">
        <f t="shared" si="25"/>
        <v>361.90518000000003</v>
      </c>
      <c r="W178" s="103">
        <f t="shared" si="26"/>
        <v>3.833466</v>
      </c>
      <c r="X178" s="103">
        <f t="shared" si="27"/>
        <v>0.129948</v>
      </c>
      <c r="Y178" s="103">
        <f t="shared" si="28"/>
        <v>371.81739899999997</v>
      </c>
      <c r="Z178" s="236">
        <f t="shared" si="29"/>
        <v>-5.948804999999936</v>
      </c>
      <c r="AA178" s="78"/>
      <c r="AB178" s="77"/>
    </row>
    <row r="179" spans="1:28" s="58" customFormat="1" ht="14.25" customHeight="1">
      <c r="A179" s="193" t="s">
        <v>416</v>
      </c>
      <c r="B179" s="164">
        <v>33600</v>
      </c>
      <c r="C179" s="162">
        <v>2000</v>
      </c>
      <c r="D179" s="170">
        <v>0.06</v>
      </c>
      <c r="E179" s="164">
        <v>0</v>
      </c>
      <c r="F179" s="112">
        <v>0</v>
      </c>
      <c r="G179" s="170">
        <v>0</v>
      </c>
      <c r="H179" s="164">
        <v>0</v>
      </c>
      <c r="I179" s="112">
        <v>0</v>
      </c>
      <c r="J179" s="170">
        <v>0</v>
      </c>
      <c r="K179" s="164">
        <v>33600</v>
      </c>
      <c r="L179" s="112">
        <v>2000</v>
      </c>
      <c r="M179" s="127">
        <v>0.06</v>
      </c>
      <c r="N179" s="112">
        <v>33400</v>
      </c>
      <c r="O179" s="173">
        <f t="shared" si="20"/>
        <v>0.9940476190476191</v>
      </c>
      <c r="P179" s="108">
        <f>Volume!K179</f>
        <v>1324.05</v>
      </c>
      <c r="Q179" s="69">
        <f>Volume!J179</f>
        <v>1319.6</v>
      </c>
      <c r="R179" s="236">
        <f t="shared" si="21"/>
        <v>4.433856</v>
      </c>
      <c r="S179" s="103">
        <f t="shared" si="22"/>
        <v>4.407464</v>
      </c>
      <c r="T179" s="109">
        <f t="shared" si="23"/>
        <v>31600</v>
      </c>
      <c r="U179" s="103">
        <f t="shared" si="24"/>
        <v>6.329113924050633</v>
      </c>
      <c r="V179" s="103">
        <f t="shared" si="25"/>
        <v>4.433856</v>
      </c>
      <c r="W179" s="103">
        <f t="shared" si="26"/>
        <v>0</v>
      </c>
      <c r="X179" s="103">
        <f t="shared" si="27"/>
        <v>0</v>
      </c>
      <c r="Y179" s="103">
        <f t="shared" si="28"/>
        <v>4.183998</v>
      </c>
      <c r="Z179" s="236">
        <f t="shared" si="29"/>
        <v>0.2498579999999997</v>
      </c>
      <c r="AA179" s="78"/>
      <c r="AB179" s="77"/>
    </row>
    <row r="180" spans="1:28" s="58" customFormat="1" ht="14.25" customHeight="1">
      <c r="A180" s="193" t="s">
        <v>224</v>
      </c>
      <c r="B180" s="164">
        <v>1140220</v>
      </c>
      <c r="C180" s="162">
        <v>57528</v>
      </c>
      <c r="D180" s="170">
        <v>0.05</v>
      </c>
      <c r="E180" s="164">
        <v>4324</v>
      </c>
      <c r="F180" s="112">
        <v>752</v>
      </c>
      <c r="G180" s="170">
        <v>0.21</v>
      </c>
      <c r="H180" s="164">
        <v>0</v>
      </c>
      <c r="I180" s="112">
        <v>0</v>
      </c>
      <c r="J180" s="170">
        <v>0</v>
      </c>
      <c r="K180" s="164">
        <v>1144544</v>
      </c>
      <c r="L180" s="112">
        <v>58280</v>
      </c>
      <c r="M180" s="127">
        <v>0.05</v>
      </c>
      <c r="N180" s="112">
        <v>1021968</v>
      </c>
      <c r="O180" s="173">
        <f t="shared" si="20"/>
        <v>0.892904073587385</v>
      </c>
      <c r="P180" s="108">
        <f>Volume!K180</f>
        <v>1245.85</v>
      </c>
      <c r="Q180" s="69">
        <f>Volume!J180</f>
        <v>1283.95</v>
      </c>
      <c r="R180" s="236">
        <f t="shared" si="21"/>
        <v>146.95372688</v>
      </c>
      <c r="S180" s="103">
        <f t="shared" si="22"/>
        <v>131.21558136000002</v>
      </c>
      <c r="T180" s="109">
        <f t="shared" si="23"/>
        <v>1086264</v>
      </c>
      <c r="U180" s="103">
        <f t="shared" si="24"/>
        <v>5.365178262374524</v>
      </c>
      <c r="V180" s="103">
        <f t="shared" si="25"/>
        <v>146.3985469</v>
      </c>
      <c r="W180" s="103">
        <f t="shared" si="26"/>
        <v>0.55517998</v>
      </c>
      <c r="X180" s="103">
        <f t="shared" si="27"/>
        <v>0</v>
      </c>
      <c r="Y180" s="103">
        <f t="shared" si="28"/>
        <v>135.33220043999998</v>
      </c>
      <c r="Z180" s="236">
        <f t="shared" si="29"/>
        <v>11.621526440000025</v>
      </c>
      <c r="AA180" s="78"/>
      <c r="AB180" s="77"/>
    </row>
    <row r="181" spans="1:28" s="58" customFormat="1" ht="14.25" customHeight="1">
      <c r="A181" s="193" t="s">
        <v>417</v>
      </c>
      <c r="B181" s="164">
        <v>14895400</v>
      </c>
      <c r="C181" s="162">
        <v>280800</v>
      </c>
      <c r="D181" s="170">
        <v>0.02</v>
      </c>
      <c r="E181" s="164">
        <v>163800</v>
      </c>
      <c r="F181" s="112">
        <v>7800</v>
      </c>
      <c r="G181" s="170">
        <v>0.05</v>
      </c>
      <c r="H181" s="164">
        <v>0</v>
      </c>
      <c r="I181" s="112">
        <v>0</v>
      </c>
      <c r="J181" s="170">
        <v>0</v>
      </c>
      <c r="K181" s="164">
        <v>15059200</v>
      </c>
      <c r="L181" s="112">
        <v>288600</v>
      </c>
      <c r="M181" s="127">
        <v>0.02</v>
      </c>
      <c r="N181" s="112">
        <v>8858200</v>
      </c>
      <c r="O181" s="173">
        <f t="shared" si="20"/>
        <v>0.588225138121547</v>
      </c>
      <c r="P181" s="108">
        <f>Volume!K181</f>
        <v>110.5</v>
      </c>
      <c r="Q181" s="69">
        <f>Volume!J181</f>
        <v>113.3</v>
      </c>
      <c r="R181" s="236">
        <f t="shared" si="21"/>
        <v>170.620736</v>
      </c>
      <c r="S181" s="103">
        <f t="shared" si="22"/>
        <v>100.363406</v>
      </c>
      <c r="T181" s="109">
        <f t="shared" si="23"/>
        <v>14770600</v>
      </c>
      <c r="U181" s="103">
        <f t="shared" si="24"/>
        <v>1.953881358915684</v>
      </c>
      <c r="V181" s="103">
        <f t="shared" si="25"/>
        <v>168.764882</v>
      </c>
      <c r="W181" s="103">
        <f t="shared" si="26"/>
        <v>1.855854</v>
      </c>
      <c r="X181" s="103">
        <f t="shared" si="27"/>
        <v>0</v>
      </c>
      <c r="Y181" s="103">
        <f t="shared" si="28"/>
        <v>163.21513</v>
      </c>
      <c r="Z181" s="236">
        <f t="shared" si="29"/>
        <v>7.405606000000006</v>
      </c>
      <c r="AA181" s="78"/>
      <c r="AB181" s="77"/>
    </row>
    <row r="182" spans="1:28" s="58" customFormat="1" ht="14.25" customHeight="1">
      <c r="A182" s="193" t="s">
        <v>271</v>
      </c>
      <c r="B182" s="164">
        <v>589050</v>
      </c>
      <c r="C182" s="162">
        <v>12600</v>
      </c>
      <c r="D182" s="170">
        <v>0.02</v>
      </c>
      <c r="E182" s="164">
        <v>0</v>
      </c>
      <c r="F182" s="112">
        <v>0</v>
      </c>
      <c r="G182" s="170">
        <v>0</v>
      </c>
      <c r="H182" s="164">
        <v>0</v>
      </c>
      <c r="I182" s="112">
        <v>0</v>
      </c>
      <c r="J182" s="170">
        <v>0</v>
      </c>
      <c r="K182" s="164">
        <v>589050</v>
      </c>
      <c r="L182" s="112">
        <v>12600</v>
      </c>
      <c r="M182" s="127">
        <v>0.02</v>
      </c>
      <c r="N182" s="112">
        <v>588000</v>
      </c>
      <c r="O182" s="173">
        <f t="shared" si="20"/>
        <v>0.9982174688057041</v>
      </c>
      <c r="P182" s="108">
        <f>Volume!K182</f>
        <v>753.65</v>
      </c>
      <c r="Q182" s="69">
        <f>Volume!J182</f>
        <v>763.1</v>
      </c>
      <c r="R182" s="236">
        <f t="shared" si="21"/>
        <v>44.9504055</v>
      </c>
      <c r="S182" s="103">
        <f t="shared" si="22"/>
        <v>44.87028</v>
      </c>
      <c r="T182" s="109">
        <f t="shared" si="23"/>
        <v>576450</v>
      </c>
      <c r="U182" s="103">
        <f t="shared" si="24"/>
        <v>2.185792349726776</v>
      </c>
      <c r="V182" s="103">
        <f t="shared" si="25"/>
        <v>44.9504055</v>
      </c>
      <c r="W182" s="103">
        <f t="shared" si="26"/>
        <v>0</v>
      </c>
      <c r="X182" s="103">
        <f t="shared" si="27"/>
        <v>0</v>
      </c>
      <c r="Y182" s="103">
        <f t="shared" si="28"/>
        <v>43.44415425</v>
      </c>
      <c r="Z182" s="236">
        <f t="shared" si="29"/>
        <v>1.5062512500000054</v>
      </c>
      <c r="AA182" s="78"/>
      <c r="AB182" s="77"/>
    </row>
    <row r="183" spans="1:28" s="58" customFormat="1" ht="14.25" customHeight="1">
      <c r="A183" s="193" t="s">
        <v>178</v>
      </c>
      <c r="B183" s="164">
        <v>6556500</v>
      </c>
      <c r="C183" s="162">
        <v>33000</v>
      </c>
      <c r="D183" s="170">
        <v>0.01</v>
      </c>
      <c r="E183" s="164">
        <v>343500</v>
      </c>
      <c r="F183" s="112">
        <v>12000</v>
      </c>
      <c r="G183" s="170">
        <v>0.04</v>
      </c>
      <c r="H183" s="164">
        <v>30000</v>
      </c>
      <c r="I183" s="112">
        <v>0</v>
      </c>
      <c r="J183" s="170">
        <v>0</v>
      </c>
      <c r="K183" s="164">
        <v>6930000</v>
      </c>
      <c r="L183" s="112">
        <v>45000</v>
      </c>
      <c r="M183" s="127">
        <v>0.01</v>
      </c>
      <c r="N183" s="112">
        <v>6735000</v>
      </c>
      <c r="O183" s="173">
        <f t="shared" si="20"/>
        <v>0.9718614718614719</v>
      </c>
      <c r="P183" s="108">
        <f>Volume!K183</f>
        <v>145.65</v>
      </c>
      <c r="Q183" s="69">
        <f>Volume!J183</f>
        <v>146.35</v>
      </c>
      <c r="R183" s="236">
        <f t="shared" si="21"/>
        <v>101.42055</v>
      </c>
      <c r="S183" s="103">
        <f t="shared" si="22"/>
        <v>98.566725</v>
      </c>
      <c r="T183" s="109">
        <f t="shared" si="23"/>
        <v>6885000</v>
      </c>
      <c r="U183" s="103">
        <f t="shared" si="24"/>
        <v>0.6535947712418301</v>
      </c>
      <c r="V183" s="103">
        <f t="shared" si="25"/>
        <v>95.9543775</v>
      </c>
      <c r="W183" s="103">
        <f t="shared" si="26"/>
        <v>5.0271225</v>
      </c>
      <c r="X183" s="103">
        <f t="shared" si="27"/>
        <v>0.43905</v>
      </c>
      <c r="Y183" s="103">
        <f t="shared" si="28"/>
        <v>100.280025</v>
      </c>
      <c r="Z183" s="236">
        <f t="shared" si="29"/>
        <v>1.140525000000011</v>
      </c>
      <c r="AA183" s="78"/>
      <c r="AB183" s="77"/>
    </row>
    <row r="184" spans="1:28" s="58" customFormat="1" ht="14.25" customHeight="1">
      <c r="A184" s="193" t="s">
        <v>179</v>
      </c>
      <c r="B184" s="164">
        <v>656200</v>
      </c>
      <c r="C184" s="162">
        <v>850</v>
      </c>
      <c r="D184" s="170">
        <v>0</v>
      </c>
      <c r="E184" s="164">
        <v>0</v>
      </c>
      <c r="F184" s="112">
        <v>0</v>
      </c>
      <c r="G184" s="170">
        <v>0</v>
      </c>
      <c r="H184" s="164">
        <v>0</v>
      </c>
      <c r="I184" s="112">
        <v>0</v>
      </c>
      <c r="J184" s="170">
        <v>0</v>
      </c>
      <c r="K184" s="164">
        <v>656200</v>
      </c>
      <c r="L184" s="112">
        <v>850</v>
      </c>
      <c r="M184" s="127">
        <v>0</v>
      </c>
      <c r="N184" s="112">
        <v>655350</v>
      </c>
      <c r="O184" s="173">
        <f t="shared" si="20"/>
        <v>0.9987046632124352</v>
      </c>
      <c r="P184" s="108">
        <f>Volume!K184</f>
        <v>286.1</v>
      </c>
      <c r="Q184" s="69">
        <f>Volume!J184</f>
        <v>283.85</v>
      </c>
      <c r="R184" s="236">
        <f t="shared" si="21"/>
        <v>18.626237000000003</v>
      </c>
      <c r="S184" s="103">
        <f t="shared" si="22"/>
        <v>18.60210975</v>
      </c>
      <c r="T184" s="109">
        <f t="shared" si="23"/>
        <v>655350</v>
      </c>
      <c r="U184" s="103">
        <f t="shared" si="24"/>
        <v>0.12970168612191957</v>
      </c>
      <c r="V184" s="103">
        <f t="shared" si="25"/>
        <v>18.626237000000003</v>
      </c>
      <c r="W184" s="103">
        <f t="shared" si="26"/>
        <v>0</v>
      </c>
      <c r="X184" s="103">
        <f t="shared" si="27"/>
        <v>0</v>
      </c>
      <c r="Y184" s="103">
        <f t="shared" si="28"/>
        <v>18.7495635</v>
      </c>
      <c r="Z184" s="236">
        <f t="shared" si="29"/>
        <v>-0.12332649999999745</v>
      </c>
      <c r="AA184" s="78"/>
      <c r="AB184" s="77"/>
    </row>
    <row r="185" spans="1:28" s="58" customFormat="1" ht="14.25" customHeight="1">
      <c r="A185" s="193" t="s">
        <v>149</v>
      </c>
      <c r="B185" s="164">
        <v>4241154</v>
      </c>
      <c r="C185" s="162">
        <v>-63510</v>
      </c>
      <c r="D185" s="170">
        <v>-0.01</v>
      </c>
      <c r="E185" s="164">
        <v>7008</v>
      </c>
      <c r="F185" s="112">
        <v>438</v>
      </c>
      <c r="G185" s="170">
        <v>0.07</v>
      </c>
      <c r="H185" s="164">
        <v>876</v>
      </c>
      <c r="I185" s="112">
        <v>0</v>
      </c>
      <c r="J185" s="170">
        <v>0</v>
      </c>
      <c r="K185" s="164">
        <v>4249038</v>
      </c>
      <c r="L185" s="112">
        <v>-63072</v>
      </c>
      <c r="M185" s="127">
        <v>-0.01</v>
      </c>
      <c r="N185" s="112">
        <v>4029162</v>
      </c>
      <c r="O185" s="173">
        <f t="shared" si="20"/>
        <v>0.9482527574476858</v>
      </c>
      <c r="P185" s="108">
        <f>Volume!K185</f>
        <v>649.15</v>
      </c>
      <c r="Q185" s="69">
        <f>Volume!J185</f>
        <v>650.35</v>
      </c>
      <c r="R185" s="236">
        <f t="shared" si="21"/>
        <v>276.33618633000003</v>
      </c>
      <c r="S185" s="103">
        <f t="shared" si="22"/>
        <v>262.03655067000005</v>
      </c>
      <c r="T185" s="109">
        <f t="shared" si="23"/>
        <v>4312110</v>
      </c>
      <c r="U185" s="103">
        <f t="shared" si="24"/>
        <v>-1.4626714068054851</v>
      </c>
      <c r="V185" s="103">
        <f t="shared" si="25"/>
        <v>275.82345039</v>
      </c>
      <c r="W185" s="103">
        <f t="shared" si="26"/>
        <v>0.45576528</v>
      </c>
      <c r="X185" s="103">
        <f t="shared" si="27"/>
        <v>0.05697066</v>
      </c>
      <c r="Y185" s="103">
        <f t="shared" si="28"/>
        <v>279.92062065</v>
      </c>
      <c r="Z185" s="236">
        <f t="shared" si="29"/>
        <v>-3.584434319999957</v>
      </c>
      <c r="AA185" s="78"/>
      <c r="AB185" s="77"/>
    </row>
    <row r="186" spans="1:28" s="58" customFormat="1" ht="14.25" customHeight="1">
      <c r="A186" s="193" t="s">
        <v>418</v>
      </c>
      <c r="B186" s="164">
        <v>4858750</v>
      </c>
      <c r="C186" s="162">
        <v>42500</v>
      </c>
      <c r="D186" s="170">
        <v>0.01</v>
      </c>
      <c r="E186" s="164">
        <v>6250</v>
      </c>
      <c r="F186" s="112">
        <v>0</v>
      </c>
      <c r="G186" s="170">
        <v>0</v>
      </c>
      <c r="H186" s="164">
        <v>0</v>
      </c>
      <c r="I186" s="112">
        <v>0</v>
      </c>
      <c r="J186" s="170">
        <v>0</v>
      </c>
      <c r="K186" s="164">
        <v>4865000</v>
      </c>
      <c r="L186" s="112">
        <v>42500</v>
      </c>
      <c r="M186" s="127">
        <v>0.01</v>
      </c>
      <c r="N186" s="112">
        <v>4471250</v>
      </c>
      <c r="O186" s="173">
        <f t="shared" si="20"/>
        <v>0.9190647482014388</v>
      </c>
      <c r="P186" s="108">
        <f>Volume!K186</f>
        <v>158.45</v>
      </c>
      <c r="Q186" s="69">
        <f>Volume!J186</f>
        <v>161.55</v>
      </c>
      <c r="R186" s="236">
        <f t="shared" si="21"/>
        <v>78.594075</v>
      </c>
      <c r="S186" s="103">
        <f t="shared" si="22"/>
        <v>72.23304375</v>
      </c>
      <c r="T186" s="109">
        <f t="shared" si="23"/>
        <v>4822500</v>
      </c>
      <c r="U186" s="103">
        <f t="shared" si="24"/>
        <v>0.8812856402280975</v>
      </c>
      <c r="V186" s="103">
        <f t="shared" si="25"/>
        <v>78.49310625</v>
      </c>
      <c r="W186" s="103">
        <f t="shared" si="26"/>
        <v>0.10096875000000001</v>
      </c>
      <c r="X186" s="103">
        <f t="shared" si="27"/>
        <v>0</v>
      </c>
      <c r="Y186" s="103">
        <f t="shared" si="28"/>
        <v>76.4125125</v>
      </c>
      <c r="Z186" s="236">
        <f t="shared" si="29"/>
        <v>2.1815624999999983</v>
      </c>
      <c r="AA186" s="78"/>
      <c r="AB186" s="77"/>
    </row>
    <row r="187" spans="1:28" s="58" customFormat="1" ht="14.25" customHeight="1">
      <c r="A187" s="193" t="s">
        <v>419</v>
      </c>
      <c r="B187" s="164">
        <v>2040150</v>
      </c>
      <c r="C187" s="162">
        <v>-5250</v>
      </c>
      <c r="D187" s="170">
        <v>0</v>
      </c>
      <c r="E187" s="164">
        <v>4200</v>
      </c>
      <c r="F187" s="112">
        <v>0</v>
      </c>
      <c r="G187" s="170">
        <v>0</v>
      </c>
      <c r="H187" s="164">
        <v>0</v>
      </c>
      <c r="I187" s="112">
        <v>0</v>
      </c>
      <c r="J187" s="170">
        <v>0</v>
      </c>
      <c r="K187" s="164">
        <v>2044350</v>
      </c>
      <c r="L187" s="112">
        <v>-5250</v>
      </c>
      <c r="M187" s="127">
        <v>0</v>
      </c>
      <c r="N187" s="112">
        <v>2013900</v>
      </c>
      <c r="O187" s="173">
        <f t="shared" si="20"/>
        <v>0.9851052901900359</v>
      </c>
      <c r="P187" s="108">
        <f>Volume!K187</f>
        <v>230.9</v>
      </c>
      <c r="Q187" s="69">
        <f>Volume!J187</f>
        <v>230.85</v>
      </c>
      <c r="R187" s="236">
        <f t="shared" si="21"/>
        <v>47.19381975</v>
      </c>
      <c r="S187" s="103">
        <f t="shared" si="22"/>
        <v>46.4908815</v>
      </c>
      <c r="T187" s="109">
        <f t="shared" si="23"/>
        <v>2049600</v>
      </c>
      <c r="U187" s="103">
        <f t="shared" si="24"/>
        <v>-0.25614754098360654</v>
      </c>
      <c r="V187" s="103">
        <f t="shared" si="25"/>
        <v>47.09686275</v>
      </c>
      <c r="W187" s="103">
        <f t="shared" si="26"/>
        <v>0.096957</v>
      </c>
      <c r="X187" s="103">
        <f t="shared" si="27"/>
        <v>0</v>
      </c>
      <c r="Y187" s="103">
        <f t="shared" si="28"/>
        <v>47.325264</v>
      </c>
      <c r="Z187" s="236">
        <f t="shared" si="29"/>
        <v>-0.13144424999999416</v>
      </c>
      <c r="AA187" s="78"/>
      <c r="AB187" s="77"/>
    </row>
    <row r="188" spans="1:28" s="58" customFormat="1" ht="14.25" customHeight="1">
      <c r="A188" s="193" t="s">
        <v>150</v>
      </c>
      <c r="B188" s="164">
        <v>1694925</v>
      </c>
      <c r="C188" s="162">
        <v>-4050</v>
      </c>
      <c r="D188" s="170">
        <v>0</v>
      </c>
      <c r="E188" s="164">
        <v>450</v>
      </c>
      <c r="F188" s="112">
        <v>0</v>
      </c>
      <c r="G188" s="170">
        <v>0</v>
      </c>
      <c r="H188" s="164">
        <v>0</v>
      </c>
      <c r="I188" s="112">
        <v>0</v>
      </c>
      <c r="J188" s="170">
        <v>0</v>
      </c>
      <c r="K188" s="164">
        <v>1695375</v>
      </c>
      <c r="L188" s="112">
        <v>-4050</v>
      </c>
      <c r="M188" s="127">
        <v>0</v>
      </c>
      <c r="N188" s="112">
        <v>1619100</v>
      </c>
      <c r="O188" s="173">
        <f t="shared" si="20"/>
        <v>0.9550099535500995</v>
      </c>
      <c r="P188" s="108">
        <f>Volume!K188</f>
        <v>998.75</v>
      </c>
      <c r="Q188" s="69">
        <f>Volume!J188</f>
        <v>991.85</v>
      </c>
      <c r="R188" s="236">
        <f t="shared" si="21"/>
        <v>168.155769375</v>
      </c>
      <c r="S188" s="103">
        <f t="shared" si="22"/>
        <v>160.5904335</v>
      </c>
      <c r="T188" s="109">
        <f t="shared" si="23"/>
        <v>1699425</v>
      </c>
      <c r="U188" s="103">
        <f t="shared" si="24"/>
        <v>-0.23831590096650337</v>
      </c>
      <c r="V188" s="103">
        <f t="shared" si="25"/>
        <v>168.111136125</v>
      </c>
      <c r="W188" s="103">
        <f t="shared" si="26"/>
        <v>0.04463325</v>
      </c>
      <c r="X188" s="103">
        <f t="shared" si="27"/>
        <v>0</v>
      </c>
      <c r="Y188" s="103">
        <f t="shared" si="28"/>
        <v>169.730071875</v>
      </c>
      <c r="Z188" s="236">
        <f t="shared" si="29"/>
        <v>-1.5743024999999875</v>
      </c>
      <c r="AA188" s="78"/>
      <c r="AB188" s="77"/>
    </row>
    <row r="189" spans="1:28" s="58" customFormat="1" ht="14.25" customHeight="1">
      <c r="A189" s="193" t="s">
        <v>210</v>
      </c>
      <c r="B189" s="164">
        <v>1225500</v>
      </c>
      <c r="C189" s="162">
        <v>57500</v>
      </c>
      <c r="D189" s="170">
        <v>0.05</v>
      </c>
      <c r="E189" s="164">
        <v>1000</v>
      </c>
      <c r="F189" s="112">
        <v>500</v>
      </c>
      <c r="G189" s="170">
        <v>1</v>
      </c>
      <c r="H189" s="164">
        <v>0</v>
      </c>
      <c r="I189" s="112">
        <v>0</v>
      </c>
      <c r="J189" s="170">
        <v>0</v>
      </c>
      <c r="K189" s="164">
        <v>1226500</v>
      </c>
      <c r="L189" s="112">
        <v>58000</v>
      </c>
      <c r="M189" s="127">
        <v>0.05</v>
      </c>
      <c r="N189" s="112">
        <v>1208000</v>
      </c>
      <c r="O189" s="173">
        <f t="shared" si="20"/>
        <v>0.9849164288626172</v>
      </c>
      <c r="P189" s="108">
        <f>Volume!K189</f>
        <v>329.55</v>
      </c>
      <c r="Q189" s="69">
        <f>Volume!J189</f>
        <v>329.3</v>
      </c>
      <c r="R189" s="236">
        <f t="shared" si="21"/>
        <v>40.388645</v>
      </c>
      <c r="S189" s="103">
        <f t="shared" si="22"/>
        <v>39.77944</v>
      </c>
      <c r="T189" s="109">
        <f t="shared" si="23"/>
        <v>1168500</v>
      </c>
      <c r="U189" s="103">
        <f t="shared" si="24"/>
        <v>4.963628583654257</v>
      </c>
      <c r="V189" s="103">
        <f t="shared" si="25"/>
        <v>40.355715</v>
      </c>
      <c r="W189" s="103">
        <f t="shared" si="26"/>
        <v>0.03293</v>
      </c>
      <c r="X189" s="103">
        <f t="shared" si="27"/>
        <v>0</v>
      </c>
      <c r="Y189" s="103">
        <f t="shared" si="28"/>
        <v>38.5079175</v>
      </c>
      <c r="Z189" s="236">
        <f t="shared" si="29"/>
        <v>1.880727499999999</v>
      </c>
      <c r="AA189" s="78"/>
      <c r="AB189" s="77"/>
    </row>
    <row r="190" spans="1:28" s="58" customFormat="1" ht="14.25" customHeight="1">
      <c r="A190" s="193" t="s">
        <v>225</v>
      </c>
      <c r="B190" s="164">
        <v>3120000</v>
      </c>
      <c r="C190" s="162">
        <v>-83800</v>
      </c>
      <c r="D190" s="170">
        <v>-0.03</v>
      </c>
      <c r="E190" s="164">
        <v>9200</v>
      </c>
      <c r="F190" s="112">
        <v>-200</v>
      </c>
      <c r="G190" s="170">
        <v>-0.02</v>
      </c>
      <c r="H190" s="164">
        <v>200</v>
      </c>
      <c r="I190" s="112">
        <v>200</v>
      </c>
      <c r="J190" s="170">
        <v>0</v>
      </c>
      <c r="K190" s="164">
        <v>3129400</v>
      </c>
      <c r="L190" s="112">
        <v>-83800</v>
      </c>
      <c r="M190" s="127">
        <v>-0.03</v>
      </c>
      <c r="N190" s="112">
        <v>2907400</v>
      </c>
      <c r="O190" s="173">
        <f t="shared" si="20"/>
        <v>0.9290598836837732</v>
      </c>
      <c r="P190" s="108">
        <f>Volume!K190</f>
        <v>1395.2</v>
      </c>
      <c r="Q190" s="69">
        <f>Volume!J190</f>
        <v>1437.35</v>
      </c>
      <c r="R190" s="236">
        <f t="shared" si="21"/>
        <v>449.804309</v>
      </c>
      <c r="S190" s="103">
        <f t="shared" si="22"/>
        <v>417.895139</v>
      </c>
      <c r="T190" s="109">
        <f t="shared" si="23"/>
        <v>3213200</v>
      </c>
      <c r="U190" s="103">
        <f t="shared" si="24"/>
        <v>-2.607992032864434</v>
      </c>
      <c r="V190" s="103">
        <f t="shared" si="25"/>
        <v>448.4532</v>
      </c>
      <c r="W190" s="103">
        <f t="shared" si="26"/>
        <v>1.322362</v>
      </c>
      <c r="X190" s="103">
        <f t="shared" si="27"/>
        <v>0.028747</v>
      </c>
      <c r="Y190" s="103">
        <f t="shared" si="28"/>
        <v>448.305664</v>
      </c>
      <c r="Z190" s="236">
        <f t="shared" si="29"/>
        <v>1.4986450000000104</v>
      </c>
      <c r="AA190" s="78"/>
      <c r="AB190" s="77"/>
    </row>
    <row r="191" spans="1:28" s="58" customFormat="1" ht="14.25" customHeight="1">
      <c r="A191" s="193" t="s">
        <v>90</v>
      </c>
      <c r="B191" s="164">
        <v>10860400</v>
      </c>
      <c r="C191" s="162">
        <v>121600</v>
      </c>
      <c r="D191" s="170">
        <v>0.01</v>
      </c>
      <c r="E191" s="164">
        <v>687800</v>
      </c>
      <c r="F191" s="112">
        <v>26600</v>
      </c>
      <c r="G191" s="170">
        <v>0.04</v>
      </c>
      <c r="H191" s="164">
        <v>106400</v>
      </c>
      <c r="I191" s="112">
        <v>11400</v>
      </c>
      <c r="J191" s="170">
        <v>0.12</v>
      </c>
      <c r="K191" s="164">
        <v>11654600</v>
      </c>
      <c r="L191" s="112">
        <v>159600</v>
      </c>
      <c r="M191" s="127">
        <v>0.01</v>
      </c>
      <c r="N191" s="112">
        <v>10795800</v>
      </c>
      <c r="O191" s="173">
        <f t="shared" si="20"/>
        <v>0.9263123573524616</v>
      </c>
      <c r="P191" s="108">
        <f>Volume!K191</f>
        <v>83.25</v>
      </c>
      <c r="Q191" s="69">
        <f>Volume!J191</f>
        <v>85.05</v>
      </c>
      <c r="R191" s="236">
        <f t="shared" si="21"/>
        <v>99.122373</v>
      </c>
      <c r="S191" s="103">
        <f t="shared" si="22"/>
        <v>91.818279</v>
      </c>
      <c r="T191" s="109">
        <f t="shared" si="23"/>
        <v>11495000</v>
      </c>
      <c r="U191" s="103">
        <f t="shared" si="24"/>
        <v>1.3884297520661157</v>
      </c>
      <c r="V191" s="103">
        <f t="shared" si="25"/>
        <v>92.367702</v>
      </c>
      <c r="W191" s="103">
        <f t="shared" si="26"/>
        <v>5.849739</v>
      </c>
      <c r="X191" s="103">
        <f t="shared" si="27"/>
        <v>0.904932</v>
      </c>
      <c r="Y191" s="103">
        <f t="shared" si="28"/>
        <v>95.695875</v>
      </c>
      <c r="Z191" s="236">
        <f t="shared" si="29"/>
        <v>3.426497999999995</v>
      </c>
      <c r="AA191" s="78"/>
      <c r="AB191" s="77"/>
    </row>
    <row r="192" spans="1:28" s="58" customFormat="1" ht="14.25" customHeight="1">
      <c r="A192" s="193" t="s">
        <v>151</v>
      </c>
      <c r="B192" s="164">
        <v>4907250</v>
      </c>
      <c r="C192" s="162">
        <v>229500</v>
      </c>
      <c r="D192" s="170">
        <v>0.05</v>
      </c>
      <c r="E192" s="164">
        <v>140400</v>
      </c>
      <c r="F192" s="112">
        <v>10800</v>
      </c>
      <c r="G192" s="170">
        <v>0.08</v>
      </c>
      <c r="H192" s="164">
        <v>13500</v>
      </c>
      <c r="I192" s="112">
        <v>-1350</v>
      </c>
      <c r="J192" s="170">
        <v>-0.09</v>
      </c>
      <c r="K192" s="164">
        <v>5061150</v>
      </c>
      <c r="L192" s="112">
        <v>238950</v>
      </c>
      <c r="M192" s="127">
        <v>0.05</v>
      </c>
      <c r="N192" s="112">
        <v>3495150</v>
      </c>
      <c r="O192" s="173">
        <f t="shared" si="20"/>
        <v>0.6905841557748733</v>
      </c>
      <c r="P192" s="108">
        <f>Volume!K192</f>
        <v>255.25</v>
      </c>
      <c r="Q192" s="69">
        <f>Volume!J192</f>
        <v>258</v>
      </c>
      <c r="R192" s="236">
        <f t="shared" si="21"/>
        <v>130.57767</v>
      </c>
      <c r="S192" s="103">
        <f t="shared" si="22"/>
        <v>90.17487</v>
      </c>
      <c r="T192" s="109">
        <f t="shared" si="23"/>
        <v>4822200</v>
      </c>
      <c r="U192" s="103">
        <f t="shared" si="24"/>
        <v>4.955207166853304</v>
      </c>
      <c r="V192" s="103">
        <f t="shared" si="25"/>
        <v>126.60705</v>
      </c>
      <c r="W192" s="103">
        <f t="shared" si="26"/>
        <v>3.62232</v>
      </c>
      <c r="X192" s="103">
        <f t="shared" si="27"/>
        <v>0.3483</v>
      </c>
      <c r="Y192" s="103">
        <f t="shared" si="28"/>
        <v>123.086655</v>
      </c>
      <c r="Z192" s="236">
        <f t="shared" si="29"/>
        <v>7.491015000000019</v>
      </c>
      <c r="AA192" s="78"/>
      <c r="AB192" s="77"/>
    </row>
    <row r="193" spans="1:28" s="58" customFormat="1" ht="14.25" customHeight="1">
      <c r="A193" s="193" t="s">
        <v>204</v>
      </c>
      <c r="B193" s="164">
        <v>6950028</v>
      </c>
      <c r="C193" s="162">
        <v>-188696</v>
      </c>
      <c r="D193" s="170">
        <v>-0.03</v>
      </c>
      <c r="E193" s="164">
        <v>284692</v>
      </c>
      <c r="F193" s="112">
        <v>824</v>
      </c>
      <c r="G193" s="170">
        <v>0</v>
      </c>
      <c r="H193" s="164">
        <v>41612</v>
      </c>
      <c r="I193" s="112">
        <v>-1236</v>
      </c>
      <c r="J193" s="170">
        <v>-0.03</v>
      </c>
      <c r="K193" s="164">
        <v>7276332</v>
      </c>
      <c r="L193" s="112">
        <v>-189108</v>
      </c>
      <c r="M193" s="127">
        <v>-0.03</v>
      </c>
      <c r="N193" s="112">
        <v>7125128</v>
      </c>
      <c r="O193" s="173">
        <f t="shared" si="20"/>
        <v>0.9792197497310458</v>
      </c>
      <c r="P193" s="108">
        <f>Volume!K193</f>
        <v>694.75</v>
      </c>
      <c r="Q193" s="69">
        <f>Volume!J193</f>
        <v>696.1</v>
      </c>
      <c r="R193" s="236">
        <f t="shared" si="21"/>
        <v>506.50547051999996</v>
      </c>
      <c r="S193" s="103">
        <f t="shared" si="22"/>
        <v>495.98016008</v>
      </c>
      <c r="T193" s="109">
        <f t="shared" si="23"/>
        <v>7465440</v>
      </c>
      <c r="U193" s="103">
        <f t="shared" si="24"/>
        <v>-2.533112582781457</v>
      </c>
      <c r="V193" s="103">
        <f t="shared" si="25"/>
        <v>483.79144908</v>
      </c>
      <c r="W193" s="103">
        <f t="shared" si="26"/>
        <v>19.81741012</v>
      </c>
      <c r="X193" s="103">
        <f t="shared" si="27"/>
        <v>2.89661132</v>
      </c>
      <c r="Y193" s="103">
        <f t="shared" si="28"/>
        <v>518.661444</v>
      </c>
      <c r="Z193" s="236">
        <f t="shared" si="29"/>
        <v>-12.15597348</v>
      </c>
      <c r="AA193" s="78"/>
      <c r="AB193" s="77"/>
    </row>
    <row r="194" spans="1:28" s="58" customFormat="1" ht="14.25" customHeight="1">
      <c r="A194" s="193" t="s">
        <v>226</v>
      </c>
      <c r="B194" s="164">
        <v>2105200</v>
      </c>
      <c r="C194" s="162">
        <v>-47600</v>
      </c>
      <c r="D194" s="170">
        <v>-0.02</v>
      </c>
      <c r="E194" s="164">
        <v>22800</v>
      </c>
      <c r="F194" s="112">
        <v>0</v>
      </c>
      <c r="G194" s="170">
        <v>0</v>
      </c>
      <c r="H194" s="164">
        <v>2800</v>
      </c>
      <c r="I194" s="112">
        <v>0</v>
      </c>
      <c r="J194" s="170">
        <v>0</v>
      </c>
      <c r="K194" s="164">
        <v>2130800</v>
      </c>
      <c r="L194" s="112">
        <v>-47600</v>
      </c>
      <c r="M194" s="127">
        <v>-0.02</v>
      </c>
      <c r="N194" s="112">
        <v>1728800</v>
      </c>
      <c r="O194" s="173">
        <f t="shared" si="20"/>
        <v>0.8113384644265065</v>
      </c>
      <c r="P194" s="108">
        <f>Volume!K194</f>
        <v>735.2</v>
      </c>
      <c r="Q194" s="69">
        <f>Volume!J194</f>
        <v>748.5</v>
      </c>
      <c r="R194" s="236">
        <f t="shared" si="21"/>
        <v>159.49038</v>
      </c>
      <c r="S194" s="103">
        <f t="shared" si="22"/>
        <v>129.40068</v>
      </c>
      <c r="T194" s="109">
        <f t="shared" si="23"/>
        <v>2178400</v>
      </c>
      <c r="U194" s="103">
        <f t="shared" si="24"/>
        <v>-2.185089974293059</v>
      </c>
      <c r="V194" s="103">
        <f t="shared" si="25"/>
        <v>157.57422</v>
      </c>
      <c r="W194" s="103">
        <f t="shared" si="26"/>
        <v>1.70658</v>
      </c>
      <c r="X194" s="103">
        <f t="shared" si="27"/>
        <v>0.20958</v>
      </c>
      <c r="Y194" s="103">
        <f t="shared" si="28"/>
        <v>160.155968</v>
      </c>
      <c r="Z194" s="236">
        <f t="shared" si="29"/>
        <v>-0.6655880000000138</v>
      </c>
      <c r="AA194" s="78"/>
      <c r="AB194" s="77"/>
    </row>
    <row r="195" spans="1:28" s="58" customFormat="1" ht="14.25" customHeight="1">
      <c r="A195" s="193" t="s">
        <v>183</v>
      </c>
      <c r="B195" s="164">
        <v>14801400</v>
      </c>
      <c r="C195" s="162">
        <v>118125</v>
      </c>
      <c r="D195" s="170">
        <v>0.01</v>
      </c>
      <c r="E195" s="164">
        <v>2938275</v>
      </c>
      <c r="F195" s="112">
        <v>39825</v>
      </c>
      <c r="G195" s="170">
        <v>0.01</v>
      </c>
      <c r="H195" s="164">
        <v>1603800</v>
      </c>
      <c r="I195" s="112">
        <v>-11475</v>
      </c>
      <c r="J195" s="170">
        <v>-0.01</v>
      </c>
      <c r="K195" s="164">
        <v>19343475</v>
      </c>
      <c r="L195" s="112">
        <v>146475</v>
      </c>
      <c r="M195" s="127">
        <v>0.01</v>
      </c>
      <c r="N195" s="112">
        <v>18782550</v>
      </c>
      <c r="O195" s="173">
        <f t="shared" si="20"/>
        <v>0.9710018494608648</v>
      </c>
      <c r="P195" s="108">
        <f>Volume!K195</f>
        <v>705.65</v>
      </c>
      <c r="Q195" s="69">
        <f>Volume!J195</f>
        <v>710.35</v>
      </c>
      <c r="R195" s="236">
        <f t="shared" si="21"/>
        <v>1374.063746625</v>
      </c>
      <c r="S195" s="103">
        <f t="shared" si="22"/>
        <v>1334.21843925</v>
      </c>
      <c r="T195" s="109">
        <f t="shared" si="23"/>
        <v>19197000</v>
      </c>
      <c r="U195" s="103">
        <f t="shared" si="24"/>
        <v>0.7630098452883263</v>
      </c>
      <c r="V195" s="103">
        <f t="shared" si="25"/>
        <v>1051.417449</v>
      </c>
      <c r="W195" s="103">
        <f t="shared" si="26"/>
        <v>208.720364625</v>
      </c>
      <c r="X195" s="103">
        <f t="shared" si="27"/>
        <v>113.925933</v>
      </c>
      <c r="Y195" s="103">
        <f t="shared" si="28"/>
        <v>1354.636305</v>
      </c>
      <c r="Z195" s="236">
        <f t="shared" si="29"/>
        <v>19.42744162500003</v>
      </c>
      <c r="AA195" s="78"/>
      <c r="AB195" s="77"/>
    </row>
    <row r="196" spans="1:28" s="58" customFormat="1" ht="14.25" customHeight="1">
      <c r="A196" s="193" t="s">
        <v>202</v>
      </c>
      <c r="B196" s="164">
        <v>1109900</v>
      </c>
      <c r="C196" s="162">
        <v>-42900</v>
      </c>
      <c r="D196" s="170">
        <v>-0.04</v>
      </c>
      <c r="E196" s="164">
        <v>31350</v>
      </c>
      <c r="F196" s="112">
        <v>1650</v>
      </c>
      <c r="G196" s="170">
        <v>0.06</v>
      </c>
      <c r="H196" s="164">
        <v>0</v>
      </c>
      <c r="I196" s="112">
        <v>0</v>
      </c>
      <c r="J196" s="170">
        <v>0</v>
      </c>
      <c r="K196" s="164">
        <v>1141250</v>
      </c>
      <c r="L196" s="112">
        <v>-41250</v>
      </c>
      <c r="M196" s="127">
        <v>-0.03</v>
      </c>
      <c r="N196" s="112">
        <v>1122000</v>
      </c>
      <c r="O196" s="173">
        <f t="shared" si="20"/>
        <v>0.983132530120482</v>
      </c>
      <c r="P196" s="108">
        <f>Volume!K196</f>
        <v>775.1</v>
      </c>
      <c r="Q196" s="69">
        <f>Volume!J196</f>
        <v>793.6</v>
      </c>
      <c r="R196" s="236">
        <f t="shared" si="21"/>
        <v>90.5696</v>
      </c>
      <c r="S196" s="103">
        <f t="shared" si="22"/>
        <v>89.04192</v>
      </c>
      <c r="T196" s="109">
        <f t="shared" si="23"/>
        <v>1182500</v>
      </c>
      <c r="U196" s="103">
        <f t="shared" si="24"/>
        <v>-3.488372093023256</v>
      </c>
      <c r="V196" s="103">
        <f t="shared" si="25"/>
        <v>88.081664</v>
      </c>
      <c r="W196" s="103">
        <f t="shared" si="26"/>
        <v>2.487936</v>
      </c>
      <c r="X196" s="103">
        <f t="shared" si="27"/>
        <v>0</v>
      </c>
      <c r="Y196" s="103">
        <f t="shared" si="28"/>
        <v>91.655575</v>
      </c>
      <c r="Z196" s="236">
        <f t="shared" si="29"/>
        <v>-1.0859750000000048</v>
      </c>
      <c r="AA196" s="78"/>
      <c r="AB196" s="77"/>
    </row>
    <row r="197" spans="1:28" s="58" customFormat="1" ht="14.25" customHeight="1">
      <c r="A197" s="193" t="s">
        <v>117</v>
      </c>
      <c r="B197" s="164">
        <v>5841500</v>
      </c>
      <c r="C197" s="162">
        <v>-70250</v>
      </c>
      <c r="D197" s="170">
        <v>-0.01</v>
      </c>
      <c r="E197" s="164">
        <v>336250</v>
      </c>
      <c r="F197" s="112">
        <v>16750</v>
      </c>
      <c r="G197" s="170">
        <v>0.05</v>
      </c>
      <c r="H197" s="164">
        <v>23000</v>
      </c>
      <c r="I197" s="112">
        <v>250</v>
      </c>
      <c r="J197" s="170">
        <v>0.01</v>
      </c>
      <c r="K197" s="164">
        <v>6200750</v>
      </c>
      <c r="L197" s="112">
        <v>-53250</v>
      </c>
      <c r="M197" s="127">
        <v>-0.01</v>
      </c>
      <c r="N197" s="112">
        <v>5530750</v>
      </c>
      <c r="O197" s="173">
        <f aca="true" t="shared" si="30" ref="O197:O215">N197/K197</f>
        <v>0.8919485546103294</v>
      </c>
      <c r="P197" s="108">
        <f>Volume!K197</f>
        <v>997.65</v>
      </c>
      <c r="Q197" s="69">
        <f>Volume!J197</f>
        <v>1002.45</v>
      </c>
      <c r="R197" s="236">
        <f aca="true" t="shared" si="31" ref="R197:R215">Q197*K197/10000000</f>
        <v>621.59418375</v>
      </c>
      <c r="S197" s="103">
        <f aca="true" t="shared" si="32" ref="S197:S215">Q197*N197/10000000</f>
        <v>554.43003375</v>
      </c>
      <c r="T197" s="109">
        <f aca="true" t="shared" si="33" ref="T197:T215">K197-L197</f>
        <v>6254000</v>
      </c>
      <c r="U197" s="103">
        <f aca="true" t="shared" si="34" ref="U197:U215">L197/T197*100</f>
        <v>-0.8514550687559961</v>
      </c>
      <c r="V197" s="103">
        <f aca="true" t="shared" si="35" ref="V197:V215">Q197*B197/10000000</f>
        <v>585.5811675</v>
      </c>
      <c r="W197" s="103">
        <f aca="true" t="shared" si="36" ref="W197:W215">Q197*E197/10000000</f>
        <v>33.70738125</v>
      </c>
      <c r="X197" s="103">
        <f aca="true" t="shared" si="37" ref="X197:X215">Q197*H197/10000000</f>
        <v>2.305635</v>
      </c>
      <c r="Y197" s="103">
        <f aca="true" t="shared" si="38" ref="Y197:Y215">(T197*P197)/10000000</f>
        <v>623.93031</v>
      </c>
      <c r="Z197" s="236">
        <f aca="true" t="shared" si="39" ref="Z197:Z215">R197-Y197</f>
        <v>-2.3361262500000066</v>
      </c>
      <c r="AA197" s="78"/>
      <c r="AB197" s="77"/>
    </row>
    <row r="198" spans="1:28" s="58" customFormat="1" ht="14.25" customHeight="1">
      <c r="A198" s="193" t="s">
        <v>491</v>
      </c>
      <c r="B198" s="164">
        <v>496400</v>
      </c>
      <c r="C198" s="162">
        <v>52000</v>
      </c>
      <c r="D198" s="170">
        <v>0.12</v>
      </c>
      <c r="E198" s="164">
        <v>2400</v>
      </c>
      <c r="F198" s="112">
        <v>1400</v>
      </c>
      <c r="G198" s="170">
        <v>1.4</v>
      </c>
      <c r="H198" s="164">
        <v>0</v>
      </c>
      <c r="I198" s="112">
        <v>0</v>
      </c>
      <c r="J198" s="170">
        <v>0</v>
      </c>
      <c r="K198" s="164">
        <v>498800</v>
      </c>
      <c r="L198" s="112">
        <v>53400</v>
      </c>
      <c r="M198" s="127">
        <v>0.12</v>
      </c>
      <c r="N198" s="112">
        <v>480800</v>
      </c>
      <c r="O198" s="173">
        <f t="shared" si="30"/>
        <v>0.9639133921411387</v>
      </c>
      <c r="P198" s="108">
        <f>Volume!K198</f>
        <v>1290.35</v>
      </c>
      <c r="Q198" s="69">
        <f>Volume!J198</f>
        <v>1292.35</v>
      </c>
      <c r="R198" s="236">
        <f t="shared" si="31"/>
        <v>64.462418</v>
      </c>
      <c r="S198" s="103">
        <f t="shared" si="32"/>
        <v>62.136188</v>
      </c>
      <c r="T198" s="109">
        <f t="shared" si="33"/>
        <v>445400</v>
      </c>
      <c r="U198" s="103">
        <f t="shared" si="34"/>
        <v>11.989223170184104</v>
      </c>
      <c r="V198" s="103">
        <f t="shared" si="35"/>
        <v>64.152254</v>
      </c>
      <c r="W198" s="103">
        <f t="shared" si="36"/>
        <v>0.310164</v>
      </c>
      <c r="X198" s="103">
        <f t="shared" si="37"/>
        <v>0</v>
      </c>
      <c r="Y198" s="103">
        <f t="shared" si="38"/>
        <v>57.472189</v>
      </c>
      <c r="Z198" s="236">
        <f t="shared" si="39"/>
        <v>6.990228999999999</v>
      </c>
      <c r="AA198" s="78"/>
      <c r="AB198" s="77"/>
    </row>
    <row r="199" spans="1:28" s="58" customFormat="1" ht="14.25" customHeight="1">
      <c r="A199" s="193" t="s">
        <v>227</v>
      </c>
      <c r="B199" s="164">
        <v>811846</v>
      </c>
      <c r="C199" s="162">
        <v>-38522</v>
      </c>
      <c r="D199" s="170">
        <v>-0.05</v>
      </c>
      <c r="E199" s="164">
        <v>3502</v>
      </c>
      <c r="F199" s="112">
        <v>-206</v>
      </c>
      <c r="G199" s="170">
        <v>-0.06</v>
      </c>
      <c r="H199" s="164">
        <v>206</v>
      </c>
      <c r="I199" s="112">
        <v>0</v>
      </c>
      <c r="J199" s="170">
        <v>0</v>
      </c>
      <c r="K199" s="164">
        <v>815554</v>
      </c>
      <c r="L199" s="112">
        <v>-38728</v>
      </c>
      <c r="M199" s="127">
        <v>-0.05</v>
      </c>
      <c r="N199" s="112">
        <v>779916</v>
      </c>
      <c r="O199" s="173">
        <f t="shared" si="30"/>
        <v>0.9563020964890124</v>
      </c>
      <c r="P199" s="108">
        <f>Volume!K199</f>
        <v>1494.05</v>
      </c>
      <c r="Q199" s="69">
        <f>Volume!J199</f>
        <v>1499.05</v>
      </c>
      <c r="R199" s="236">
        <f t="shared" si="31"/>
        <v>122.25562237000001</v>
      </c>
      <c r="S199" s="103">
        <f t="shared" si="32"/>
        <v>116.91330798</v>
      </c>
      <c r="T199" s="109">
        <f t="shared" si="33"/>
        <v>854282</v>
      </c>
      <c r="U199" s="103">
        <f t="shared" si="34"/>
        <v>-4.533397636845913</v>
      </c>
      <c r="V199" s="103">
        <f t="shared" si="35"/>
        <v>121.69977463</v>
      </c>
      <c r="W199" s="103">
        <f t="shared" si="36"/>
        <v>0.52496731</v>
      </c>
      <c r="X199" s="103">
        <f t="shared" si="37"/>
        <v>0.03088043</v>
      </c>
      <c r="Y199" s="103">
        <f t="shared" si="38"/>
        <v>127.63400220999999</v>
      </c>
      <c r="Z199" s="236">
        <f t="shared" si="39"/>
        <v>-5.37837983999998</v>
      </c>
      <c r="AA199" s="78"/>
      <c r="AB199" s="77"/>
    </row>
    <row r="200" spans="1:28" s="58" customFormat="1" ht="14.25" customHeight="1">
      <c r="A200" s="193" t="s">
        <v>295</v>
      </c>
      <c r="B200" s="164">
        <v>6375600</v>
      </c>
      <c r="C200" s="162">
        <v>723800</v>
      </c>
      <c r="D200" s="170">
        <v>0.13</v>
      </c>
      <c r="E200" s="164">
        <v>423500</v>
      </c>
      <c r="F200" s="112">
        <v>161700</v>
      </c>
      <c r="G200" s="170">
        <v>0.62</v>
      </c>
      <c r="H200" s="164">
        <v>261800</v>
      </c>
      <c r="I200" s="112">
        <v>107800</v>
      </c>
      <c r="J200" s="170">
        <v>0.7</v>
      </c>
      <c r="K200" s="164">
        <v>7060900</v>
      </c>
      <c r="L200" s="112">
        <v>993300</v>
      </c>
      <c r="M200" s="127">
        <v>0.16</v>
      </c>
      <c r="N200" s="112">
        <v>6421800</v>
      </c>
      <c r="O200" s="173">
        <f t="shared" si="30"/>
        <v>0.9094874591057798</v>
      </c>
      <c r="P200" s="108">
        <f>Volume!K200</f>
        <v>102.7</v>
      </c>
      <c r="Q200" s="69">
        <f>Volume!J200</f>
        <v>110.5</v>
      </c>
      <c r="R200" s="236">
        <f t="shared" si="31"/>
        <v>78.022945</v>
      </c>
      <c r="S200" s="103">
        <f t="shared" si="32"/>
        <v>70.96089</v>
      </c>
      <c r="T200" s="109">
        <f t="shared" si="33"/>
        <v>6067600</v>
      </c>
      <c r="U200" s="103">
        <f t="shared" si="34"/>
        <v>16.370558375634516</v>
      </c>
      <c r="V200" s="103">
        <f t="shared" si="35"/>
        <v>70.45038</v>
      </c>
      <c r="W200" s="103">
        <f t="shared" si="36"/>
        <v>4.679675</v>
      </c>
      <c r="X200" s="103">
        <f t="shared" si="37"/>
        <v>2.89289</v>
      </c>
      <c r="Y200" s="103">
        <f t="shared" si="38"/>
        <v>62.314252</v>
      </c>
      <c r="Z200" s="236">
        <f t="shared" si="39"/>
        <v>15.708693000000004</v>
      </c>
      <c r="AA200" s="78"/>
      <c r="AB200" s="77"/>
    </row>
    <row r="201" spans="1:28" s="58" customFormat="1" ht="14.25" customHeight="1">
      <c r="A201" s="193" t="s">
        <v>296</v>
      </c>
      <c r="B201" s="164">
        <v>79942500</v>
      </c>
      <c r="C201" s="162">
        <v>-1640650</v>
      </c>
      <c r="D201" s="170">
        <v>-0.02</v>
      </c>
      <c r="E201" s="164">
        <v>17347000</v>
      </c>
      <c r="F201" s="112">
        <v>-606100</v>
      </c>
      <c r="G201" s="170">
        <v>-0.03</v>
      </c>
      <c r="H201" s="164">
        <v>3793350</v>
      </c>
      <c r="I201" s="112">
        <v>-188100</v>
      </c>
      <c r="J201" s="170">
        <v>-0.05</v>
      </c>
      <c r="K201" s="164">
        <v>101082850</v>
      </c>
      <c r="L201" s="112">
        <v>-2434850</v>
      </c>
      <c r="M201" s="127">
        <v>-0.02</v>
      </c>
      <c r="N201" s="112">
        <v>91876400</v>
      </c>
      <c r="O201" s="173">
        <f t="shared" si="30"/>
        <v>0.9089217409283573</v>
      </c>
      <c r="P201" s="108">
        <f>Volume!K201</f>
        <v>32.9</v>
      </c>
      <c r="Q201" s="69">
        <f>Volume!J201</f>
        <v>34.05</v>
      </c>
      <c r="R201" s="236">
        <f t="shared" si="31"/>
        <v>344.18710424999995</v>
      </c>
      <c r="S201" s="103">
        <f t="shared" si="32"/>
        <v>312.8391419999999</v>
      </c>
      <c r="T201" s="109">
        <f t="shared" si="33"/>
        <v>103517700</v>
      </c>
      <c r="U201" s="103">
        <f t="shared" si="34"/>
        <v>-2.352109832424793</v>
      </c>
      <c r="V201" s="103">
        <f t="shared" si="35"/>
        <v>272.2042125</v>
      </c>
      <c r="W201" s="103">
        <f t="shared" si="36"/>
        <v>59.066535</v>
      </c>
      <c r="X201" s="103">
        <f t="shared" si="37"/>
        <v>12.916356749999998</v>
      </c>
      <c r="Y201" s="103">
        <f t="shared" si="38"/>
        <v>340.573233</v>
      </c>
      <c r="Z201" s="236">
        <f t="shared" si="39"/>
        <v>3.6138712499999315</v>
      </c>
      <c r="AA201" s="78"/>
      <c r="AB201" s="77"/>
    </row>
    <row r="202" spans="1:28" s="58" customFormat="1" ht="14.25" customHeight="1">
      <c r="A202" s="193" t="s">
        <v>492</v>
      </c>
      <c r="B202" s="164">
        <v>324250</v>
      </c>
      <c r="C202" s="162">
        <v>26750</v>
      </c>
      <c r="D202" s="170">
        <v>0.09</v>
      </c>
      <c r="E202" s="164">
        <v>0</v>
      </c>
      <c r="F202" s="112">
        <v>0</v>
      </c>
      <c r="G202" s="170">
        <v>0</v>
      </c>
      <c r="H202" s="164">
        <v>5000</v>
      </c>
      <c r="I202" s="112">
        <v>0</v>
      </c>
      <c r="J202" s="170">
        <v>0</v>
      </c>
      <c r="K202" s="164">
        <v>329250</v>
      </c>
      <c r="L202" s="112">
        <v>26750</v>
      </c>
      <c r="M202" s="127">
        <v>0.09</v>
      </c>
      <c r="N202" s="112">
        <v>327500</v>
      </c>
      <c r="O202" s="173">
        <f t="shared" si="30"/>
        <v>0.9946848899012908</v>
      </c>
      <c r="P202" s="108">
        <f>Volume!K202</f>
        <v>844.05</v>
      </c>
      <c r="Q202" s="69">
        <f>Volume!J202</f>
        <v>857.55</v>
      </c>
      <c r="R202" s="236">
        <f t="shared" si="31"/>
        <v>28.23483375</v>
      </c>
      <c r="S202" s="103">
        <f t="shared" si="32"/>
        <v>28.0847625</v>
      </c>
      <c r="T202" s="109">
        <f t="shared" si="33"/>
        <v>302500</v>
      </c>
      <c r="U202" s="103">
        <f t="shared" si="34"/>
        <v>8.84297520661157</v>
      </c>
      <c r="V202" s="103">
        <f t="shared" si="35"/>
        <v>27.80605875</v>
      </c>
      <c r="W202" s="103">
        <f t="shared" si="36"/>
        <v>0</v>
      </c>
      <c r="X202" s="103">
        <f t="shared" si="37"/>
        <v>0.428775</v>
      </c>
      <c r="Y202" s="103">
        <f t="shared" si="38"/>
        <v>25.5325125</v>
      </c>
      <c r="Z202" s="236">
        <f t="shared" si="39"/>
        <v>2.7023212500000007</v>
      </c>
      <c r="AA202" s="78"/>
      <c r="AB202" s="77"/>
    </row>
    <row r="203" spans="1:28" s="58" customFormat="1" ht="14.25" customHeight="1">
      <c r="A203" s="193" t="s">
        <v>171</v>
      </c>
      <c r="B203" s="164">
        <v>5563700</v>
      </c>
      <c r="C203" s="162">
        <v>194700</v>
      </c>
      <c r="D203" s="170">
        <v>0.04</v>
      </c>
      <c r="E203" s="164">
        <v>430700</v>
      </c>
      <c r="F203" s="112">
        <v>5900</v>
      </c>
      <c r="G203" s="170">
        <v>0.01</v>
      </c>
      <c r="H203" s="164">
        <v>103250</v>
      </c>
      <c r="I203" s="112">
        <v>2950</v>
      </c>
      <c r="J203" s="170">
        <v>0.03</v>
      </c>
      <c r="K203" s="164">
        <v>6097650</v>
      </c>
      <c r="L203" s="112">
        <v>203550</v>
      </c>
      <c r="M203" s="127">
        <v>0.03</v>
      </c>
      <c r="N203" s="112">
        <v>5876400</v>
      </c>
      <c r="O203" s="173">
        <f t="shared" si="30"/>
        <v>0.9637155297532656</v>
      </c>
      <c r="P203" s="108">
        <f>Volume!K203</f>
        <v>69.2</v>
      </c>
      <c r="Q203" s="69">
        <f>Volume!J203</f>
        <v>70.05</v>
      </c>
      <c r="R203" s="236">
        <f t="shared" si="31"/>
        <v>42.71403825</v>
      </c>
      <c r="S203" s="103">
        <f t="shared" si="32"/>
        <v>41.164182</v>
      </c>
      <c r="T203" s="109">
        <f t="shared" si="33"/>
        <v>5894100</v>
      </c>
      <c r="U203" s="103">
        <f t="shared" si="34"/>
        <v>3.453453453453453</v>
      </c>
      <c r="V203" s="103">
        <f t="shared" si="35"/>
        <v>38.9737185</v>
      </c>
      <c r="W203" s="103">
        <f t="shared" si="36"/>
        <v>3.0170535</v>
      </c>
      <c r="X203" s="103">
        <f t="shared" si="37"/>
        <v>0.72326625</v>
      </c>
      <c r="Y203" s="103">
        <f t="shared" si="38"/>
        <v>40.787172</v>
      </c>
      <c r="Z203" s="236">
        <f t="shared" si="39"/>
        <v>1.9268662500000033</v>
      </c>
      <c r="AA203" s="78"/>
      <c r="AB203" s="77"/>
    </row>
    <row r="204" spans="1:28" s="58" customFormat="1" ht="14.25" customHeight="1">
      <c r="A204" s="193" t="s">
        <v>297</v>
      </c>
      <c r="B204" s="164">
        <v>872400</v>
      </c>
      <c r="C204" s="162">
        <v>1200</v>
      </c>
      <c r="D204" s="170">
        <v>0</v>
      </c>
      <c r="E204" s="164">
        <v>10000</v>
      </c>
      <c r="F204" s="112">
        <v>0</v>
      </c>
      <c r="G204" s="170">
        <v>0</v>
      </c>
      <c r="H204" s="164">
        <v>10000</v>
      </c>
      <c r="I204" s="112">
        <v>0</v>
      </c>
      <c r="J204" s="170">
        <v>0</v>
      </c>
      <c r="K204" s="164">
        <v>892400</v>
      </c>
      <c r="L204" s="112">
        <v>1200</v>
      </c>
      <c r="M204" s="127">
        <v>0</v>
      </c>
      <c r="N204" s="112">
        <v>892400</v>
      </c>
      <c r="O204" s="173">
        <f t="shared" si="30"/>
        <v>1</v>
      </c>
      <c r="P204" s="108">
        <f>Volume!K204</f>
        <v>977.4</v>
      </c>
      <c r="Q204" s="69">
        <f>Volume!J204</f>
        <v>982.35</v>
      </c>
      <c r="R204" s="236">
        <f t="shared" si="31"/>
        <v>87.664914</v>
      </c>
      <c r="S204" s="103">
        <f t="shared" si="32"/>
        <v>87.664914</v>
      </c>
      <c r="T204" s="109">
        <f t="shared" si="33"/>
        <v>891200</v>
      </c>
      <c r="U204" s="103">
        <f t="shared" si="34"/>
        <v>0.13464991023339318</v>
      </c>
      <c r="V204" s="103">
        <f t="shared" si="35"/>
        <v>85.700214</v>
      </c>
      <c r="W204" s="103">
        <f t="shared" si="36"/>
        <v>0.98235</v>
      </c>
      <c r="X204" s="103">
        <f t="shared" si="37"/>
        <v>0.98235</v>
      </c>
      <c r="Y204" s="103">
        <f t="shared" si="38"/>
        <v>87.105888</v>
      </c>
      <c r="Z204" s="236">
        <f t="shared" si="39"/>
        <v>0.5590260000000029</v>
      </c>
      <c r="AA204" s="78"/>
      <c r="AB204" s="77"/>
    </row>
    <row r="205" spans="1:28" s="58" customFormat="1" ht="14.25" customHeight="1">
      <c r="A205" s="193" t="s">
        <v>81</v>
      </c>
      <c r="B205" s="164">
        <v>12324900</v>
      </c>
      <c r="C205" s="162">
        <v>-762300</v>
      </c>
      <c r="D205" s="170">
        <v>-0.06</v>
      </c>
      <c r="E205" s="164">
        <v>88200</v>
      </c>
      <c r="F205" s="112">
        <v>10500</v>
      </c>
      <c r="G205" s="170">
        <v>0.14</v>
      </c>
      <c r="H205" s="164">
        <v>0</v>
      </c>
      <c r="I205" s="112">
        <v>0</v>
      </c>
      <c r="J205" s="170">
        <v>0</v>
      </c>
      <c r="K205" s="164">
        <v>12413100</v>
      </c>
      <c r="L205" s="112">
        <v>-751800</v>
      </c>
      <c r="M205" s="127">
        <v>-0.06</v>
      </c>
      <c r="N205" s="112">
        <v>10636500</v>
      </c>
      <c r="O205" s="173">
        <f t="shared" si="30"/>
        <v>0.856877008966334</v>
      </c>
      <c r="P205" s="108">
        <f>Volume!K205</f>
        <v>144</v>
      </c>
      <c r="Q205" s="69">
        <f>Volume!J205</f>
        <v>145.55</v>
      </c>
      <c r="R205" s="236">
        <f t="shared" si="31"/>
        <v>180.67267050000004</v>
      </c>
      <c r="S205" s="103">
        <f t="shared" si="32"/>
        <v>154.81425750000002</v>
      </c>
      <c r="T205" s="109">
        <f t="shared" si="33"/>
        <v>13164900</v>
      </c>
      <c r="U205" s="103">
        <f t="shared" si="34"/>
        <v>-5.71063965544744</v>
      </c>
      <c r="V205" s="103">
        <f t="shared" si="35"/>
        <v>179.38891950000001</v>
      </c>
      <c r="W205" s="103">
        <f t="shared" si="36"/>
        <v>1.283751</v>
      </c>
      <c r="X205" s="103">
        <f t="shared" si="37"/>
        <v>0</v>
      </c>
      <c r="Y205" s="103">
        <f t="shared" si="38"/>
        <v>189.57456</v>
      </c>
      <c r="Z205" s="236">
        <f t="shared" si="39"/>
        <v>-8.901889499999953</v>
      </c>
      <c r="AA205" s="78"/>
      <c r="AB205" s="77"/>
    </row>
    <row r="206" spans="1:28" s="58" customFormat="1" ht="14.25" customHeight="1">
      <c r="A206" s="193" t="s">
        <v>420</v>
      </c>
      <c r="B206" s="164">
        <v>1390900</v>
      </c>
      <c r="C206" s="162">
        <v>81900</v>
      </c>
      <c r="D206" s="170">
        <v>0.06</v>
      </c>
      <c r="E206" s="164">
        <v>0</v>
      </c>
      <c r="F206" s="112">
        <v>0</v>
      </c>
      <c r="G206" s="170">
        <v>0</v>
      </c>
      <c r="H206" s="164">
        <v>0</v>
      </c>
      <c r="I206" s="112">
        <v>0</v>
      </c>
      <c r="J206" s="170">
        <v>0</v>
      </c>
      <c r="K206" s="164">
        <v>1390900</v>
      </c>
      <c r="L206" s="112">
        <v>81900</v>
      </c>
      <c r="M206" s="127">
        <v>0.06</v>
      </c>
      <c r="N206" s="112">
        <v>1387400</v>
      </c>
      <c r="O206" s="173">
        <f t="shared" si="30"/>
        <v>0.9974836436839456</v>
      </c>
      <c r="P206" s="108">
        <f>Volume!K206</f>
        <v>358.25</v>
      </c>
      <c r="Q206" s="69">
        <f>Volume!J206</f>
        <v>372.2</v>
      </c>
      <c r="R206" s="236">
        <f t="shared" si="31"/>
        <v>51.769298</v>
      </c>
      <c r="S206" s="103">
        <f t="shared" si="32"/>
        <v>51.639028</v>
      </c>
      <c r="T206" s="109">
        <f t="shared" si="33"/>
        <v>1309000</v>
      </c>
      <c r="U206" s="103">
        <f t="shared" si="34"/>
        <v>6.256684491978609</v>
      </c>
      <c r="V206" s="103">
        <f t="shared" si="35"/>
        <v>51.769298</v>
      </c>
      <c r="W206" s="103">
        <f t="shared" si="36"/>
        <v>0</v>
      </c>
      <c r="X206" s="103">
        <f t="shared" si="37"/>
        <v>0</v>
      </c>
      <c r="Y206" s="103">
        <f t="shared" si="38"/>
        <v>46.894925</v>
      </c>
      <c r="Z206" s="236">
        <f t="shared" si="39"/>
        <v>4.8743729999999985</v>
      </c>
      <c r="AA206" s="78"/>
      <c r="AB206" s="77"/>
    </row>
    <row r="207" spans="1:28" s="58" customFormat="1" ht="14.25" customHeight="1">
      <c r="A207" s="193" t="s">
        <v>421</v>
      </c>
      <c r="B207" s="164">
        <v>6578100</v>
      </c>
      <c r="C207" s="162">
        <v>72000</v>
      </c>
      <c r="D207" s="170">
        <v>0.01</v>
      </c>
      <c r="E207" s="164">
        <v>354600</v>
      </c>
      <c r="F207" s="112">
        <v>900</v>
      </c>
      <c r="G207" s="170">
        <v>0</v>
      </c>
      <c r="H207" s="164">
        <v>56700</v>
      </c>
      <c r="I207" s="112">
        <v>900</v>
      </c>
      <c r="J207" s="170">
        <v>0.02</v>
      </c>
      <c r="K207" s="164">
        <v>6989400</v>
      </c>
      <c r="L207" s="112">
        <v>73800</v>
      </c>
      <c r="M207" s="127">
        <v>0.01</v>
      </c>
      <c r="N207" s="112">
        <v>6479100</v>
      </c>
      <c r="O207" s="173">
        <f t="shared" si="30"/>
        <v>0.9269894411537472</v>
      </c>
      <c r="P207" s="108">
        <f>Volume!K207</f>
        <v>281.2</v>
      </c>
      <c r="Q207" s="69">
        <f>Volume!J207</f>
        <v>281.6</v>
      </c>
      <c r="R207" s="236">
        <f t="shared" si="31"/>
        <v>196.82150400000003</v>
      </c>
      <c r="S207" s="103">
        <f t="shared" si="32"/>
        <v>182.45145600000004</v>
      </c>
      <c r="T207" s="109">
        <f t="shared" si="33"/>
        <v>6915600</v>
      </c>
      <c r="U207" s="103">
        <f t="shared" si="34"/>
        <v>1.0671525247267049</v>
      </c>
      <c r="V207" s="103">
        <f t="shared" si="35"/>
        <v>185.23929600000002</v>
      </c>
      <c r="W207" s="103">
        <f t="shared" si="36"/>
        <v>9.985536000000002</v>
      </c>
      <c r="X207" s="103">
        <f t="shared" si="37"/>
        <v>1.596672</v>
      </c>
      <c r="Y207" s="103">
        <f t="shared" si="38"/>
        <v>194.466672</v>
      </c>
      <c r="Z207" s="236">
        <f t="shared" si="39"/>
        <v>2.3548320000000444</v>
      </c>
      <c r="AA207" s="78"/>
      <c r="AB207" s="77"/>
    </row>
    <row r="208" spans="1:28" s="58" customFormat="1" ht="14.25" customHeight="1">
      <c r="A208" s="193" t="s">
        <v>152</v>
      </c>
      <c r="B208" s="164">
        <v>13130700</v>
      </c>
      <c r="C208" s="162">
        <v>441600</v>
      </c>
      <c r="D208" s="170">
        <v>0.03</v>
      </c>
      <c r="E208" s="164">
        <v>600300</v>
      </c>
      <c r="F208" s="112">
        <v>20700</v>
      </c>
      <c r="G208" s="170">
        <v>0.04</v>
      </c>
      <c r="H208" s="164">
        <v>0</v>
      </c>
      <c r="I208" s="112">
        <v>0</v>
      </c>
      <c r="J208" s="170">
        <v>0</v>
      </c>
      <c r="K208" s="164">
        <v>13731000</v>
      </c>
      <c r="L208" s="112">
        <v>462300</v>
      </c>
      <c r="M208" s="127">
        <v>0.03</v>
      </c>
      <c r="N208" s="112">
        <v>12882300</v>
      </c>
      <c r="O208" s="173">
        <f t="shared" si="30"/>
        <v>0.9381909547738694</v>
      </c>
      <c r="P208" s="108">
        <f>Volume!K208</f>
        <v>59.1</v>
      </c>
      <c r="Q208" s="69">
        <f>Volume!J208</f>
        <v>61.25</v>
      </c>
      <c r="R208" s="236">
        <f t="shared" si="31"/>
        <v>84.102375</v>
      </c>
      <c r="S208" s="103">
        <f t="shared" si="32"/>
        <v>78.9040875</v>
      </c>
      <c r="T208" s="109">
        <f t="shared" si="33"/>
        <v>13268700</v>
      </c>
      <c r="U208" s="103">
        <f t="shared" si="34"/>
        <v>3.4841393655746224</v>
      </c>
      <c r="V208" s="103">
        <f t="shared" si="35"/>
        <v>80.4255375</v>
      </c>
      <c r="W208" s="103">
        <f t="shared" si="36"/>
        <v>3.6768375</v>
      </c>
      <c r="X208" s="103">
        <f t="shared" si="37"/>
        <v>0</v>
      </c>
      <c r="Y208" s="103">
        <f t="shared" si="38"/>
        <v>78.418017</v>
      </c>
      <c r="Z208" s="236">
        <f t="shared" si="39"/>
        <v>5.684357999999989</v>
      </c>
      <c r="AA208" s="78"/>
      <c r="AB208" s="77"/>
    </row>
    <row r="209" spans="1:28" s="58" customFormat="1" ht="14.25" customHeight="1">
      <c r="A209" s="193" t="s">
        <v>298</v>
      </c>
      <c r="B209" s="164">
        <v>10339200</v>
      </c>
      <c r="C209" s="162">
        <v>111600</v>
      </c>
      <c r="D209" s="170">
        <v>0.01</v>
      </c>
      <c r="E209" s="164">
        <v>608400</v>
      </c>
      <c r="F209" s="112">
        <v>25200</v>
      </c>
      <c r="G209" s="170">
        <v>0.04</v>
      </c>
      <c r="H209" s="164">
        <v>57600</v>
      </c>
      <c r="I209" s="112">
        <v>0</v>
      </c>
      <c r="J209" s="170">
        <v>0</v>
      </c>
      <c r="K209" s="164">
        <v>11005200</v>
      </c>
      <c r="L209" s="112">
        <v>136800</v>
      </c>
      <c r="M209" s="127">
        <v>0.01</v>
      </c>
      <c r="N209" s="112">
        <v>10731600</v>
      </c>
      <c r="O209" s="173">
        <f t="shared" si="30"/>
        <v>0.9751390251880929</v>
      </c>
      <c r="P209" s="108">
        <f>Volume!K209</f>
        <v>151.9</v>
      </c>
      <c r="Q209" s="69">
        <f>Volume!J209</f>
        <v>154.65</v>
      </c>
      <c r="R209" s="236">
        <f t="shared" si="31"/>
        <v>170.195418</v>
      </c>
      <c r="S209" s="103">
        <f t="shared" si="32"/>
        <v>165.964194</v>
      </c>
      <c r="T209" s="109">
        <f t="shared" si="33"/>
        <v>10868400</v>
      </c>
      <c r="U209" s="103">
        <f t="shared" si="34"/>
        <v>1.2586949320967207</v>
      </c>
      <c r="V209" s="103">
        <f t="shared" si="35"/>
        <v>159.895728</v>
      </c>
      <c r="W209" s="103">
        <f t="shared" si="36"/>
        <v>9.408906</v>
      </c>
      <c r="X209" s="103">
        <f t="shared" si="37"/>
        <v>0.890784</v>
      </c>
      <c r="Y209" s="103">
        <f t="shared" si="38"/>
        <v>165.090996</v>
      </c>
      <c r="Z209" s="236">
        <f t="shared" si="39"/>
        <v>5.104422</v>
      </c>
      <c r="AA209" s="78"/>
      <c r="AB209" s="77"/>
    </row>
    <row r="210" spans="1:28" s="58" customFormat="1" ht="14.25" customHeight="1">
      <c r="A210" s="193" t="s">
        <v>153</v>
      </c>
      <c r="B210" s="164">
        <v>2319450</v>
      </c>
      <c r="C210" s="162">
        <v>-33075</v>
      </c>
      <c r="D210" s="170">
        <v>-0.01</v>
      </c>
      <c r="E210" s="164">
        <v>26250</v>
      </c>
      <c r="F210" s="112">
        <v>1575</v>
      </c>
      <c r="G210" s="170">
        <v>0.06</v>
      </c>
      <c r="H210" s="164">
        <v>0</v>
      </c>
      <c r="I210" s="112">
        <v>0</v>
      </c>
      <c r="J210" s="170">
        <v>0</v>
      </c>
      <c r="K210" s="164">
        <v>2345700</v>
      </c>
      <c r="L210" s="112">
        <v>-31500</v>
      </c>
      <c r="M210" s="127">
        <v>-0.01</v>
      </c>
      <c r="N210" s="112">
        <v>2179800</v>
      </c>
      <c r="O210" s="173">
        <f t="shared" si="30"/>
        <v>0.9292748433303492</v>
      </c>
      <c r="P210" s="108">
        <f>Volume!K210</f>
        <v>401.75</v>
      </c>
      <c r="Q210" s="69">
        <f>Volume!J210</f>
        <v>406.7</v>
      </c>
      <c r="R210" s="236">
        <f t="shared" si="31"/>
        <v>95.399619</v>
      </c>
      <c r="S210" s="103">
        <f t="shared" si="32"/>
        <v>88.652466</v>
      </c>
      <c r="T210" s="109">
        <f t="shared" si="33"/>
        <v>2377200</v>
      </c>
      <c r="U210" s="103">
        <f t="shared" si="34"/>
        <v>-1.325088339222615</v>
      </c>
      <c r="V210" s="103">
        <f t="shared" si="35"/>
        <v>94.3320315</v>
      </c>
      <c r="W210" s="103">
        <f t="shared" si="36"/>
        <v>1.0675875</v>
      </c>
      <c r="X210" s="103">
        <f t="shared" si="37"/>
        <v>0</v>
      </c>
      <c r="Y210" s="103">
        <f t="shared" si="38"/>
        <v>95.50401</v>
      </c>
      <c r="Z210" s="236">
        <f t="shared" si="39"/>
        <v>-0.10439099999999257</v>
      </c>
      <c r="AA210" s="78"/>
      <c r="AB210" s="77"/>
    </row>
    <row r="211" spans="1:28" s="58" customFormat="1" ht="14.25" customHeight="1">
      <c r="A211" s="193" t="s">
        <v>493</v>
      </c>
      <c r="B211" s="164">
        <v>5884000</v>
      </c>
      <c r="C211" s="162">
        <v>193600</v>
      </c>
      <c r="D211" s="170">
        <v>0.03</v>
      </c>
      <c r="E211" s="164">
        <v>137600</v>
      </c>
      <c r="F211" s="112">
        <v>-4000</v>
      </c>
      <c r="G211" s="170">
        <v>-0.03</v>
      </c>
      <c r="H211" s="164">
        <v>34400</v>
      </c>
      <c r="I211" s="112">
        <v>1600</v>
      </c>
      <c r="J211" s="170">
        <v>0.05</v>
      </c>
      <c r="K211" s="164">
        <v>6056000</v>
      </c>
      <c r="L211" s="112">
        <v>191200</v>
      </c>
      <c r="M211" s="127">
        <v>0.03</v>
      </c>
      <c r="N211" s="112">
        <v>5760800</v>
      </c>
      <c r="O211" s="173">
        <f t="shared" si="30"/>
        <v>0.9512549537648612</v>
      </c>
      <c r="P211" s="108">
        <f>Volume!K211</f>
        <v>267.75</v>
      </c>
      <c r="Q211" s="69">
        <f>Volume!J211</f>
        <v>271.15</v>
      </c>
      <c r="R211" s="236">
        <f t="shared" si="31"/>
        <v>164.20843999999997</v>
      </c>
      <c r="S211" s="103">
        <f t="shared" si="32"/>
        <v>156.20409199999997</v>
      </c>
      <c r="T211" s="109">
        <f t="shared" si="33"/>
        <v>5864800</v>
      </c>
      <c r="U211" s="103">
        <f t="shared" si="34"/>
        <v>3.2601282226162867</v>
      </c>
      <c r="V211" s="103">
        <f t="shared" si="35"/>
        <v>159.54465999999996</v>
      </c>
      <c r="W211" s="103">
        <f t="shared" si="36"/>
        <v>3.731024</v>
      </c>
      <c r="X211" s="103">
        <f t="shared" si="37"/>
        <v>0.932756</v>
      </c>
      <c r="Y211" s="103">
        <f t="shared" si="38"/>
        <v>157.03002</v>
      </c>
      <c r="Z211" s="236">
        <f t="shared" si="39"/>
        <v>7.17841999999996</v>
      </c>
      <c r="AA211" s="78"/>
      <c r="AB211" s="77"/>
    </row>
    <row r="212" spans="1:28" s="58" customFormat="1" ht="14.25" customHeight="1">
      <c r="A212" s="193" t="s">
        <v>37</v>
      </c>
      <c r="B212" s="164">
        <v>8190000</v>
      </c>
      <c r="C212" s="162">
        <v>-81000</v>
      </c>
      <c r="D212" s="170">
        <v>-0.01</v>
      </c>
      <c r="E212" s="164">
        <v>77400</v>
      </c>
      <c r="F212" s="112">
        <v>1200</v>
      </c>
      <c r="G212" s="170">
        <v>0.02</v>
      </c>
      <c r="H212" s="164">
        <v>8400</v>
      </c>
      <c r="I212" s="112">
        <v>3000</v>
      </c>
      <c r="J212" s="170">
        <v>0.56</v>
      </c>
      <c r="K212" s="164">
        <v>8275800</v>
      </c>
      <c r="L212" s="112">
        <v>-76800</v>
      </c>
      <c r="M212" s="127">
        <v>-0.01</v>
      </c>
      <c r="N212" s="112">
        <v>7545000</v>
      </c>
      <c r="O212" s="173">
        <f t="shared" si="30"/>
        <v>0.9116943377075328</v>
      </c>
      <c r="P212" s="108">
        <f>Volume!K212</f>
        <v>449.4</v>
      </c>
      <c r="Q212" s="69">
        <f>Volume!J212</f>
        <v>444.2</v>
      </c>
      <c r="R212" s="236">
        <f t="shared" si="31"/>
        <v>367.611036</v>
      </c>
      <c r="S212" s="103">
        <f t="shared" si="32"/>
        <v>335.1489</v>
      </c>
      <c r="T212" s="109">
        <f t="shared" si="33"/>
        <v>8352600</v>
      </c>
      <c r="U212" s="103">
        <f t="shared" si="34"/>
        <v>-0.9194741757057683</v>
      </c>
      <c r="V212" s="103">
        <f t="shared" si="35"/>
        <v>363.7998</v>
      </c>
      <c r="W212" s="103">
        <f t="shared" si="36"/>
        <v>3.438108</v>
      </c>
      <c r="X212" s="103">
        <f t="shared" si="37"/>
        <v>0.373128</v>
      </c>
      <c r="Y212" s="103">
        <f t="shared" si="38"/>
        <v>375.365844</v>
      </c>
      <c r="Z212" s="236">
        <f t="shared" si="39"/>
        <v>-7.754807999999969</v>
      </c>
      <c r="AA212" s="78"/>
      <c r="AB212" s="77"/>
    </row>
    <row r="213" spans="1:28" s="58" customFormat="1" ht="14.25" customHeight="1">
      <c r="A213" s="193" t="s">
        <v>154</v>
      </c>
      <c r="B213" s="164">
        <v>765000</v>
      </c>
      <c r="C213" s="162">
        <v>141600</v>
      </c>
      <c r="D213" s="170">
        <v>0.23</v>
      </c>
      <c r="E213" s="164">
        <v>4800</v>
      </c>
      <c r="F213" s="112">
        <v>0</v>
      </c>
      <c r="G213" s="170">
        <v>0</v>
      </c>
      <c r="H213" s="164">
        <v>0</v>
      </c>
      <c r="I213" s="112">
        <v>0</v>
      </c>
      <c r="J213" s="170">
        <v>0</v>
      </c>
      <c r="K213" s="164">
        <v>769800</v>
      </c>
      <c r="L213" s="112">
        <v>141600</v>
      </c>
      <c r="M213" s="127">
        <v>0.23</v>
      </c>
      <c r="N213" s="112">
        <v>553800</v>
      </c>
      <c r="O213" s="173">
        <f t="shared" si="30"/>
        <v>0.7194076383476228</v>
      </c>
      <c r="P213" s="108">
        <f>Volume!K213</f>
        <v>400.65</v>
      </c>
      <c r="Q213" s="69">
        <f>Volume!J213</f>
        <v>403.2</v>
      </c>
      <c r="R213" s="236">
        <f t="shared" si="31"/>
        <v>31.038336</v>
      </c>
      <c r="S213" s="103">
        <f t="shared" si="32"/>
        <v>22.329216</v>
      </c>
      <c r="T213" s="109">
        <f t="shared" si="33"/>
        <v>628200</v>
      </c>
      <c r="U213" s="103">
        <f t="shared" si="34"/>
        <v>22.540592168099334</v>
      </c>
      <c r="V213" s="103">
        <f t="shared" si="35"/>
        <v>30.8448</v>
      </c>
      <c r="W213" s="103">
        <f t="shared" si="36"/>
        <v>0.193536</v>
      </c>
      <c r="X213" s="103">
        <f t="shared" si="37"/>
        <v>0</v>
      </c>
      <c r="Y213" s="103">
        <f t="shared" si="38"/>
        <v>25.168833</v>
      </c>
      <c r="Z213" s="236">
        <f t="shared" si="39"/>
        <v>5.869503000000002</v>
      </c>
      <c r="AA213" s="78"/>
      <c r="AB213" s="77"/>
    </row>
    <row r="214" spans="1:28" s="58" customFormat="1" ht="14.25" customHeight="1">
      <c r="A214" s="193" t="s">
        <v>494</v>
      </c>
      <c r="B214" s="164">
        <v>3770800</v>
      </c>
      <c r="C214" s="162">
        <v>412500</v>
      </c>
      <c r="D214" s="170">
        <v>0.12</v>
      </c>
      <c r="E214" s="164">
        <v>306900</v>
      </c>
      <c r="F214" s="112">
        <v>9900</v>
      </c>
      <c r="G214" s="170">
        <v>0.03</v>
      </c>
      <c r="H214" s="164">
        <v>38500</v>
      </c>
      <c r="I214" s="112">
        <v>0</v>
      </c>
      <c r="J214" s="170">
        <v>0</v>
      </c>
      <c r="K214" s="164">
        <v>4116200</v>
      </c>
      <c r="L214" s="112">
        <v>422400</v>
      </c>
      <c r="M214" s="127">
        <v>0.11</v>
      </c>
      <c r="N214" s="112">
        <v>3980900</v>
      </c>
      <c r="O214" s="173">
        <f t="shared" si="30"/>
        <v>0.967129877071085</v>
      </c>
      <c r="P214" s="108">
        <f>Volume!K214</f>
        <v>179.3</v>
      </c>
      <c r="Q214" s="69">
        <f>Volume!J214</f>
        <v>184.35</v>
      </c>
      <c r="R214" s="236">
        <f t="shared" si="31"/>
        <v>75.882147</v>
      </c>
      <c r="S214" s="103">
        <f t="shared" si="32"/>
        <v>73.3878915</v>
      </c>
      <c r="T214" s="109">
        <f t="shared" si="33"/>
        <v>3693800</v>
      </c>
      <c r="U214" s="103">
        <f t="shared" si="34"/>
        <v>11.435378201310304</v>
      </c>
      <c r="V214" s="103">
        <f t="shared" si="35"/>
        <v>69.514698</v>
      </c>
      <c r="W214" s="103">
        <f t="shared" si="36"/>
        <v>5.6577015</v>
      </c>
      <c r="X214" s="103">
        <f t="shared" si="37"/>
        <v>0.7097475</v>
      </c>
      <c r="Y214" s="103">
        <f t="shared" si="38"/>
        <v>66.229834</v>
      </c>
      <c r="Z214" s="236">
        <f t="shared" si="39"/>
        <v>9.652313000000007</v>
      </c>
      <c r="AA214" s="78"/>
      <c r="AB214" s="77"/>
    </row>
    <row r="215" spans="1:28" s="58" customFormat="1" ht="14.25" customHeight="1">
      <c r="A215" s="193" t="s">
        <v>386</v>
      </c>
      <c r="B215" s="164">
        <v>3805900</v>
      </c>
      <c r="C215" s="162">
        <v>338800</v>
      </c>
      <c r="D215" s="170">
        <v>0.1</v>
      </c>
      <c r="E215" s="164">
        <v>16100</v>
      </c>
      <c r="F215" s="112">
        <v>-700</v>
      </c>
      <c r="G215" s="170">
        <v>-0.04</v>
      </c>
      <c r="H215" s="164">
        <v>0</v>
      </c>
      <c r="I215" s="112">
        <v>0</v>
      </c>
      <c r="J215" s="170">
        <v>0</v>
      </c>
      <c r="K215" s="164">
        <v>3822000</v>
      </c>
      <c r="L215" s="112">
        <v>338100</v>
      </c>
      <c r="M215" s="127">
        <v>0.1</v>
      </c>
      <c r="N215" s="112">
        <v>3608500</v>
      </c>
      <c r="O215" s="173">
        <f t="shared" si="30"/>
        <v>0.9441391941391941</v>
      </c>
      <c r="P215" s="108">
        <f>Volume!K215</f>
        <v>310.3</v>
      </c>
      <c r="Q215" s="69">
        <f>Volume!J215</f>
        <v>309.4</v>
      </c>
      <c r="R215" s="236">
        <f t="shared" si="31"/>
        <v>118.25268</v>
      </c>
      <c r="S215" s="103">
        <f t="shared" si="32"/>
        <v>111.64699</v>
      </c>
      <c r="T215" s="109">
        <f t="shared" si="33"/>
        <v>3483900</v>
      </c>
      <c r="U215" s="103">
        <f t="shared" si="34"/>
        <v>9.70464135021097</v>
      </c>
      <c r="V215" s="103">
        <f t="shared" si="35"/>
        <v>117.754546</v>
      </c>
      <c r="W215" s="103">
        <f t="shared" si="36"/>
        <v>0.498134</v>
      </c>
      <c r="X215" s="103">
        <f t="shared" si="37"/>
        <v>0</v>
      </c>
      <c r="Y215" s="103">
        <f t="shared" si="38"/>
        <v>108.105417</v>
      </c>
      <c r="Z215" s="236">
        <f t="shared" si="39"/>
        <v>10.147262999999995</v>
      </c>
      <c r="AA215" s="78"/>
      <c r="AB215" s="77"/>
    </row>
    <row r="216" spans="1:27" s="2" customFormat="1" ht="15" customHeight="1" hidden="1" thickBot="1">
      <c r="A216" s="72"/>
      <c r="B216" s="162">
        <f>SUM(B4:B215)</f>
        <v>1643433283</v>
      </c>
      <c r="C216" s="162">
        <f>SUM(C4:C215)</f>
        <v>31016871</v>
      </c>
      <c r="D216" s="328">
        <f>C216/B216</f>
        <v>0.018873215798197996</v>
      </c>
      <c r="E216" s="162">
        <f>SUM(E4:E215)</f>
        <v>223598426</v>
      </c>
      <c r="F216" s="162">
        <f>SUM(F4:F215)</f>
        <v>6988241</v>
      </c>
      <c r="G216" s="328">
        <f>F216/E216</f>
        <v>0.03125353395823994</v>
      </c>
      <c r="H216" s="162">
        <f>SUM(H4:H215)</f>
        <v>81507309</v>
      </c>
      <c r="I216" s="162">
        <f>SUM(I4:I215)</f>
        <v>2870846</v>
      </c>
      <c r="J216" s="328">
        <f>I216/H216</f>
        <v>0.035221945555827396</v>
      </c>
      <c r="K216" s="162">
        <f>SUM(K4:K215)</f>
        <v>1948539018</v>
      </c>
      <c r="L216" s="162">
        <f>SUM(L4:L215)</f>
        <v>40875958</v>
      </c>
      <c r="M216" s="328">
        <f>L216/K216</f>
        <v>0.020977746723263205</v>
      </c>
      <c r="N216" s="112">
        <f>SUM(N4:N215)</f>
        <v>1817356481</v>
      </c>
      <c r="O216" s="339"/>
      <c r="P216" s="169"/>
      <c r="Q216" s="14"/>
      <c r="R216" s="237">
        <f>SUM(R4:R215)</f>
        <v>88914.15771077001</v>
      </c>
      <c r="S216" s="103">
        <f>SUM(S4:S215)</f>
        <v>80659.76055741</v>
      </c>
      <c r="T216" s="109">
        <f>SUM(T4:T215)</f>
        <v>1907663060</v>
      </c>
      <c r="U216" s="278"/>
      <c r="V216" s="103">
        <f>SUM(V4:V215)</f>
        <v>62621.58529773505</v>
      </c>
      <c r="W216" s="103">
        <f>SUM(W4:W215)</f>
        <v>12060.202063295006</v>
      </c>
      <c r="X216" s="103">
        <f>SUM(X4:X215)</f>
        <v>14232.37034974001</v>
      </c>
      <c r="Y216" s="103">
        <f>SUM(Y4:Y215)</f>
        <v>86211.24494855994</v>
      </c>
      <c r="Z216" s="103">
        <f>SUM(Z4:Z215)</f>
        <v>2702.912762210006</v>
      </c>
      <c r="AA216" s="75"/>
    </row>
    <row r="217" spans="2:27" s="2" customFormat="1" ht="15" customHeight="1" hidden="1">
      <c r="B217" s="5"/>
      <c r="C217" s="5"/>
      <c r="D217" s="127"/>
      <c r="E217" s="1">
        <f>H216/E216</f>
        <v>0.36452541486137297</v>
      </c>
      <c r="F217" s="5"/>
      <c r="G217" s="62"/>
      <c r="H217" s="5"/>
      <c r="I217" s="5"/>
      <c r="J217" s="62"/>
      <c r="K217" s="5"/>
      <c r="L217" s="5"/>
      <c r="M217" s="62"/>
      <c r="N217" s="112"/>
      <c r="O217" s="3"/>
      <c r="P217" s="108"/>
      <c r="Q217" s="69"/>
      <c r="R217" s="103"/>
      <c r="S217" s="103"/>
      <c r="T217" s="109"/>
      <c r="U217" s="103"/>
      <c r="V217" s="103"/>
      <c r="W217" s="103"/>
      <c r="X217" s="103"/>
      <c r="Y217" s="103"/>
      <c r="Z217" s="103"/>
      <c r="AA217" s="75"/>
    </row>
    <row r="218" spans="2:27" s="2" customFormat="1" ht="15" customHeight="1" hidden="1">
      <c r="B218" s="5"/>
      <c r="C218" s="5"/>
      <c r="D218" s="127"/>
      <c r="E218" s="1"/>
      <c r="F218" s="5"/>
      <c r="G218" s="62"/>
      <c r="H218" s="5"/>
      <c r="I218" s="5"/>
      <c r="J218" s="62"/>
      <c r="K218" s="5"/>
      <c r="L218" s="5"/>
      <c r="M218" s="62"/>
      <c r="N218" s="112"/>
      <c r="O218" s="107"/>
      <c r="P218" s="108"/>
      <c r="Q218" s="69"/>
      <c r="R218" s="103"/>
      <c r="S218" s="103"/>
      <c r="T218" s="109"/>
      <c r="U218" s="103"/>
      <c r="V218" s="103"/>
      <c r="W218" s="103"/>
      <c r="X218" s="103"/>
      <c r="Y218" s="103"/>
      <c r="Z218" s="103"/>
      <c r="AA218" s="1"/>
    </row>
    <row r="219" spans="2:27" s="2" customFormat="1" ht="15" customHeight="1">
      <c r="B219" s="5"/>
      <c r="C219" s="5"/>
      <c r="D219" s="127"/>
      <c r="E219" s="1"/>
      <c r="F219" s="5"/>
      <c r="G219" s="62"/>
      <c r="H219" s="5"/>
      <c r="I219" s="5"/>
      <c r="J219" s="62"/>
      <c r="K219" s="5"/>
      <c r="L219" s="5"/>
      <c r="M219" s="62"/>
      <c r="N219" s="112"/>
      <c r="O219" s="107"/>
      <c r="P219" s="108"/>
      <c r="Q219" s="69"/>
      <c r="R219" s="103"/>
      <c r="S219" s="103"/>
      <c r="T219" s="109"/>
      <c r="U219" s="103"/>
      <c r="V219" s="103"/>
      <c r="W219" s="103"/>
      <c r="X219" s="103"/>
      <c r="Y219" s="103"/>
      <c r="Z219" s="103"/>
      <c r="AA219" s="1"/>
    </row>
    <row r="220" spans="2:27" s="2" customFormat="1" ht="15" customHeight="1">
      <c r="B220" s="5"/>
      <c r="C220" s="5"/>
      <c r="D220" s="127"/>
      <c r="E220" s="1"/>
      <c r="F220" s="5"/>
      <c r="G220" s="62"/>
      <c r="H220" s="5"/>
      <c r="I220" s="5"/>
      <c r="J220" s="62"/>
      <c r="K220" s="5"/>
      <c r="L220" s="5"/>
      <c r="M220" s="62"/>
      <c r="N220" s="112"/>
      <c r="O220" s="107"/>
      <c r="P220" s="108"/>
      <c r="Q220" s="69"/>
      <c r="R220" s="103"/>
      <c r="S220" s="103"/>
      <c r="T220" s="109"/>
      <c r="U220" s="103"/>
      <c r="V220" s="103"/>
      <c r="W220" s="103"/>
      <c r="X220" s="103"/>
      <c r="Y220" s="103"/>
      <c r="Z220" s="103"/>
      <c r="AA220" s="1"/>
    </row>
    <row r="221" spans="1:25" ht="14.25">
      <c r="A221" s="2"/>
      <c r="B221" s="5"/>
      <c r="C221" s="5"/>
      <c r="D221" s="127"/>
      <c r="E221" s="5"/>
      <c r="F221" s="5"/>
      <c r="G221" s="62"/>
      <c r="H221" s="5"/>
      <c r="I221" s="5"/>
      <c r="J221" s="62"/>
      <c r="K221" s="5"/>
      <c r="L221" s="5"/>
      <c r="M221" s="62"/>
      <c r="N221" s="112"/>
      <c r="O221" s="107"/>
      <c r="P221" s="2"/>
      <c r="Q221" s="2"/>
      <c r="R221" s="1"/>
      <c r="S221" s="1"/>
      <c r="T221" s="79"/>
      <c r="U221" s="2"/>
      <c r="V221" s="2"/>
      <c r="W221" s="2"/>
      <c r="X221" s="2"/>
      <c r="Y221" s="2"/>
    </row>
    <row r="222" spans="1:14" ht="13.5" thickBot="1">
      <c r="A222" s="63" t="s">
        <v>108</v>
      </c>
      <c r="B222" s="121"/>
      <c r="C222" s="124"/>
      <c r="D222" s="128"/>
      <c r="F222" s="119"/>
      <c r="N222" s="112"/>
    </row>
    <row r="223" spans="1:14" ht="13.5" thickBot="1">
      <c r="A223" s="199" t="s">
        <v>107</v>
      </c>
      <c r="B223" s="333" t="s">
        <v>105</v>
      </c>
      <c r="C223" s="334" t="s">
        <v>69</v>
      </c>
      <c r="D223" s="335" t="s">
        <v>106</v>
      </c>
      <c r="F223" s="125"/>
      <c r="G223" s="62"/>
      <c r="H223" s="5"/>
      <c r="N223" s="112"/>
    </row>
    <row r="224" spans="1:14" ht="12.75">
      <c r="A224" s="329" t="s">
        <v>9</v>
      </c>
      <c r="B224" s="336">
        <f>B216/10000000</f>
        <v>164.3433283</v>
      </c>
      <c r="C224" s="337">
        <f>C216/10000000</f>
        <v>3.1016871</v>
      </c>
      <c r="D224" s="338">
        <f>D216</f>
        <v>0.018873215798197996</v>
      </c>
      <c r="F224" s="125"/>
      <c r="H224" s="5"/>
      <c r="N224" s="112"/>
    </row>
    <row r="225" spans="1:14" ht="12.75">
      <c r="A225" s="330" t="s">
        <v>86</v>
      </c>
      <c r="B225" s="196">
        <f>E216/10000000</f>
        <v>22.3598426</v>
      </c>
      <c r="C225" s="195">
        <f>F216/10000000</f>
        <v>0.6988241</v>
      </c>
      <c r="D225" s="249">
        <f>G216</f>
        <v>0.03125353395823994</v>
      </c>
      <c r="F225" s="125"/>
      <c r="G225" s="62"/>
      <c r="N225" s="112"/>
    </row>
    <row r="226" spans="1:14" ht="12.75">
      <c r="A226" s="331" t="s">
        <v>84</v>
      </c>
      <c r="B226" s="196">
        <f>H216/10000000</f>
        <v>8.1507309</v>
      </c>
      <c r="C226" s="195">
        <f>I216/10000000</f>
        <v>0.2870846</v>
      </c>
      <c r="D226" s="249">
        <f>J216</f>
        <v>0.035221945555827396</v>
      </c>
      <c r="F226" s="125"/>
      <c r="N226" s="112"/>
    </row>
    <row r="227" spans="1:14" ht="13.5" thickBot="1">
      <c r="A227" s="332" t="s">
        <v>85</v>
      </c>
      <c r="B227" s="197">
        <f>K216/10000000</f>
        <v>194.8539018</v>
      </c>
      <c r="C227" s="198">
        <f>L216/10000000</f>
        <v>4.0875958</v>
      </c>
      <c r="D227" s="250">
        <f>M216</f>
        <v>0.020977746723263205</v>
      </c>
      <c r="F227" s="126"/>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spans="2:14" ht="12.75">
      <c r="B261" s="361"/>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row r="771" ht="12.75">
      <c r="N771" s="112"/>
    </row>
    <row r="772" ht="12.75">
      <c r="N772" s="112"/>
    </row>
    <row r="773" ht="12.75">
      <c r="N773" s="112"/>
    </row>
    <row r="774" ht="12.75">
      <c r="N774" s="112"/>
    </row>
    <row r="775" ht="12.75">
      <c r="N775" s="112"/>
    </row>
    <row r="776" ht="12.75">
      <c r="N776" s="112"/>
    </row>
    <row r="777" ht="12.75">
      <c r="N777" s="112"/>
    </row>
    <row r="778" ht="12.75">
      <c r="N778" s="112"/>
    </row>
    <row r="779" ht="12.75">
      <c r="N779" s="112"/>
    </row>
    <row r="780" ht="12.75">
      <c r="N780" s="112"/>
    </row>
    <row r="781" ht="12.75">
      <c r="N781" s="112"/>
    </row>
    <row r="782" ht="12.75">
      <c r="N782" s="112"/>
    </row>
    <row r="783" ht="12.75">
      <c r="N783" s="112"/>
    </row>
    <row r="784" ht="12.75">
      <c r="N784" s="112"/>
    </row>
    <row r="785" ht="12.75">
      <c r="N785" s="112"/>
    </row>
    <row r="786" ht="12.75">
      <c r="N786" s="112"/>
    </row>
    <row r="787" ht="12.75">
      <c r="N787" s="112"/>
    </row>
    <row r="788" ht="12.75">
      <c r="N788" s="112"/>
    </row>
    <row r="789" ht="12.75">
      <c r="N789" s="112"/>
    </row>
    <row r="790" ht="12.75">
      <c r="N790" s="112"/>
    </row>
    <row r="791" ht="12.75">
      <c r="N791" s="112"/>
    </row>
    <row r="792" ht="12.75">
      <c r="N792"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218"/>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B298" sqref="B298"/>
    </sheetView>
  </sheetViews>
  <sheetFormatPr defaultColWidth="9.140625" defaultRowHeight="12.75"/>
  <cols>
    <col min="1" max="1" width="14.421875" style="301" customWidth="1"/>
    <col min="2" max="2" width="11.421875" style="305" customWidth="1"/>
    <col min="3" max="3" width="11.00390625" style="26" customWidth="1"/>
    <col min="4" max="4" width="11.00390625" style="305" customWidth="1"/>
    <col min="5" max="5" width="9.140625" style="26" customWidth="1"/>
    <col min="6" max="6" width="11.7109375" style="305" customWidth="1"/>
    <col min="7" max="7" width="9.28125" style="26" customWidth="1"/>
    <col min="8" max="8" width="12.00390625" style="305"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0" style="25" hidden="1" customWidth="1"/>
    <col min="17" max="17" width="9.140625" style="25" customWidth="1"/>
    <col min="18" max="18" width="9.140625" style="69" customWidth="1"/>
    <col min="19" max="16384" width="9.140625" style="25" customWidth="1"/>
  </cols>
  <sheetData>
    <row r="1" spans="1:13" s="289" customFormat="1" ht="22.5" customHeight="1" thickBot="1">
      <c r="A1" s="281" t="s">
        <v>111</v>
      </c>
      <c r="B1" s="282"/>
      <c r="C1" s="283"/>
      <c r="D1" s="284"/>
      <c r="E1" s="285"/>
      <c r="F1" s="284"/>
      <c r="G1" s="285"/>
      <c r="H1" s="284"/>
      <c r="I1" s="285"/>
      <c r="J1" s="286"/>
      <c r="K1" s="286"/>
      <c r="L1" s="287"/>
      <c r="M1" s="288"/>
    </row>
    <row r="2" spans="1:13" s="291" customFormat="1" ht="15.75" customHeight="1" thickBot="1">
      <c r="A2" s="290"/>
      <c r="B2" s="406" t="s">
        <v>116</v>
      </c>
      <c r="C2" s="379"/>
      <c r="D2" s="380"/>
      <c r="E2" s="380"/>
      <c r="F2" s="380"/>
      <c r="G2" s="380"/>
      <c r="H2" s="380"/>
      <c r="I2" s="380"/>
      <c r="J2" s="381" t="s">
        <v>109</v>
      </c>
      <c r="K2" s="407"/>
      <c r="L2" s="407"/>
      <c r="M2" s="408"/>
    </row>
    <row r="3" spans="1:16" s="291" customFormat="1" ht="14.25" thickBot="1">
      <c r="A3" s="292"/>
      <c r="B3" s="306" t="s">
        <v>9</v>
      </c>
      <c r="C3" s="293" t="s">
        <v>45</v>
      </c>
      <c r="D3" s="306" t="s">
        <v>20</v>
      </c>
      <c r="E3" s="293" t="s">
        <v>45</v>
      </c>
      <c r="F3" s="306" t="s">
        <v>21</v>
      </c>
      <c r="G3" s="293" t="s">
        <v>45</v>
      </c>
      <c r="H3" s="306" t="s">
        <v>10</v>
      </c>
      <c r="I3" s="293" t="s">
        <v>45</v>
      </c>
      <c r="J3" s="253" t="s">
        <v>12</v>
      </c>
      <c r="K3" s="254" t="s">
        <v>13</v>
      </c>
      <c r="L3" s="254" t="s">
        <v>110</v>
      </c>
      <c r="M3" s="293" t="s">
        <v>106</v>
      </c>
      <c r="N3" s="294" t="s">
        <v>120</v>
      </c>
      <c r="O3" s="33" t="s">
        <v>20</v>
      </c>
      <c r="P3" s="33" t="s">
        <v>21</v>
      </c>
    </row>
    <row r="4" spans="1:17" ht="13.5">
      <c r="A4" s="314" t="s">
        <v>180</v>
      </c>
      <c r="B4" s="307">
        <v>6380</v>
      </c>
      <c r="C4" s="308">
        <v>1.26</v>
      </c>
      <c r="D4" s="307">
        <v>0</v>
      </c>
      <c r="E4" s="308">
        <v>0</v>
      </c>
      <c r="F4" s="307">
        <v>0</v>
      </c>
      <c r="G4" s="308">
        <v>0</v>
      </c>
      <c r="H4" s="307">
        <v>6380</v>
      </c>
      <c r="I4" s="310">
        <v>1.26</v>
      </c>
      <c r="J4" s="256">
        <v>7059.65</v>
      </c>
      <c r="K4" s="251">
        <v>6897.1</v>
      </c>
      <c r="L4" s="297">
        <f>J4-K4</f>
        <v>162.54999999999927</v>
      </c>
      <c r="M4" s="298">
        <f>L4/K4*100</f>
        <v>2.356787635382976</v>
      </c>
      <c r="N4" s="78">
        <f>Margins!B4</f>
        <v>50</v>
      </c>
      <c r="O4" s="25">
        <f>D4*N4</f>
        <v>0</v>
      </c>
      <c r="P4" s="25">
        <f>F4*N4</f>
        <v>0</v>
      </c>
      <c r="Q4" s="256"/>
    </row>
    <row r="5" spans="1:17" ht="13.5">
      <c r="A5" s="193" t="s">
        <v>452</v>
      </c>
      <c r="B5" s="172">
        <v>6</v>
      </c>
      <c r="C5" s="295">
        <v>5</v>
      </c>
      <c r="D5" s="172">
        <v>0</v>
      </c>
      <c r="E5" s="295">
        <v>0</v>
      </c>
      <c r="F5" s="172">
        <v>0</v>
      </c>
      <c r="G5" s="295">
        <v>0</v>
      </c>
      <c r="H5" s="172">
        <v>6</v>
      </c>
      <c r="I5" s="296">
        <v>5</v>
      </c>
      <c r="J5" s="257">
        <v>4466.8</v>
      </c>
      <c r="K5" s="69">
        <v>4415.3</v>
      </c>
      <c r="L5" s="135">
        <f aca="true" t="shared" si="0" ref="L5:L68">J5-K5</f>
        <v>51.5</v>
      </c>
      <c r="M5" s="299">
        <f aca="true" t="shared" si="1" ref="M5:M68">L5/K5*100</f>
        <v>1.1663986592077549</v>
      </c>
      <c r="N5" s="78">
        <f>Margins!B5</f>
        <v>50</v>
      </c>
      <c r="O5" s="25">
        <f aca="true" t="shared" si="2" ref="O5:O68">D5*N5</f>
        <v>0</v>
      </c>
      <c r="P5" s="25">
        <f aca="true" t="shared" si="3" ref="P5:P68">F5*N5</f>
        <v>0</v>
      </c>
      <c r="Q5" s="257"/>
    </row>
    <row r="6" spans="1:18" ht="13.5">
      <c r="A6" s="193" t="s">
        <v>73</v>
      </c>
      <c r="B6" s="172">
        <v>757</v>
      </c>
      <c r="C6" s="295">
        <v>0.16</v>
      </c>
      <c r="D6" s="172">
        <v>0</v>
      </c>
      <c r="E6" s="295">
        <v>0</v>
      </c>
      <c r="F6" s="172">
        <v>0</v>
      </c>
      <c r="G6" s="295">
        <v>0</v>
      </c>
      <c r="H6" s="172">
        <v>757</v>
      </c>
      <c r="I6" s="296">
        <v>0.16</v>
      </c>
      <c r="J6" s="257">
        <v>4576.75</v>
      </c>
      <c r="K6" s="69">
        <v>4573.55</v>
      </c>
      <c r="L6" s="135">
        <f t="shared" si="0"/>
        <v>3.199999999999818</v>
      </c>
      <c r="M6" s="299">
        <f t="shared" si="1"/>
        <v>0.0699675306927839</v>
      </c>
      <c r="N6" s="78">
        <f>Margins!B6</f>
        <v>50</v>
      </c>
      <c r="O6" s="25">
        <f t="shared" si="2"/>
        <v>0</v>
      </c>
      <c r="P6" s="25">
        <f t="shared" si="3"/>
        <v>0</v>
      </c>
      <c r="Q6" s="257"/>
      <c r="R6" s="25"/>
    </row>
    <row r="7" spans="1:18" ht="13.5">
      <c r="A7" s="193" t="s">
        <v>453</v>
      </c>
      <c r="B7" s="172">
        <v>1016</v>
      </c>
      <c r="C7" s="295">
        <v>0.45</v>
      </c>
      <c r="D7" s="172">
        <v>0</v>
      </c>
      <c r="E7" s="295">
        <v>0</v>
      </c>
      <c r="F7" s="172">
        <v>0</v>
      </c>
      <c r="G7" s="295">
        <v>0</v>
      </c>
      <c r="H7" s="172">
        <v>1016</v>
      </c>
      <c r="I7" s="296">
        <v>0.45</v>
      </c>
      <c r="J7" s="257">
        <v>9069.9</v>
      </c>
      <c r="K7" s="69">
        <v>8956.2</v>
      </c>
      <c r="L7" s="135">
        <f t="shared" si="0"/>
        <v>113.69999999999891</v>
      </c>
      <c r="M7" s="299">
        <f t="shared" si="1"/>
        <v>1.2695116232330554</v>
      </c>
      <c r="N7" s="78">
        <f>Margins!B7</f>
        <v>25</v>
      </c>
      <c r="O7" s="25">
        <f t="shared" si="2"/>
        <v>0</v>
      </c>
      <c r="P7" s="25">
        <f t="shared" si="3"/>
        <v>0</v>
      </c>
      <c r="Q7" s="257"/>
      <c r="R7" s="25"/>
    </row>
    <row r="8" spans="1:17" ht="13.5">
      <c r="A8" s="315" t="s">
        <v>8</v>
      </c>
      <c r="B8" s="172">
        <v>532299</v>
      </c>
      <c r="C8" s="295">
        <v>0.23</v>
      </c>
      <c r="D8" s="172">
        <v>114319</v>
      </c>
      <c r="E8" s="295">
        <v>0.48</v>
      </c>
      <c r="F8" s="172">
        <v>135055</v>
      </c>
      <c r="G8" s="295">
        <v>0.14</v>
      </c>
      <c r="H8" s="172">
        <v>781673</v>
      </c>
      <c r="I8" s="295">
        <v>0.24</v>
      </c>
      <c r="J8" s="69">
        <v>4546.2</v>
      </c>
      <c r="K8" s="69">
        <v>4494.65</v>
      </c>
      <c r="L8" s="135">
        <f t="shared" si="0"/>
        <v>51.55000000000018</v>
      </c>
      <c r="M8" s="299">
        <f t="shared" si="1"/>
        <v>1.1469191149477753</v>
      </c>
      <c r="N8" s="78">
        <f>Margins!B8</f>
        <v>50</v>
      </c>
      <c r="O8" s="25">
        <f t="shared" si="2"/>
        <v>5715950</v>
      </c>
      <c r="P8" s="25">
        <f t="shared" si="3"/>
        <v>6752750</v>
      </c>
      <c r="Q8" s="69"/>
    </row>
    <row r="9" spans="1:17" ht="13.5">
      <c r="A9" s="201" t="s">
        <v>497</v>
      </c>
      <c r="B9" s="172">
        <v>603</v>
      </c>
      <c r="C9" s="295">
        <v>0.28</v>
      </c>
      <c r="D9" s="172">
        <v>3</v>
      </c>
      <c r="E9" s="295">
        <v>0</v>
      </c>
      <c r="F9" s="172">
        <v>0</v>
      </c>
      <c r="G9" s="295">
        <v>-1</v>
      </c>
      <c r="H9" s="172">
        <v>606</v>
      </c>
      <c r="I9" s="296">
        <v>0.28</v>
      </c>
      <c r="J9" s="69">
        <v>135.85</v>
      </c>
      <c r="K9" s="69">
        <v>135.05</v>
      </c>
      <c r="L9" s="135">
        <f t="shared" si="0"/>
        <v>0.799999999999983</v>
      </c>
      <c r="M9" s="299">
        <f t="shared" si="1"/>
        <v>0.5923731951129085</v>
      </c>
      <c r="N9" s="78">
        <f>Margins!B9</f>
        <v>1350</v>
      </c>
      <c r="O9" s="25">
        <f t="shared" si="2"/>
        <v>4050</v>
      </c>
      <c r="P9" s="25">
        <f t="shared" si="3"/>
        <v>0</v>
      </c>
      <c r="Q9" s="69"/>
    </row>
    <row r="10" spans="1:17" ht="13.5">
      <c r="A10" s="193" t="s">
        <v>274</v>
      </c>
      <c r="B10" s="172">
        <v>7507</v>
      </c>
      <c r="C10" s="295">
        <v>0.77</v>
      </c>
      <c r="D10" s="172">
        <v>44</v>
      </c>
      <c r="E10" s="295">
        <v>2.14</v>
      </c>
      <c r="F10" s="172">
        <v>1</v>
      </c>
      <c r="G10" s="295">
        <v>0</v>
      </c>
      <c r="H10" s="172">
        <v>7552</v>
      </c>
      <c r="I10" s="296">
        <v>0.77</v>
      </c>
      <c r="J10" s="257">
        <v>3242.85</v>
      </c>
      <c r="K10" s="69">
        <v>3094.05</v>
      </c>
      <c r="L10" s="135">
        <f t="shared" si="0"/>
        <v>148.79999999999973</v>
      </c>
      <c r="M10" s="299">
        <f t="shared" si="1"/>
        <v>4.809230620061076</v>
      </c>
      <c r="N10" s="78">
        <f>Margins!B10</f>
        <v>200</v>
      </c>
      <c r="O10" s="25">
        <f t="shared" si="2"/>
        <v>8800</v>
      </c>
      <c r="P10" s="25">
        <f t="shared" si="3"/>
        <v>200</v>
      </c>
      <c r="Q10" s="257"/>
    </row>
    <row r="11" spans="1:18" ht="13.5">
      <c r="A11" s="193" t="s">
        <v>133</v>
      </c>
      <c r="B11" s="172">
        <v>1172</v>
      </c>
      <c r="C11" s="295">
        <v>0.17</v>
      </c>
      <c r="D11" s="172">
        <v>3</v>
      </c>
      <c r="E11" s="295">
        <v>2</v>
      </c>
      <c r="F11" s="172">
        <v>0</v>
      </c>
      <c r="G11" s="295">
        <v>0</v>
      </c>
      <c r="H11" s="172">
        <v>1175</v>
      </c>
      <c r="I11" s="296">
        <v>0.17</v>
      </c>
      <c r="J11" s="257">
        <v>1232.45</v>
      </c>
      <c r="K11" s="69">
        <v>1211.6</v>
      </c>
      <c r="L11" s="135">
        <f t="shared" si="0"/>
        <v>20.850000000000136</v>
      </c>
      <c r="M11" s="299">
        <f t="shared" si="1"/>
        <v>1.7208649719379447</v>
      </c>
      <c r="N11" s="78">
        <f>Margins!B11</f>
        <v>500</v>
      </c>
      <c r="O11" s="25">
        <f t="shared" si="2"/>
        <v>1500</v>
      </c>
      <c r="P11" s="25">
        <f t="shared" si="3"/>
        <v>0</v>
      </c>
      <c r="Q11" s="257"/>
      <c r="R11" s="300"/>
    </row>
    <row r="12" spans="1:18" ht="13.5">
      <c r="A12" s="193" t="s">
        <v>391</v>
      </c>
      <c r="B12" s="172">
        <v>212</v>
      </c>
      <c r="C12" s="295">
        <v>0.04</v>
      </c>
      <c r="D12" s="172">
        <v>0</v>
      </c>
      <c r="E12" s="295">
        <v>0</v>
      </c>
      <c r="F12" s="172">
        <v>0</v>
      </c>
      <c r="G12" s="295">
        <v>0</v>
      </c>
      <c r="H12" s="172">
        <v>212</v>
      </c>
      <c r="I12" s="296">
        <v>0.04</v>
      </c>
      <c r="J12" s="257">
        <v>1382.95</v>
      </c>
      <c r="K12" s="69">
        <v>1384.05</v>
      </c>
      <c r="L12" s="135">
        <f t="shared" si="0"/>
        <v>-1.099999999999909</v>
      </c>
      <c r="M12" s="299">
        <f t="shared" si="1"/>
        <v>-0.0794768975109215</v>
      </c>
      <c r="N12" s="78">
        <f>Margins!B12</f>
        <v>200</v>
      </c>
      <c r="O12" s="25">
        <f t="shared" si="2"/>
        <v>0</v>
      </c>
      <c r="P12" s="25">
        <f t="shared" si="3"/>
        <v>0</v>
      </c>
      <c r="Q12" s="257"/>
      <c r="R12" s="300"/>
    </row>
    <row r="13" spans="1:18" ht="13.5">
      <c r="A13" s="193" t="s">
        <v>0</v>
      </c>
      <c r="B13" s="172">
        <v>4232</v>
      </c>
      <c r="C13" s="295">
        <v>-0.24</v>
      </c>
      <c r="D13" s="172">
        <v>48</v>
      </c>
      <c r="E13" s="295">
        <v>2.69</v>
      </c>
      <c r="F13" s="172">
        <v>1</v>
      </c>
      <c r="G13" s="295">
        <v>0</v>
      </c>
      <c r="H13" s="172">
        <v>4281</v>
      </c>
      <c r="I13" s="296">
        <v>-0.23</v>
      </c>
      <c r="J13" s="257">
        <v>1121.45</v>
      </c>
      <c r="K13" s="69">
        <v>1111.35</v>
      </c>
      <c r="L13" s="135">
        <f t="shared" si="0"/>
        <v>10.100000000000136</v>
      </c>
      <c r="M13" s="299">
        <f t="shared" si="1"/>
        <v>0.9088046070095054</v>
      </c>
      <c r="N13" s="78">
        <f>Margins!B13</f>
        <v>375</v>
      </c>
      <c r="O13" s="25">
        <f t="shared" si="2"/>
        <v>18000</v>
      </c>
      <c r="P13" s="25">
        <f t="shared" si="3"/>
        <v>375</v>
      </c>
      <c r="Q13" s="257"/>
      <c r="R13" s="300"/>
    </row>
    <row r="14" spans="1:18" ht="13.5">
      <c r="A14" s="193" t="s">
        <v>392</v>
      </c>
      <c r="B14" s="172">
        <v>843</v>
      </c>
      <c r="C14" s="295">
        <v>0.7</v>
      </c>
      <c r="D14" s="172">
        <v>0</v>
      </c>
      <c r="E14" s="295">
        <v>0</v>
      </c>
      <c r="F14" s="172">
        <v>0</v>
      </c>
      <c r="G14" s="295">
        <v>0</v>
      </c>
      <c r="H14" s="172">
        <v>843</v>
      </c>
      <c r="I14" s="296">
        <v>0.7</v>
      </c>
      <c r="J14" s="257">
        <v>481.95</v>
      </c>
      <c r="K14" s="69">
        <v>483.15</v>
      </c>
      <c r="L14" s="135">
        <f t="shared" si="0"/>
        <v>-1.1999999999999886</v>
      </c>
      <c r="M14" s="299">
        <f t="shared" si="1"/>
        <v>-0.2483700714063932</v>
      </c>
      <c r="N14" s="78">
        <f>Margins!B14</f>
        <v>450</v>
      </c>
      <c r="O14" s="25">
        <f t="shared" si="2"/>
        <v>0</v>
      </c>
      <c r="P14" s="25">
        <f t="shared" si="3"/>
        <v>0</v>
      </c>
      <c r="Q14" s="257"/>
      <c r="R14" s="300"/>
    </row>
    <row r="15" spans="1:18" ht="13.5">
      <c r="A15" s="193" t="s">
        <v>393</v>
      </c>
      <c r="B15" s="172">
        <v>266</v>
      </c>
      <c r="C15" s="295">
        <v>0.16</v>
      </c>
      <c r="D15" s="172">
        <v>0</v>
      </c>
      <c r="E15" s="295">
        <v>0</v>
      </c>
      <c r="F15" s="172">
        <v>0</v>
      </c>
      <c r="G15" s="295">
        <v>0</v>
      </c>
      <c r="H15" s="172">
        <v>266</v>
      </c>
      <c r="I15" s="296">
        <v>0.16</v>
      </c>
      <c r="J15" s="257">
        <v>1382.7</v>
      </c>
      <c r="K15" s="69">
        <v>1383.85</v>
      </c>
      <c r="L15" s="135">
        <f t="shared" si="0"/>
        <v>-1.1499999999998636</v>
      </c>
      <c r="M15" s="299">
        <f t="shared" si="1"/>
        <v>-0.08310149221374163</v>
      </c>
      <c r="N15" s="78">
        <f>Margins!B15</f>
        <v>200</v>
      </c>
      <c r="O15" s="25">
        <f t="shared" si="2"/>
        <v>0</v>
      </c>
      <c r="P15" s="25">
        <f t="shared" si="3"/>
        <v>0</v>
      </c>
      <c r="Q15" s="257"/>
      <c r="R15" s="300"/>
    </row>
    <row r="16" spans="1:18" ht="13.5">
      <c r="A16" s="193" t="s">
        <v>394</v>
      </c>
      <c r="B16" s="172">
        <v>391</v>
      </c>
      <c r="C16" s="295">
        <v>-0.85</v>
      </c>
      <c r="D16" s="172">
        <v>44</v>
      </c>
      <c r="E16" s="295">
        <v>-0.88</v>
      </c>
      <c r="F16" s="172">
        <v>4</v>
      </c>
      <c r="G16" s="295">
        <v>-0.75</v>
      </c>
      <c r="H16" s="172">
        <v>439</v>
      </c>
      <c r="I16" s="296">
        <v>-0.86</v>
      </c>
      <c r="J16" s="257">
        <v>143.5</v>
      </c>
      <c r="K16" s="69">
        <v>143.65</v>
      </c>
      <c r="L16" s="135">
        <f t="shared" si="0"/>
        <v>-0.15000000000000568</v>
      </c>
      <c r="M16" s="299">
        <f t="shared" si="1"/>
        <v>-0.10442046641142058</v>
      </c>
      <c r="N16" s="78">
        <f>Margins!B16</f>
        <v>1700</v>
      </c>
      <c r="O16" s="25">
        <f t="shared" si="2"/>
        <v>74800</v>
      </c>
      <c r="P16" s="25">
        <f t="shared" si="3"/>
        <v>6800</v>
      </c>
      <c r="Q16" s="257"/>
      <c r="R16" s="300"/>
    </row>
    <row r="17" spans="1:18" ht="13.5">
      <c r="A17" s="193" t="s">
        <v>134</v>
      </c>
      <c r="B17" s="309">
        <v>770</v>
      </c>
      <c r="C17" s="317">
        <v>3.05</v>
      </c>
      <c r="D17" s="172">
        <v>24</v>
      </c>
      <c r="E17" s="295">
        <v>1.67</v>
      </c>
      <c r="F17" s="172">
        <v>0</v>
      </c>
      <c r="G17" s="295">
        <v>0</v>
      </c>
      <c r="H17" s="172">
        <v>794</v>
      </c>
      <c r="I17" s="296">
        <v>2.99</v>
      </c>
      <c r="J17" s="257">
        <v>94.75</v>
      </c>
      <c r="K17" s="69">
        <v>92.5</v>
      </c>
      <c r="L17" s="135">
        <f t="shared" si="0"/>
        <v>2.25</v>
      </c>
      <c r="M17" s="299">
        <f t="shared" si="1"/>
        <v>2.4324324324324325</v>
      </c>
      <c r="N17" s="78">
        <f>Margins!B17</f>
        <v>2450</v>
      </c>
      <c r="O17" s="25">
        <f t="shared" si="2"/>
        <v>58800</v>
      </c>
      <c r="P17" s="25">
        <f t="shared" si="3"/>
        <v>0</v>
      </c>
      <c r="Q17" s="257"/>
      <c r="R17" s="25"/>
    </row>
    <row r="18" spans="1:18" ht="13.5">
      <c r="A18" s="193" t="s">
        <v>172</v>
      </c>
      <c r="B18" s="172">
        <v>1262</v>
      </c>
      <c r="C18" s="295">
        <v>-0.4</v>
      </c>
      <c r="D18" s="172">
        <v>78</v>
      </c>
      <c r="E18" s="295">
        <v>-0.63</v>
      </c>
      <c r="F18" s="172">
        <v>0</v>
      </c>
      <c r="G18" s="295">
        <v>-1</v>
      </c>
      <c r="H18" s="172">
        <v>1340</v>
      </c>
      <c r="I18" s="296">
        <v>-0.42</v>
      </c>
      <c r="J18" s="257">
        <v>72.05</v>
      </c>
      <c r="K18" s="69">
        <v>70.9</v>
      </c>
      <c r="L18" s="135">
        <f t="shared" si="0"/>
        <v>1.1499999999999915</v>
      </c>
      <c r="M18" s="299">
        <f t="shared" si="1"/>
        <v>1.6220028208744588</v>
      </c>
      <c r="N18" s="78">
        <f>Margins!B18</f>
        <v>3350</v>
      </c>
      <c r="O18" s="25">
        <f t="shared" si="2"/>
        <v>261300</v>
      </c>
      <c r="P18" s="25">
        <f t="shared" si="3"/>
        <v>0</v>
      </c>
      <c r="Q18" s="257"/>
      <c r="R18" s="300"/>
    </row>
    <row r="19" spans="1:17" ht="13.5">
      <c r="A19" s="201" t="s">
        <v>466</v>
      </c>
      <c r="B19" s="172">
        <v>1683</v>
      </c>
      <c r="C19" s="295">
        <v>0.27</v>
      </c>
      <c r="D19" s="172">
        <v>189</v>
      </c>
      <c r="E19" s="295">
        <v>-0.41</v>
      </c>
      <c r="F19" s="172">
        <v>58</v>
      </c>
      <c r="G19" s="295">
        <v>0.05</v>
      </c>
      <c r="H19" s="172">
        <v>1930</v>
      </c>
      <c r="I19" s="296">
        <v>0.14</v>
      </c>
      <c r="J19" s="257">
        <v>146.55</v>
      </c>
      <c r="K19" s="69">
        <v>145.35</v>
      </c>
      <c r="L19" s="135">
        <f t="shared" si="0"/>
        <v>1.200000000000017</v>
      </c>
      <c r="M19" s="299">
        <f t="shared" si="1"/>
        <v>0.8255933952528497</v>
      </c>
      <c r="N19" s="78">
        <f>Margins!B19</f>
        <v>2062</v>
      </c>
      <c r="O19" s="25">
        <f t="shared" si="2"/>
        <v>389718</v>
      </c>
      <c r="P19" s="25">
        <f t="shared" si="3"/>
        <v>119596</v>
      </c>
      <c r="Q19" s="257"/>
    </row>
    <row r="20" spans="1:17" ht="13.5">
      <c r="A20" s="193" t="s">
        <v>275</v>
      </c>
      <c r="B20" s="172">
        <v>73</v>
      </c>
      <c r="C20" s="295">
        <v>-0.57</v>
      </c>
      <c r="D20" s="172">
        <v>0</v>
      </c>
      <c r="E20" s="295">
        <v>0</v>
      </c>
      <c r="F20" s="172">
        <v>0</v>
      </c>
      <c r="G20" s="295">
        <v>0</v>
      </c>
      <c r="H20" s="172">
        <v>73</v>
      </c>
      <c r="I20" s="296">
        <v>-0.57</v>
      </c>
      <c r="J20" s="257">
        <v>354.8</v>
      </c>
      <c r="K20" s="69">
        <v>356.1</v>
      </c>
      <c r="L20" s="135">
        <f t="shared" si="0"/>
        <v>-1.3000000000000114</v>
      </c>
      <c r="M20" s="299">
        <f t="shared" si="1"/>
        <v>-0.36506599269868334</v>
      </c>
      <c r="N20" s="78">
        <f>Margins!B20</f>
        <v>600</v>
      </c>
      <c r="O20" s="25">
        <f t="shared" si="2"/>
        <v>0</v>
      </c>
      <c r="P20" s="25">
        <f t="shared" si="3"/>
        <v>0</v>
      </c>
      <c r="Q20" s="257"/>
    </row>
    <row r="21" spans="1:17" ht="13.5">
      <c r="A21" s="193" t="s">
        <v>74</v>
      </c>
      <c r="B21" s="172">
        <v>1424</v>
      </c>
      <c r="C21" s="295">
        <v>3.7</v>
      </c>
      <c r="D21" s="172">
        <v>30</v>
      </c>
      <c r="E21" s="295">
        <v>2</v>
      </c>
      <c r="F21" s="172">
        <v>1</v>
      </c>
      <c r="G21" s="295">
        <v>0</v>
      </c>
      <c r="H21" s="172">
        <v>1455</v>
      </c>
      <c r="I21" s="296">
        <v>3.65</v>
      </c>
      <c r="J21" s="257">
        <v>93.1</v>
      </c>
      <c r="K21" s="69">
        <v>90.8</v>
      </c>
      <c r="L21" s="135">
        <f t="shared" si="0"/>
        <v>2.299999999999997</v>
      </c>
      <c r="M21" s="299">
        <f t="shared" si="1"/>
        <v>2.5330396475770893</v>
      </c>
      <c r="N21" s="78">
        <f>Margins!B21</f>
        <v>2300</v>
      </c>
      <c r="O21" s="25">
        <f t="shared" si="2"/>
        <v>69000</v>
      </c>
      <c r="P21" s="25">
        <f t="shared" si="3"/>
        <v>2300</v>
      </c>
      <c r="Q21" s="257"/>
    </row>
    <row r="22" spans="1:17" ht="13.5">
      <c r="A22" s="193" t="s">
        <v>395</v>
      </c>
      <c r="B22" s="172">
        <v>2251</v>
      </c>
      <c r="C22" s="295">
        <v>0.11</v>
      </c>
      <c r="D22" s="172">
        <v>0</v>
      </c>
      <c r="E22" s="295">
        <v>0</v>
      </c>
      <c r="F22" s="172">
        <v>0</v>
      </c>
      <c r="G22" s="295">
        <v>0</v>
      </c>
      <c r="H22" s="172">
        <v>2251</v>
      </c>
      <c r="I22" s="296">
        <v>0.11</v>
      </c>
      <c r="J22" s="257">
        <v>277.85</v>
      </c>
      <c r="K22" s="69">
        <v>268.05</v>
      </c>
      <c r="L22" s="135">
        <f t="shared" si="0"/>
        <v>9.800000000000011</v>
      </c>
      <c r="M22" s="299">
        <f t="shared" si="1"/>
        <v>3.656034321954863</v>
      </c>
      <c r="N22" s="78">
        <f>Margins!B22</f>
        <v>650</v>
      </c>
      <c r="O22" s="25">
        <f t="shared" si="2"/>
        <v>0</v>
      </c>
      <c r="P22" s="25">
        <f t="shared" si="3"/>
        <v>0</v>
      </c>
      <c r="Q22" s="257"/>
    </row>
    <row r="23" spans="1:17" ht="13.5">
      <c r="A23" s="193" t="s">
        <v>396</v>
      </c>
      <c r="B23" s="172">
        <v>1322</v>
      </c>
      <c r="C23" s="295">
        <v>-0.17</v>
      </c>
      <c r="D23" s="172">
        <v>0</v>
      </c>
      <c r="E23" s="295">
        <v>0</v>
      </c>
      <c r="F23" s="172">
        <v>0</v>
      </c>
      <c r="G23" s="295">
        <v>0</v>
      </c>
      <c r="H23" s="172">
        <v>1322</v>
      </c>
      <c r="I23" s="296">
        <v>-0.17</v>
      </c>
      <c r="J23" s="257">
        <v>794.15</v>
      </c>
      <c r="K23" s="69">
        <v>786.8</v>
      </c>
      <c r="L23" s="135">
        <f t="shared" si="0"/>
        <v>7.350000000000023</v>
      </c>
      <c r="M23" s="299">
        <f t="shared" si="1"/>
        <v>0.9341637010676186</v>
      </c>
      <c r="N23" s="78">
        <f>Margins!B23</f>
        <v>400</v>
      </c>
      <c r="O23" s="25">
        <f t="shared" si="2"/>
        <v>0</v>
      </c>
      <c r="P23" s="25">
        <f t="shared" si="3"/>
        <v>0</v>
      </c>
      <c r="Q23" s="257"/>
    </row>
    <row r="24" spans="1:17" ht="13.5">
      <c r="A24" s="193" t="s">
        <v>482</v>
      </c>
      <c r="B24" s="172">
        <v>5445</v>
      </c>
      <c r="C24" s="295">
        <v>0.35</v>
      </c>
      <c r="D24" s="172">
        <v>4</v>
      </c>
      <c r="E24" s="295">
        <v>-0.64</v>
      </c>
      <c r="F24" s="172">
        <v>0</v>
      </c>
      <c r="G24" s="295">
        <v>0</v>
      </c>
      <c r="H24" s="172">
        <v>5449</v>
      </c>
      <c r="I24" s="296">
        <v>0.35</v>
      </c>
      <c r="J24" s="257">
        <v>383.2</v>
      </c>
      <c r="K24" s="69">
        <v>371.75</v>
      </c>
      <c r="L24" s="135">
        <f t="shared" si="0"/>
        <v>11.449999999999989</v>
      </c>
      <c r="M24" s="299">
        <f t="shared" si="1"/>
        <v>3.0800268997982485</v>
      </c>
      <c r="N24" s="78">
        <f>Margins!B24</f>
        <v>650</v>
      </c>
      <c r="O24" s="25">
        <f t="shared" si="2"/>
        <v>2600</v>
      </c>
      <c r="P24" s="25">
        <f t="shared" si="3"/>
        <v>0</v>
      </c>
      <c r="Q24" s="257"/>
    </row>
    <row r="25" spans="1:18" ht="13.5">
      <c r="A25" s="193" t="s">
        <v>87</v>
      </c>
      <c r="B25" s="309">
        <v>1703</v>
      </c>
      <c r="C25" s="317">
        <v>0.24</v>
      </c>
      <c r="D25" s="172">
        <v>141</v>
      </c>
      <c r="E25" s="295">
        <v>0.1</v>
      </c>
      <c r="F25" s="172">
        <v>14</v>
      </c>
      <c r="G25" s="295">
        <v>-0.33</v>
      </c>
      <c r="H25" s="172">
        <v>1858</v>
      </c>
      <c r="I25" s="296">
        <v>0.22</v>
      </c>
      <c r="J25" s="257">
        <v>51.4</v>
      </c>
      <c r="K25" s="69">
        <v>51.8</v>
      </c>
      <c r="L25" s="135">
        <f t="shared" si="0"/>
        <v>-0.3999999999999986</v>
      </c>
      <c r="M25" s="299">
        <f t="shared" si="1"/>
        <v>-0.7722007722007695</v>
      </c>
      <c r="N25" s="78">
        <f>Margins!B25</f>
        <v>4300</v>
      </c>
      <c r="O25" s="25">
        <f t="shared" si="2"/>
        <v>606300</v>
      </c>
      <c r="P25" s="25">
        <f t="shared" si="3"/>
        <v>60200</v>
      </c>
      <c r="Q25" s="257"/>
      <c r="R25" s="25"/>
    </row>
    <row r="26" spans="1:17" ht="13.5">
      <c r="A26" s="193" t="s">
        <v>135</v>
      </c>
      <c r="B26" s="172">
        <v>453</v>
      </c>
      <c r="C26" s="295">
        <v>0.42</v>
      </c>
      <c r="D26" s="172">
        <v>62</v>
      </c>
      <c r="E26" s="295">
        <v>-0.15</v>
      </c>
      <c r="F26" s="172">
        <v>13</v>
      </c>
      <c r="G26" s="295">
        <v>0.3</v>
      </c>
      <c r="H26" s="172">
        <v>528</v>
      </c>
      <c r="I26" s="296">
        <v>0.31</v>
      </c>
      <c r="J26" s="257">
        <v>36.8</v>
      </c>
      <c r="K26" s="69">
        <v>36.85</v>
      </c>
      <c r="L26" s="135">
        <f t="shared" si="0"/>
        <v>-0.05000000000000426</v>
      </c>
      <c r="M26" s="299">
        <f t="shared" si="1"/>
        <v>-0.13568521031208755</v>
      </c>
      <c r="N26" s="78">
        <f>Margins!B26</f>
        <v>4775</v>
      </c>
      <c r="O26" s="25">
        <f t="shared" si="2"/>
        <v>296050</v>
      </c>
      <c r="P26" s="25">
        <f t="shared" si="3"/>
        <v>62075</v>
      </c>
      <c r="Q26" s="257"/>
    </row>
    <row r="27" spans="1:17" ht="13.5">
      <c r="A27" s="193" t="s">
        <v>155</v>
      </c>
      <c r="B27" s="172">
        <v>152</v>
      </c>
      <c r="C27" s="295">
        <v>-0.62</v>
      </c>
      <c r="D27" s="172">
        <v>0</v>
      </c>
      <c r="E27" s="295">
        <v>0</v>
      </c>
      <c r="F27" s="172">
        <v>0</v>
      </c>
      <c r="G27" s="295">
        <v>0</v>
      </c>
      <c r="H27" s="172">
        <v>152</v>
      </c>
      <c r="I27" s="296">
        <v>-0.62</v>
      </c>
      <c r="J27" s="257">
        <v>595.1</v>
      </c>
      <c r="K27" s="69">
        <v>593.7</v>
      </c>
      <c r="L27" s="135">
        <f t="shared" si="0"/>
        <v>1.3999999999999773</v>
      </c>
      <c r="M27" s="299">
        <f t="shared" si="1"/>
        <v>0.23580933131210663</v>
      </c>
      <c r="N27" s="78">
        <f>Margins!B27</f>
        <v>350</v>
      </c>
      <c r="O27" s="25">
        <f t="shared" si="2"/>
        <v>0</v>
      </c>
      <c r="P27" s="25">
        <f t="shared" si="3"/>
        <v>0</v>
      </c>
      <c r="Q27" s="257"/>
    </row>
    <row r="28" spans="1:17" ht="15" customHeight="1">
      <c r="A28" s="193" t="s">
        <v>472</v>
      </c>
      <c r="B28" s="172">
        <v>1397</v>
      </c>
      <c r="C28" s="295">
        <v>0.23</v>
      </c>
      <c r="D28" s="172">
        <v>1</v>
      </c>
      <c r="E28" s="295">
        <v>0</v>
      </c>
      <c r="F28" s="172">
        <v>0</v>
      </c>
      <c r="G28" s="295">
        <v>0</v>
      </c>
      <c r="H28" s="172">
        <v>1398</v>
      </c>
      <c r="I28" s="296">
        <v>0.23</v>
      </c>
      <c r="J28" s="257">
        <v>660.3</v>
      </c>
      <c r="K28" s="69">
        <v>658.65</v>
      </c>
      <c r="L28" s="135">
        <f t="shared" si="0"/>
        <v>1.6499999999999773</v>
      </c>
      <c r="M28" s="299">
        <f t="shared" si="1"/>
        <v>0.25051241175130606</v>
      </c>
      <c r="N28" s="78">
        <f>Margins!B28</f>
        <v>450</v>
      </c>
      <c r="O28" s="25">
        <f t="shared" si="2"/>
        <v>450</v>
      </c>
      <c r="P28" s="25">
        <f t="shared" si="3"/>
        <v>0</v>
      </c>
      <c r="Q28" s="257"/>
    </row>
    <row r="29" spans="1:17" ht="13.5">
      <c r="A29" s="193" t="s">
        <v>191</v>
      </c>
      <c r="B29" s="172">
        <v>1114</v>
      </c>
      <c r="C29" s="295">
        <v>-0.35</v>
      </c>
      <c r="D29" s="172">
        <v>9</v>
      </c>
      <c r="E29" s="295">
        <v>3.5</v>
      </c>
      <c r="F29" s="172">
        <v>0</v>
      </c>
      <c r="G29" s="295">
        <v>0</v>
      </c>
      <c r="H29" s="172">
        <v>1123</v>
      </c>
      <c r="I29" s="296">
        <v>-0.35</v>
      </c>
      <c r="J29" s="257">
        <v>2407.05</v>
      </c>
      <c r="K29" s="69">
        <v>2395.3</v>
      </c>
      <c r="L29" s="135">
        <f t="shared" si="0"/>
        <v>11.75</v>
      </c>
      <c r="M29" s="299">
        <f t="shared" si="1"/>
        <v>0.4905439819646808</v>
      </c>
      <c r="N29" s="78">
        <f>Margins!B29</f>
        <v>100</v>
      </c>
      <c r="O29" s="25">
        <f t="shared" si="2"/>
        <v>900</v>
      </c>
      <c r="P29" s="25">
        <f t="shared" si="3"/>
        <v>0</v>
      </c>
      <c r="Q29" s="257"/>
    </row>
    <row r="30" spans="1:17" ht="13.5">
      <c r="A30" s="193" t="s">
        <v>276</v>
      </c>
      <c r="B30" s="172">
        <v>3980</v>
      </c>
      <c r="C30" s="295">
        <v>-0.26</v>
      </c>
      <c r="D30" s="172">
        <v>125</v>
      </c>
      <c r="E30" s="295">
        <v>-0.24</v>
      </c>
      <c r="F30" s="172">
        <v>12</v>
      </c>
      <c r="G30" s="295">
        <v>0.5</v>
      </c>
      <c r="H30" s="172">
        <v>4117</v>
      </c>
      <c r="I30" s="296">
        <v>-0.26</v>
      </c>
      <c r="J30" s="257">
        <v>146.55</v>
      </c>
      <c r="K30" s="69">
        <v>146.75</v>
      </c>
      <c r="L30" s="135">
        <f t="shared" si="0"/>
        <v>-0.19999999999998863</v>
      </c>
      <c r="M30" s="299">
        <f t="shared" si="1"/>
        <v>-0.13628620102213876</v>
      </c>
      <c r="N30" s="78">
        <f>Margins!B30</f>
        <v>1900</v>
      </c>
      <c r="O30" s="25">
        <f t="shared" si="2"/>
        <v>237500</v>
      </c>
      <c r="P30" s="25">
        <f t="shared" si="3"/>
        <v>22800</v>
      </c>
      <c r="Q30" s="257"/>
    </row>
    <row r="31" spans="1:18" s="289" customFormat="1" ht="13.5">
      <c r="A31" s="193" t="s">
        <v>277</v>
      </c>
      <c r="B31" s="172">
        <v>3722</v>
      </c>
      <c r="C31" s="295">
        <v>0</v>
      </c>
      <c r="D31" s="172">
        <v>518</v>
      </c>
      <c r="E31" s="295">
        <v>0.22</v>
      </c>
      <c r="F31" s="172">
        <v>94</v>
      </c>
      <c r="G31" s="295">
        <v>1.09</v>
      </c>
      <c r="H31" s="172">
        <v>4334</v>
      </c>
      <c r="I31" s="296">
        <v>0.04</v>
      </c>
      <c r="J31" s="257">
        <v>67.3</v>
      </c>
      <c r="K31" s="69">
        <v>67.3</v>
      </c>
      <c r="L31" s="135">
        <f t="shared" si="0"/>
        <v>0</v>
      </c>
      <c r="M31" s="299">
        <f t="shared" si="1"/>
        <v>0</v>
      </c>
      <c r="N31" s="78">
        <f>Margins!B31</f>
        <v>4800</v>
      </c>
      <c r="O31" s="25">
        <f t="shared" si="2"/>
        <v>2486400</v>
      </c>
      <c r="P31" s="25">
        <f t="shared" si="3"/>
        <v>451200</v>
      </c>
      <c r="Q31" s="257"/>
      <c r="R31" s="14"/>
    </row>
    <row r="32" spans="1:18" s="289" customFormat="1" ht="13.5">
      <c r="A32" s="193" t="s">
        <v>75</v>
      </c>
      <c r="B32" s="172">
        <v>3097</v>
      </c>
      <c r="C32" s="295">
        <v>2.14</v>
      </c>
      <c r="D32" s="172">
        <v>4</v>
      </c>
      <c r="E32" s="295">
        <v>0</v>
      </c>
      <c r="F32" s="172">
        <v>0</v>
      </c>
      <c r="G32" s="295">
        <v>0</v>
      </c>
      <c r="H32" s="172">
        <v>3101</v>
      </c>
      <c r="I32" s="296">
        <v>2.15</v>
      </c>
      <c r="J32" s="257">
        <v>295.75</v>
      </c>
      <c r="K32" s="69">
        <v>282.8</v>
      </c>
      <c r="L32" s="135">
        <f t="shared" si="0"/>
        <v>12.949999999999989</v>
      </c>
      <c r="M32" s="299">
        <f t="shared" si="1"/>
        <v>4.579207920792075</v>
      </c>
      <c r="N32" s="78">
        <f>Margins!B32</f>
        <v>1400</v>
      </c>
      <c r="O32" s="25">
        <f t="shared" si="2"/>
        <v>5600</v>
      </c>
      <c r="P32" s="25">
        <f t="shared" si="3"/>
        <v>0</v>
      </c>
      <c r="Q32" s="257"/>
      <c r="R32" s="14"/>
    </row>
    <row r="33" spans="1:17" ht="13.5">
      <c r="A33" s="193" t="s">
        <v>76</v>
      </c>
      <c r="B33" s="172">
        <v>2432</v>
      </c>
      <c r="C33" s="295">
        <v>0.69</v>
      </c>
      <c r="D33" s="172">
        <v>11</v>
      </c>
      <c r="E33" s="295">
        <v>4.5</v>
      </c>
      <c r="F33" s="172">
        <v>0</v>
      </c>
      <c r="G33" s="295">
        <v>-1</v>
      </c>
      <c r="H33" s="172">
        <v>2443</v>
      </c>
      <c r="I33" s="296">
        <v>0.7</v>
      </c>
      <c r="J33" s="257">
        <v>249.4</v>
      </c>
      <c r="K33" s="69">
        <v>243.65</v>
      </c>
      <c r="L33" s="135">
        <f t="shared" si="0"/>
        <v>5.75</v>
      </c>
      <c r="M33" s="299">
        <f t="shared" si="1"/>
        <v>2.359942540529448</v>
      </c>
      <c r="N33" s="78">
        <f>Margins!B33</f>
        <v>1900</v>
      </c>
      <c r="O33" s="25">
        <f t="shared" si="2"/>
        <v>20900</v>
      </c>
      <c r="P33" s="25">
        <f t="shared" si="3"/>
        <v>0</v>
      </c>
      <c r="Q33" s="257"/>
    </row>
    <row r="34" spans="1:18" ht="13.5">
      <c r="A34" s="193" t="s">
        <v>278</v>
      </c>
      <c r="B34" s="309">
        <v>1139</v>
      </c>
      <c r="C34" s="317">
        <v>5.29</v>
      </c>
      <c r="D34" s="172">
        <v>0</v>
      </c>
      <c r="E34" s="295">
        <v>0</v>
      </c>
      <c r="F34" s="172">
        <v>0</v>
      </c>
      <c r="G34" s="295">
        <v>0</v>
      </c>
      <c r="H34" s="172">
        <v>1139</v>
      </c>
      <c r="I34" s="296">
        <v>5.29</v>
      </c>
      <c r="J34" s="257">
        <v>181.85</v>
      </c>
      <c r="K34" s="69">
        <v>173.85</v>
      </c>
      <c r="L34" s="135">
        <f t="shared" si="0"/>
        <v>8</v>
      </c>
      <c r="M34" s="299">
        <f t="shared" si="1"/>
        <v>4.60166810468795</v>
      </c>
      <c r="N34" s="78">
        <f>Margins!B34</f>
        <v>1050</v>
      </c>
      <c r="O34" s="25">
        <f t="shared" si="2"/>
        <v>0</v>
      </c>
      <c r="P34" s="25">
        <f t="shared" si="3"/>
        <v>0</v>
      </c>
      <c r="Q34" s="257"/>
      <c r="R34" s="25"/>
    </row>
    <row r="35" spans="1:18" ht="13.5">
      <c r="A35" s="193" t="s">
        <v>33</v>
      </c>
      <c r="B35" s="309">
        <v>1686</v>
      </c>
      <c r="C35" s="317">
        <v>2.65</v>
      </c>
      <c r="D35" s="172">
        <v>0</v>
      </c>
      <c r="E35" s="295">
        <v>0</v>
      </c>
      <c r="F35" s="172">
        <v>0</v>
      </c>
      <c r="G35" s="295">
        <v>0</v>
      </c>
      <c r="H35" s="172">
        <v>1686</v>
      </c>
      <c r="I35" s="296">
        <v>2.65</v>
      </c>
      <c r="J35" s="257">
        <v>1834.2</v>
      </c>
      <c r="K35" s="69">
        <v>1767</v>
      </c>
      <c r="L35" s="135">
        <f t="shared" si="0"/>
        <v>67.20000000000005</v>
      </c>
      <c r="M35" s="299">
        <f t="shared" si="1"/>
        <v>3.8030560271646885</v>
      </c>
      <c r="N35" s="78">
        <f>Margins!B35</f>
        <v>275</v>
      </c>
      <c r="O35" s="25">
        <f t="shared" si="2"/>
        <v>0</v>
      </c>
      <c r="P35" s="25">
        <f t="shared" si="3"/>
        <v>0</v>
      </c>
      <c r="Q35" s="257"/>
      <c r="R35" s="25"/>
    </row>
    <row r="36" spans="1:17" ht="13.5">
      <c r="A36" s="193" t="s">
        <v>279</v>
      </c>
      <c r="B36" s="172">
        <v>118</v>
      </c>
      <c r="C36" s="295">
        <v>-0.56</v>
      </c>
      <c r="D36" s="172">
        <v>0</v>
      </c>
      <c r="E36" s="295">
        <v>0</v>
      </c>
      <c r="F36" s="172">
        <v>0</v>
      </c>
      <c r="G36" s="295">
        <v>0</v>
      </c>
      <c r="H36" s="172">
        <v>118</v>
      </c>
      <c r="I36" s="296">
        <v>-0.56</v>
      </c>
      <c r="J36" s="257">
        <v>1239.95</v>
      </c>
      <c r="K36" s="69">
        <v>1237.25</v>
      </c>
      <c r="L36" s="135">
        <f t="shared" si="0"/>
        <v>2.7000000000000455</v>
      </c>
      <c r="M36" s="299">
        <f t="shared" si="1"/>
        <v>0.21822590422307903</v>
      </c>
      <c r="N36" s="78">
        <f>Margins!B36</f>
        <v>250</v>
      </c>
      <c r="O36" s="25">
        <f t="shared" si="2"/>
        <v>0</v>
      </c>
      <c r="P36" s="25">
        <f t="shared" si="3"/>
        <v>0</v>
      </c>
      <c r="Q36" s="257"/>
    </row>
    <row r="37" spans="1:17" ht="13.5">
      <c r="A37" s="193" t="s">
        <v>136</v>
      </c>
      <c r="B37" s="172">
        <v>1695</v>
      </c>
      <c r="C37" s="295">
        <v>2.83</v>
      </c>
      <c r="D37" s="172">
        <v>6</v>
      </c>
      <c r="E37" s="295">
        <v>0</v>
      </c>
      <c r="F37" s="172">
        <v>0</v>
      </c>
      <c r="G37" s="295">
        <v>0</v>
      </c>
      <c r="H37" s="172">
        <v>1701</v>
      </c>
      <c r="I37" s="296">
        <v>2.8</v>
      </c>
      <c r="J37" s="257">
        <v>272.7</v>
      </c>
      <c r="K37" s="69">
        <v>270.05</v>
      </c>
      <c r="L37" s="135">
        <f t="shared" si="0"/>
        <v>2.6499999999999773</v>
      </c>
      <c r="M37" s="299">
        <f t="shared" si="1"/>
        <v>0.9812997593038242</v>
      </c>
      <c r="N37" s="78">
        <f>Margins!B37</f>
        <v>1000</v>
      </c>
      <c r="O37" s="25">
        <f t="shared" si="2"/>
        <v>6000</v>
      </c>
      <c r="P37" s="25">
        <f t="shared" si="3"/>
        <v>0</v>
      </c>
      <c r="Q37" s="257"/>
    </row>
    <row r="38" spans="1:17" ht="13.5">
      <c r="A38" s="193" t="s">
        <v>228</v>
      </c>
      <c r="B38" s="172">
        <v>8099</v>
      </c>
      <c r="C38" s="295">
        <v>0.37</v>
      </c>
      <c r="D38" s="172">
        <v>208</v>
      </c>
      <c r="E38" s="295">
        <v>0.34</v>
      </c>
      <c r="F38" s="172">
        <v>11</v>
      </c>
      <c r="G38" s="295">
        <v>-0.8</v>
      </c>
      <c r="H38" s="172">
        <v>8318</v>
      </c>
      <c r="I38" s="296">
        <v>0.36</v>
      </c>
      <c r="J38" s="257">
        <v>832.55</v>
      </c>
      <c r="K38" s="69">
        <v>814.4</v>
      </c>
      <c r="L38" s="135">
        <f t="shared" si="0"/>
        <v>18.149999999999977</v>
      </c>
      <c r="M38" s="299">
        <f t="shared" si="1"/>
        <v>2.228634577603141</v>
      </c>
      <c r="N38" s="78">
        <f>Margins!B38</f>
        <v>500</v>
      </c>
      <c r="O38" s="25">
        <f t="shared" si="2"/>
        <v>104000</v>
      </c>
      <c r="P38" s="25">
        <f t="shared" si="3"/>
        <v>5500</v>
      </c>
      <c r="Q38" s="257"/>
    </row>
    <row r="39" spans="1:18" ht="13.5">
      <c r="A39" s="193" t="s">
        <v>1</v>
      </c>
      <c r="B39" s="309">
        <v>4813</v>
      </c>
      <c r="C39" s="317">
        <v>1.07</v>
      </c>
      <c r="D39" s="172">
        <v>4</v>
      </c>
      <c r="E39" s="295">
        <v>3</v>
      </c>
      <c r="F39" s="172">
        <v>0</v>
      </c>
      <c r="G39" s="295">
        <v>-1</v>
      </c>
      <c r="H39" s="172">
        <v>4817</v>
      </c>
      <c r="I39" s="296">
        <v>1.06</v>
      </c>
      <c r="J39" s="257">
        <v>1899.75</v>
      </c>
      <c r="K39" s="69">
        <v>1896.85</v>
      </c>
      <c r="L39" s="135">
        <f t="shared" si="0"/>
        <v>2.900000000000091</v>
      </c>
      <c r="M39" s="299">
        <f t="shared" si="1"/>
        <v>0.15288504626091104</v>
      </c>
      <c r="N39" s="78">
        <f>Margins!B39</f>
        <v>300</v>
      </c>
      <c r="O39" s="25">
        <f t="shared" si="2"/>
        <v>1200</v>
      </c>
      <c r="P39" s="25">
        <f t="shared" si="3"/>
        <v>0</v>
      </c>
      <c r="Q39" s="257"/>
      <c r="R39" s="25"/>
    </row>
    <row r="40" spans="1:18" ht="13.5">
      <c r="A40" s="193" t="s">
        <v>483</v>
      </c>
      <c r="B40" s="309">
        <v>310</v>
      </c>
      <c r="C40" s="317">
        <v>0.17</v>
      </c>
      <c r="D40" s="172">
        <v>0</v>
      </c>
      <c r="E40" s="295">
        <v>0</v>
      </c>
      <c r="F40" s="172">
        <v>0</v>
      </c>
      <c r="G40" s="295">
        <v>0</v>
      </c>
      <c r="H40" s="172">
        <v>310</v>
      </c>
      <c r="I40" s="296">
        <v>0.17</v>
      </c>
      <c r="J40" s="257">
        <v>934.75</v>
      </c>
      <c r="K40" s="69">
        <v>928.9</v>
      </c>
      <c r="L40" s="135">
        <f t="shared" si="0"/>
        <v>5.850000000000023</v>
      </c>
      <c r="M40" s="299">
        <f t="shared" si="1"/>
        <v>0.6297771557756511</v>
      </c>
      <c r="N40" s="78">
        <f>Margins!B40</f>
        <v>250</v>
      </c>
      <c r="O40" s="25">
        <f t="shared" si="2"/>
        <v>0</v>
      </c>
      <c r="P40" s="25">
        <f t="shared" si="3"/>
        <v>0</v>
      </c>
      <c r="Q40" s="257"/>
      <c r="R40" s="25"/>
    </row>
    <row r="41" spans="1:18" ht="13.5">
      <c r="A41" s="193" t="s">
        <v>156</v>
      </c>
      <c r="B41" s="309">
        <v>1012</v>
      </c>
      <c r="C41" s="317">
        <v>-0.71</v>
      </c>
      <c r="D41" s="172">
        <v>13</v>
      </c>
      <c r="E41" s="295">
        <v>-0.88</v>
      </c>
      <c r="F41" s="172">
        <v>0</v>
      </c>
      <c r="G41" s="295">
        <v>0</v>
      </c>
      <c r="H41" s="172">
        <v>1025</v>
      </c>
      <c r="I41" s="296">
        <v>-0.72</v>
      </c>
      <c r="J41" s="257">
        <v>142.7</v>
      </c>
      <c r="K41" s="69">
        <v>144.15</v>
      </c>
      <c r="L41" s="135">
        <f t="shared" si="0"/>
        <v>-1.450000000000017</v>
      </c>
      <c r="M41" s="299">
        <f t="shared" si="1"/>
        <v>-1.0058966354491967</v>
      </c>
      <c r="N41" s="78">
        <f>Margins!B41</f>
        <v>1900</v>
      </c>
      <c r="O41" s="25">
        <f t="shared" si="2"/>
        <v>24700</v>
      </c>
      <c r="P41" s="25">
        <f t="shared" si="3"/>
        <v>0</v>
      </c>
      <c r="Q41" s="257"/>
      <c r="R41" s="25"/>
    </row>
    <row r="42" spans="1:18" ht="13.5">
      <c r="A42" s="193" t="s">
        <v>397</v>
      </c>
      <c r="B42" s="309">
        <v>195</v>
      </c>
      <c r="C42" s="317">
        <v>-0.61</v>
      </c>
      <c r="D42" s="172">
        <v>2</v>
      </c>
      <c r="E42" s="295">
        <v>-0.89</v>
      </c>
      <c r="F42" s="172">
        <v>1</v>
      </c>
      <c r="G42" s="295">
        <v>0</v>
      </c>
      <c r="H42" s="172">
        <v>198</v>
      </c>
      <c r="I42" s="296">
        <v>-0.61</v>
      </c>
      <c r="J42" s="257">
        <v>41.9</v>
      </c>
      <c r="K42" s="69">
        <v>41.95</v>
      </c>
      <c r="L42" s="135">
        <f t="shared" si="0"/>
        <v>-0.05000000000000426</v>
      </c>
      <c r="M42" s="299">
        <f t="shared" si="1"/>
        <v>-0.11918951132301374</v>
      </c>
      <c r="N42" s="78">
        <f>Margins!B42</f>
        <v>4950</v>
      </c>
      <c r="O42" s="25">
        <f t="shared" si="2"/>
        <v>9900</v>
      </c>
      <c r="P42" s="25">
        <f t="shared" si="3"/>
        <v>4950</v>
      </c>
      <c r="Q42" s="257"/>
      <c r="R42" s="25"/>
    </row>
    <row r="43" spans="1:18" ht="13.5">
      <c r="A43" s="193" t="s">
        <v>484</v>
      </c>
      <c r="B43" s="309">
        <v>165</v>
      </c>
      <c r="C43" s="317">
        <v>0.83</v>
      </c>
      <c r="D43" s="172">
        <v>0</v>
      </c>
      <c r="E43" s="295">
        <v>0</v>
      </c>
      <c r="F43" s="172">
        <v>0</v>
      </c>
      <c r="G43" s="295">
        <v>0</v>
      </c>
      <c r="H43" s="172">
        <v>165</v>
      </c>
      <c r="I43" s="296">
        <v>0.83</v>
      </c>
      <c r="J43" s="257">
        <v>448.65</v>
      </c>
      <c r="K43" s="69">
        <v>453.75</v>
      </c>
      <c r="L43" s="135">
        <f t="shared" si="0"/>
        <v>-5.100000000000023</v>
      </c>
      <c r="M43" s="299">
        <f t="shared" si="1"/>
        <v>-1.1239669421487652</v>
      </c>
      <c r="N43" s="78">
        <f>Margins!B43</f>
        <v>450</v>
      </c>
      <c r="O43" s="25">
        <f t="shared" si="2"/>
        <v>0</v>
      </c>
      <c r="P43" s="25">
        <f t="shared" si="3"/>
        <v>0</v>
      </c>
      <c r="Q43" s="257"/>
      <c r="R43" s="25"/>
    </row>
    <row r="44" spans="1:18" ht="13.5">
      <c r="A44" s="193" t="s">
        <v>398</v>
      </c>
      <c r="B44" s="309">
        <v>109</v>
      </c>
      <c r="C44" s="317">
        <v>-0.55</v>
      </c>
      <c r="D44" s="172">
        <v>0</v>
      </c>
      <c r="E44" s="295">
        <v>0</v>
      </c>
      <c r="F44" s="172">
        <v>0</v>
      </c>
      <c r="G44" s="295">
        <v>0</v>
      </c>
      <c r="H44" s="172">
        <v>109</v>
      </c>
      <c r="I44" s="296">
        <v>-0.55</v>
      </c>
      <c r="J44" s="257">
        <v>314.45</v>
      </c>
      <c r="K44" s="69">
        <v>314.8</v>
      </c>
      <c r="L44" s="135">
        <f t="shared" si="0"/>
        <v>-0.35000000000002274</v>
      </c>
      <c r="M44" s="299">
        <f t="shared" si="1"/>
        <v>-0.11118170266836809</v>
      </c>
      <c r="N44" s="78">
        <f>Margins!B44</f>
        <v>850</v>
      </c>
      <c r="O44" s="25">
        <f t="shared" si="2"/>
        <v>0</v>
      </c>
      <c r="P44" s="25">
        <f t="shared" si="3"/>
        <v>0</v>
      </c>
      <c r="Q44" s="257"/>
      <c r="R44" s="25"/>
    </row>
    <row r="45" spans="1:17" ht="13.5">
      <c r="A45" s="193" t="s">
        <v>280</v>
      </c>
      <c r="B45" s="172">
        <v>2817</v>
      </c>
      <c r="C45" s="295">
        <v>1.6</v>
      </c>
      <c r="D45" s="172">
        <v>7</v>
      </c>
      <c r="E45" s="295">
        <v>0</v>
      </c>
      <c r="F45" s="172">
        <v>0</v>
      </c>
      <c r="G45" s="295">
        <v>0</v>
      </c>
      <c r="H45" s="172">
        <v>2824</v>
      </c>
      <c r="I45" s="296">
        <v>1.61</v>
      </c>
      <c r="J45" s="257">
        <v>649.45</v>
      </c>
      <c r="K45" s="69">
        <v>630.25</v>
      </c>
      <c r="L45" s="135">
        <f t="shared" si="0"/>
        <v>19.200000000000045</v>
      </c>
      <c r="M45" s="299">
        <f t="shared" si="1"/>
        <v>3.046410154700523</v>
      </c>
      <c r="N45" s="78">
        <f>Margins!B45</f>
        <v>300</v>
      </c>
      <c r="O45" s="25">
        <f t="shared" si="2"/>
        <v>2100</v>
      </c>
      <c r="P45" s="25">
        <f t="shared" si="3"/>
        <v>0</v>
      </c>
      <c r="Q45" s="257"/>
    </row>
    <row r="46" spans="1:17" ht="13.5">
      <c r="A46" s="193" t="s">
        <v>157</v>
      </c>
      <c r="B46" s="172">
        <v>297</v>
      </c>
      <c r="C46" s="295">
        <v>-0.25</v>
      </c>
      <c r="D46" s="172">
        <v>7</v>
      </c>
      <c r="E46" s="295">
        <v>-0.13</v>
      </c>
      <c r="F46" s="172">
        <v>0</v>
      </c>
      <c r="G46" s="295">
        <v>0</v>
      </c>
      <c r="H46" s="172">
        <v>304</v>
      </c>
      <c r="I46" s="296">
        <v>-0.25</v>
      </c>
      <c r="J46" s="257">
        <v>57.6</v>
      </c>
      <c r="K46" s="69">
        <v>56.3</v>
      </c>
      <c r="L46" s="135">
        <f t="shared" si="0"/>
        <v>1.3000000000000043</v>
      </c>
      <c r="M46" s="299">
        <f t="shared" si="1"/>
        <v>2.309058614564839</v>
      </c>
      <c r="N46" s="78">
        <f>Margins!B46</f>
        <v>4500</v>
      </c>
      <c r="O46" s="25">
        <f t="shared" si="2"/>
        <v>31500</v>
      </c>
      <c r="P46" s="25">
        <f t="shared" si="3"/>
        <v>0</v>
      </c>
      <c r="Q46" s="257"/>
    </row>
    <row r="47" spans="1:18" ht="13.5">
      <c r="A47" s="193" t="s">
        <v>2</v>
      </c>
      <c r="B47" s="309">
        <v>493</v>
      </c>
      <c r="C47" s="317">
        <v>0.63</v>
      </c>
      <c r="D47" s="172">
        <v>10</v>
      </c>
      <c r="E47" s="295">
        <v>9</v>
      </c>
      <c r="F47" s="172">
        <v>0</v>
      </c>
      <c r="G47" s="295">
        <v>0</v>
      </c>
      <c r="H47" s="172">
        <v>503</v>
      </c>
      <c r="I47" s="296">
        <v>0.66</v>
      </c>
      <c r="J47" s="257">
        <v>310.9</v>
      </c>
      <c r="K47" s="69">
        <v>305.9</v>
      </c>
      <c r="L47" s="135">
        <f t="shared" si="0"/>
        <v>5</v>
      </c>
      <c r="M47" s="299">
        <f t="shared" si="1"/>
        <v>1.6345210853220007</v>
      </c>
      <c r="N47" s="78">
        <f>Margins!B47</f>
        <v>1100</v>
      </c>
      <c r="O47" s="25">
        <f t="shared" si="2"/>
        <v>11000</v>
      </c>
      <c r="P47" s="25">
        <f t="shared" si="3"/>
        <v>0</v>
      </c>
      <c r="Q47" s="257"/>
      <c r="R47" s="25"/>
    </row>
    <row r="48" spans="1:18" ht="13.5">
      <c r="A48" s="193" t="s">
        <v>399</v>
      </c>
      <c r="B48" s="309">
        <v>1332</v>
      </c>
      <c r="C48" s="317">
        <v>2.46</v>
      </c>
      <c r="D48" s="172">
        <v>0</v>
      </c>
      <c r="E48" s="295">
        <v>0</v>
      </c>
      <c r="F48" s="172">
        <v>0</v>
      </c>
      <c r="G48" s="295">
        <v>0</v>
      </c>
      <c r="H48" s="172">
        <v>1332</v>
      </c>
      <c r="I48" s="296">
        <v>2.46</v>
      </c>
      <c r="J48" s="257">
        <v>249.7</v>
      </c>
      <c r="K48" s="69">
        <v>243</v>
      </c>
      <c r="L48" s="135">
        <f t="shared" si="0"/>
        <v>6.699999999999989</v>
      </c>
      <c r="M48" s="299">
        <f t="shared" si="1"/>
        <v>2.75720164609053</v>
      </c>
      <c r="N48" s="78">
        <f>Margins!B48</f>
        <v>1150</v>
      </c>
      <c r="O48" s="25">
        <f t="shared" si="2"/>
        <v>0</v>
      </c>
      <c r="P48" s="25">
        <f t="shared" si="3"/>
        <v>0</v>
      </c>
      <c r="Q48" s="257"/>
      <c r="R48" s="25"/>
    </row>
    <row r="49" spans="1:18" ht="13.5">
      <c r="A49" s="193" t="s">
        <v>383</v>
      </c>
      <c r="B49" s="309">
        <v>3817</v>
      </c>
      <c r="C49" s="317">
        <v>0.39</v>
      </c>
      <c r="D49" s="172">
        <v>236</v>
      </c>
      <c r="E49" s="295">
        <v>0.67</v>
      </c>
      <c r="F49" s="172">
        <v>10</v>
      </c>
      <c r="G49" s="295">
        <v>-0.44</v>
      </c>
      <c r="H49" s="172">
        <v>4063</v>
      </c>
      <c r="I49" s="296">
        <v>0.4</v>
      </c>
      <c r="J49" s="257">
        <v>162.25</v>
      </c>
      <c r="K49" s="69">
        <v>161.75</v>
      </c>
      <c r="L49" s="135">
        <f t="shared" si="0"/>
        <v>0.5</v>
      </c>
      <c r="M49" s="299">
        <f t="shared" si="1"/>
        <v>0.3091190108191654</v>
      </c>
      <c r="N49" s="78">
        <f>Margins!B49</f>
        <v>2500</v>
      </c>
      <c r="O49" s="25">
        <f t="shared" si="2"/>
        <v>590000</v>
      </c>
      <c r="P49" s="25">
        <f t="shared" si="3"/>
        <v>25000</v>
      </c>
      <c r="Q49" s="257"/>
      <c r="R49" s="25"/>
    </row>
    <row r="50" spans="1:17" ht="13.5">
      <c r="A50" s="193" t="s">
        <v>77</v>
      </c>
      <c r="B50" s="172">
        <v>1573</v>
      </c>
      <c r="C50" s="295">
        <v>4.07</v>
      </c>
      <c r="D50" s="172">
        <v>0</v>
      </c>
      <c r="E50" s="295">
        <v>-1</v>
      </c>
      <c r="F50" s="172">
        <v>0</v>
      </c>
      <c r="G50" s="295">
        <v>0</v>
      </c>
      <c r="H50" s="172">
        <v>1573</v>
      </c>
      <c r="I50" s="296">
        <v>4.06</v>
      </c>
      <c r="J50" s="257">
        <v>258.35</v>
      </c>
      <c r="K50" s="69">
        <v>253.7</v>
      </c>
      <c r="L50" s="135">
        <f t="shared" si="0"/>
        <v>4.650000000000034</v>
      </c>
      <c r="M50" s="299">
        <f t="shared" si="1"/>
        <v>1.8328734726054532</v>
      </c>
      <c r="N50" s="78">
        <f>Margins!B50</f>
        <v>1600</v>
      </c>
      <c r="O50" s="25">
        <f t="shared" si="2"/>
        <v>0</v>
      </c>
      <c r="P50" s="25">
        <f t="shared" si="3"/>
        <v>0</v>
      </c>
      <c r="Q50" s="257"/>
    </row>
    <row r="51" spans="1:17" ht="13.5">
      <c r="A51" s="193" t="s">
        <v>473</v>
      </c>
      <c r="B51" s="172">
        <v>870</v>
      </c>
      <c r="C51" s="295">
        <v>0.93</v>
      </c>
      <c r="D51" s="172">
        <v>24</v>
      </c>
      <c r="E51" s="295">
        <v>0.2</v>
      </c>
      <c r="F51" s="172">
        <v>8</v>
      </c>
      <c r="G51" s="295">
        <v>0.6</v>
      </c>
      <c r="H51" s="172">
        <v>902</v>
      </c>
      <c r="I51" s="296">
        <v>0.89</v>
      </c>
      <c r="J51" s="257">
        <v>137.3</v>
      </c>
      <c r="K51" s="69">
        <v>135.3</v>
      </c>
      <c r="L51" s="135">
        <f t="shared" si="0"/>
        <v>2</v>
      </c>
      <c r="M51" s="299">
        <f t="shared" si="1"/>
        <v>1.4781966001478195</v>
      </c>
      <c r="N51" s="78">
        <f>Margins!B51</f>
        <v>2000</v>
      </c>
      <c r="O51" s="25">
        <f t="shared" si="2"/>
        <v>48000</v>
      </c>
      <c r="P51" s="25">
        <f t="shared" si="3"/>
        <v>16000</v>
      </c>
      <c r="Q51" s="257"/>
    </row>
    <row r="52" spans="1:17" ht="13.5">
      <c r="A52" s="193" t="s">
        <v>137</v>
      </c>
      <c r="B52" s="172">
        <v>5484</v>
      </c>
      <c r="C52" s="295">
        <v>-0.46</v>
      </c>
      <c r="D52" s="172">
        <v>86</v>
      </c>
      <c r="E52" s="295">
        <v>0.39</v>
      </c>
      <c r="F52" s="172">
        <v>1</v>
      </c>
      <c r="G52" s="295">
        <v>0</v>
      </c>
      <c r="H52" s="172">
        <v>5571</v>
      </c>
      <c r="I52" s="296">
        <v>-0.46</v>
      </c>
      <c r="J52" s="257">
        <v>795.75</v>
      </c>
      <c r="K52" s="69">
        <v>792.35</v>
      </c>
      <c r="L52" s="135">
        <f t="shared" si="0"/>
        <v>3.3999999999999773</v>
      </c>
      <c r="M52" s="299">
        <f t="shared" si="1"/>
        <v>0.4291033003092039</v>
      </c>
      <c r="N52" s="78">
        <f>Margins!B52</f>
        <v>425</v>
      </c>
      <c r="O52" s="25">
        <f t="shared" si="2"/>
        <v>36550</v>
      </c>
      <c r="P52" s="25">
        <f t="shared" si="3"/>
        <v>425</v>
      </c>
      <c r="Q52" s="257"/>
    </row>
    <row r="53" spans="1:18" ht="13.5">
      <c r="A53" s="193" t="s">
        <v>158</v>
      </c>
      <c r="B53" s="309">
        <v>322</v>
      </c>
      <c r="C53" s="317">
        <v>-0.71</v>
      </c>
      <c r="D53" s="172">
        <v>0</v>
      </c>
      <c r="E53" s="295">
        <v>-1</v>
      </c>
      <c r="F53" s="172">
        <v>0</v>
      </c>
      <c r="G53" s="295">
        <v>0</v>
      </c>
      <c r="H53" s="172">
        <v>322</v>
      </c>
      <c r="I53" s="296">
        <v>-0.71</v>
      </c>
      <c r="J53" s="257">
        <v>478.45</v>
      </c>
      <c r="K53" s="69">
        <v>474.8</v>
      </c>
      <c r="L53" s="135">
        <f t="shared" si="0"/>
        <v>3.6499999999999773</v>
      </c>
      <c r="M53" s="299">
        <f t="shared" si="1"/>
        <v>0.7687447346251005</v>
      </c>
      <c r="N53" s="78">
        <f>Margins!B53</f>
        <v>550</v>
      </c>
      <c r="O53" s="25">
        <f t="shared" si="2"/>
        <v>0</v>
      </c>
      <c r="P53" s="25">
        <f t="shared" si="3"/>
        <v>0</v>
      </c>
      <c r="Q53" s="257"/>
      <c r="R53" s="25"/>
    </row>
    <row r="54" spans="1:17" ht="13.5">
      <c r="A54" s="193" t="s">
        <v>159</v>
      </c>
      <c r="B54" s="172">
        <v>1383</v>
      </c>
      <c r="C54" s="295">
        <v>0.33</v>
      </c>
      <c r="D54" s="172">
        <v>156</v>
      </c>
      <c r="E54" s="295">
        <v>-0.03</v>
      </c>
      <c r="F54" s="172">
        <v>12</v>
      </c>
      <c r="G54" s="295">
        <v>-0.33</v>
      </c>
      <c r="H54" s="172">
        <v>1551</v>
      </c>
      <c r="I54" s="296">
        <v>0.28</v>
      </c>
      <c r="J54" s="257">
        <v>50.1</v>
      </c>
      <c r="K54" s="69">
        <v>49.75</v>
      </c>
      <c r="L54" s="135">
        <f t="shared" si="0"/>
        <v>0.3500000000000014</v>
      </c>
      <c r="M54" s="299">
        <f t="shared" si="1"/>
        <v>0.7035175879397014</v>
      </c>
      <c r="N54" s="78">
        <f>Margins!B54</f>
        <v>6900</v>
      </c>
      <c r="O54" s="25">
        <f t="shared" si="2"/>
        <v>1076400</v>
      </c>
      <c r="P54" s="25">
        <f t="shared" si="3"/>
        <v>82800</v>
      </c>
      <c r="Q54" s="257"/>
    </row>
    <row r="55" spans="1:17" ht="13.5">
      <c r="A55" s="193" t="s">
        <v>384</v>
      </c>
      <c r="B55" s="172">
        <v>78</v>
      </c>
      <c r="C55" s="295">
        <v>1.44</v>
      </c>
      <c r="D55" s="172">
        <v>0</v>
      </c>
      <c r="E55" s="295">
        <v>0</v>
      </c>
      <c r="F55" s="172">
        <v>1</v>
      </c>
      <c r="G55" s="295">
        <v>0</v>
      </c>
      <c r="H55" s="172">
        <v>79</v>
      </c>
      <c r="I55" s="296">
        <v>1.47</v>
      </c>
      <c r="J55" s="257">
        <v>269.25</v>
      </c>
      <c r="K55" s="69">
        <v>269.45</v>
      </c>
      <c r="L55" s="135">
        <f t="shared" si="0"/>
        <v>-0.19999999999998863</v>
      </c>
      <c r="M55" s="299">
        <f t="shared" si="1"/>
        <v>-0.07422527370569257</v>
      </c>
      <c r="N55" s="78">
        <f>Margins!B55</f>
        <v>1800</v>
      </c>
      <c r="O55" s="25">
        <f t="shared" si="2"/>
        <v>0</v>
      </c>
      <c r="P55" s="25">
        <f t="shared" si="3"/>
        <v>1800</v>
      </c>
      <c r="Q55" s="257"/>
    </row>
    <row r="56" spans="1:18" ht="13.5">
      <c r="A56" s="193" t="s">
        <v>3</v>
      </c>
      <c r="B56" s="309">
        <v>3452</v>
      </c>
      <c r="C56" s="317">
        <v>0.77</v>
      </c>
      <c r="D56" s="172">
        <v>187</v>
      </c>
      <c r="E56" s="295">
        <v>1.13</v>
      </c>
      <c r="F56" s="172">
        <v>37</v>
      </c>
      <c r="G56" s="295">
        <v>0.16</v>
      </c>
      <c r="H56" s="172">
        <v>3676</v>
      </c>
      <c r="I56" s="296">
        <v>0.78</v>
      </c>
      <c r="J56" s="257">
        <v>168.7</v>
      </c>
      <c r="K56" s="69">
        <v>172</v>
      </c>
      <c r="L56" s="135">
        <f t="shared" si="0"/>
        <v>-3.3000000000000114</v>
      </c>
      <c r="M56" s="299">
        <f t="shared" si="1"/>
        <v>-1.9186046511627974</v>
      </c>
      <c r="N56" s="78">
        <f>Margins!B56</f>
        <v>1250</v>
      </c>
      <c r="O56" s="25">
        <f t="shared" si="2"/>
        <v>233750</v>
      </c>
      <c r="P56" s="25">
        <f t="shared" si="3"/>
        <v>46250</v>
      </c>
      <c r="Q56" s="257"/>
      <c r="R56" s="25"/>
    </row>
    <row r="57" spans="1:18" ht="13.5">
      <c r="A57" s="193" t="s">
        <v>485</v>
      </c>
      <c r="B57" s="309">
        <v>71</v>
      </c>
      <c r="C57" s="317">
        <v>1.15</v>
      </c>
      <c r="D57" s="172">
        <v>0</v>
      </c>
      <c r="E57" s="295">
        <v>0</v>
      </c>
      <c r="F57" s="172">
        <v>0</v>
      </c>
      <c r="G57" s="295">
        <v>0</v>
      </c>
      <c r="H57" s="172">
        <v>71</v>
      </c>
      <c r="I57" s="296">
        <v>1.15</v>
      </c>
      <c r="J57" s="257">
        <v>1011</v>
      </c>
      <c r="K57" s="69">
        <v>1004.75</v>
      </c>
      <c r="L57" s="135">
        <f t="shared" si="0"/>
        <v>6.25</v>
      </c>
      <c r="M57" s="299">
        <f t="shared" si="1"/>
        <v>0.6220452848967405</v>
      </c>
      <c r="N57" s="78">
        <f>Margins!B57</f>
        <v>200</v>
      </c>
      <c r="O57" s="25">
        <f t="shared" si="2"/>
        <v>0</v>
      </c>
      <c r="P57" s="25">
        <f t="shared" si="3"/>
        <v>0</v>
      </c>
      <c r="Q57" s="257"/>
      <c r="R57" s="25"/>
    </row>
    <row r="58" spans="1:18" ht="13.5">
      <c r="A58" s="193" t="s">
        <v>214</v>
      </c>
      <c r="B58" s="309">
        <v>127</v>
      </c>
      <c r="C58" s="317">
        <v>-0.26</v>
      </c>
      <c r="D58" s="172">
        <v>0</v>
      </c>
      <c r="E58" s="295">
        <v>0</v>
      </c>
      <c r="F58" s="172">
        <v>0</v>
      </c>
      <c r="G58" s="295">
        <v>0</v>
      </c>
      <c r="H58" s="172">
        <v>127</v>
      </c>
      <c r="I58" s="296">
        <v>-0.26</v>
      </c>
      <c r="J58" s="257">
        <v>393.75</v>
      </c>
      <c r="K58" s="69">
        <v>394.15</v>
      </c>
      <c r="L58" s="135">
        <f t="shared" si="0"/>
        <v>-0.39999999999997726</v>
      </c>
      <c r="M58" s="299">
        <f t="shared" si="1"/>
        <v>-0.1014842065203545</v>
      </c>
      <c r="N58" s="78">
        <f>Margins!B58</f>
        <v>1050</v>
      </c>
      <c r="O58" s="25">
        <f t="shared" si="2"/>
        <v>0</v>
      </c>
      <c r="P58" s="25">
        <f t="shared" si="3"/>
        <v>0</v>
      </c>
      <c r="Q58" s="257"/>
      <c r="R58" s="25"/>
    </row>
    <row r="59" spans="1:18" ht="13.5">
      <c r="A59" s="193" t="s">
        <v>160</v>
      </c>
      <c r="B59" s="309">
        <v>368</v>
      </c>
      <c r="C59" s="317">
        <v>0.73</v>
      </c>
      <c r="D59" s="172">
        <v>0</v>
      </c>
      <c r="E59" s="295">
        <v>0</v>
      </c>
      <c r="F59" s="172">
        <v>0</v>
      </c>
      <c r="G59" s="295">
        <v>-1</v>
      </c>
      <c r="H59" s="172">
        <v>368</v>
      </c>
      <c r="I59" s="296">
        <v>0.72</v>
      </c>
      <c r="J59" s="257">
        <v>377.75</v>
      </c>
      <c r="K59" s="69">
        <v>372.8</v>
      </c>
      <c r="L59" s="135">
        <f t="shared" si="0"/>
        <v>4.949999999999989</v>
      </c>
      <c r="M59" s="299">
        <f t="shared" si="1"/>
        <v>1.3277896995708125</v>
      </c>
      <c r="N59" s="78">
        <f>Margins!B59</f>
        <v>1200</v>
      </c>
      <c r="O59" s="25">
        <f t="shared" si="2"/>
        <v>0</v>
      </c>
      <c r="P59" s="25">
        <f t="shared" si="3"/>
        <v>0</v>
      </c>
      <c r="Q59" s="257"/>
      <c r="R59" s="25"/>
    </row>
    <row r="60" spans="1:17" ht="13.5">
      <c r="A60" s="193" t="s">
        <v>281</v>
      </c>
      <c r="B60" s="172">
        <v>197</v>
      </c>
      <c r="C60" s="295">
        <v>-0.56</v>
      </c>
      <c r="D60" s="172">
        <v>0</v>
      </c>
      <c r="E60" s="295">
        <v>0</v>
      </c>
      <c r="F60" s="172">
        <v>0</v>
      </c>
      <c r="G60" s="295">
        <v>0</v>
      </c>
      <c r="H60" s="172">
        <v>197</v>
      </c>
      <c r="I60" s="296">
        <v>-0.56</v>
      </c>
      <c r="J60" s="257">
        <v>310.05</v>
      </c>
      <c r="K60" s="69">
        <v>311.3</v>
      </c>
      <c r="L60" s="135">
        <f t="shared" si="0"/>
        <v>-1.25</v>
      </c>
      <c r="M60" s="299">
        <f t="shared" si="1"/>
        <v>-0.40154192097654995</v>
      </c>
      <c r="N60" s="78">
        <f>Margins!B60</f>
        <v>1000</v>
      </c>
      <c r="O60" s="25">
        <f t="shared" si="2"/>
        <v>0</v>
      </c>
      <c r="P60" s="25">
        <f t="shared" si="3"/>
        <v>0</v>
      </c>
      <c r="Q60" s="257"/>
    </row>
    <row r="61" spans="1:17" ht="13.5">
      <c r="A61" s="193" t="s">
        <v>181</v>
      </c>
      <c r="B61" s="172">
        <v>209</v>
      </c>
      <c r="C61" s="295">
        <v>0.08</v>
      </c>
      <c r="D61" s="172">
        <v>0</v>
      </c>
      <c r="E61" s="295">
        <v>0</v>
      </c>
      <c r="F61" s="172">
        <v>0</v>
      </c>
      <c r="G61" s="295">
        <v>0</v>
      </c>
      <c r="H61" s="172">
        <v>209</v>
      </c>
      <c r="I61" s="296">
        <v>0.08</v>
      </c>
      <c r="J61" s="257">
        <v>396.55</v>
      </c>
      <c r="K61" s="69">
        <v>393.3</v>
      </c>
      <c r="L61" s="135">
        <f t="shared" si="0"/>
        <v>3.25</v>
      </c>
      <c r="M61" s="299">
        <f t="shared" si="1"/>
        <v>0.8263412153572337</v>
      </c>
      <c r="N61" s="78">
        <f>Margins!B61</f>
        <v>950</v>
      </c>
      <c r="O61" s="25">
        <f t="shared" si="2"/>
        <v>0</v>
      </c>
      <c r="P61" s="25">
        <f t="shared" si="3"/>
        <v>0</v>
      </c>
      <c r="Q61" s="257"/>
    </row>
    <row r="62" spans="1:17" ht="13.5">
      <c r="A62" s="193" t="s">
        <v>215</v>
      </c>
      <c r="B62" s="172">
        <v>1335</v>
      </c>
      <c r="C62" s="295">
        <v>3.51</v>
      </c>
      <c r="D62" s="172">
        <v>189</v>
      </c>
      <c r="E62" s="295">
        <v>6.56</v>
      </c>
      <c r="F62" s="172">
        <v>4</v>
      </c>
      <c r="G62" s="295">
        <v>3</v>
      </c>
      <c r="H62" s="172">
        <v>1528</v>
      </c>
      <c r="I62" s="296">
        <v>3.75</v>
      </c>
      <c r="J62" s="257">
        <v>107.9</v>
      </c>
      <c r="K62" s="69">
        <v>104.4</v>
      </c>
      <c r="L62" s="135">
        <f t="shared" si="0"/>
        <v>3.5</v>
      </c>
      <c r="M62" s="299">
        <f t="shared" si="1"/>
        <v>3.3524904214559386</v>
      </c>
      <c r="N62" s="78">
        <f>Margins!B62</f>
        <v>2700</v>
      </c>
      <c r="O62" s="25">
        <f t="shared" si="2"/>
        <v>510300</v>
      </c>
      <c r="P62" s="25">
        <f t="shared" si="3"/>
        <v>10800</v>
      </c>
      <c r="Q62" s="257"/>
    </row>
    <row r="63" spans="1:17" ht="13.5">
      <c r="A63" s="193" t="s">
        <v>400</v>
      </c>
      <c r="B63" s="172">
        <v>1980</v>
      </c>
      <c r="C63" s="295">
        <v>1.54</v>
      </c>
      <c r="D63" s="172">
        <v>151</v>
      </c>
      <c r="E63" s="295">
        <v>1.32</v>
      </c>
      <c r="F63" s="172">
        <v>10</v>
      </c>
      <c r="G63" s="295">
        <v>1</v>
      </c>
      <c r="H63" s="172">
        <v>2141</v>
      </c>
      <c r="I63" s="296">
        <v>1.52</v>
      </c>
      <c r="J63" s="257">
        <v>66.45</v>
      </c>
      <c r="K63" s="69">
        <v>64.1</v>
      </c>
      <c r="L63" s="135">
        <f t="shared" si="0"/>
        <v>2.3500000000000085</v>
      </c>
      <c r="M63" s="299">
        <f t="shared" si="1"/>
        <v>3.6661466458658483</v>
      </c>
      <c r="N63" s="78">
        <f>Margins!B63</f>
        <v>5250</v>
      </c>
      <c r="O63" s="25">
        <f t="shared" si="2"/>
        <v>792750</v>
      </c>
      <c r="P63" s="25">
        <f t="shared" si="3"/>
        <v>52500</v>
      </c>
      <c r="Q63" s="257"/>
    </row>
    <row r="64" spans="1:17" ht="13.5">
      <c r="A64" s="193" t="s">
        <v>161</v>
      </c>
      <c r="B64" s="172">
        <v>2585</v>
      </c>
      <c r="C64" s="295">
        <v>0.7</v>
      </c>
      <c r="D64" s="172">
        <v>0</v>
      </c>
      <c r="E64" s="295">
        <v>-1</v>
      </c>
      <c r="F64" s="172">
        <v>0</v>
      </c>
      <c r="G64" s="295">
        <v>-1</v>
      </c>
      <c r="H64" s="172">
        <v>2585</v>
      </c>
      <c r="I64" s="296">
        <v>0.7</v>
      </c>
      <c r="J64" s="257">
        <v>1181.7</v>
      </c>
      <c r="K64" s="69">
        <v>1165.1</v>
      </c>
      <c r="L64" s="135">
        <f t="shared" si="0"/>
        <v>16.600000000000136</v>
      </c>
      <c r="M64" s="299">
        <f t="shared" si="1"/>
        <v>1.424770405973748</v>
      </c>
      <c r="N64" s="78">
        <f>Margins!B64</f>
        <v>310</v>
      </c>
      <c r="O64" s="25">
        <f t="shared" si="2"/>
        <v>0</v>
      </c>
      <c r="P64" s="25">
        <f t="shared" si="3"/>
        <v>0</v>
      </c>
      <c r="Q64" s="257"/>
    </row>
    <row r="65" spans="1:17" ht="13.5">
      <c r="A65" s="193" t="s">
        <v>462</v>
      </c>
      <c r="B65" s="172">
        <v>8931</v>
      </c>
      <c r="C65" s="295">
        <v>0.18</v>
      </c>
      <c r="D65" s="172">
        <v>844</v>
      </c>
      <c r="E65" s="295">
        <v>0.32</v>
      </c>
      <c r="F65" s="172">
        <v>284</v>
      </c>
      <c r="G65" s="295">
        <v>-0.03</v>
      </c>
      <c r="H65" s="172">
        <v>10059</v>
      </c>
      <c r="I65" s="296">
        <v>0.18</v>
      </c>
      <c r="J65" s="257">
        <v>656.6</v>
      </c>
      <c r="K65" s="69">
        <v>652.95</v>
      </c>
      <c r="L65" s="135">
        <f t="shared" si="0"/>
        <v>3.6499999999999773</v>
      </c>
      <c r="M65" s="299">
        <f t="shared" si="1"/>
        <v>0.5590014549352902</v>
      </c>
      <c r="N65" s="78">
        <f>Margins!B65</f>
        <v>400</v>
      </c>
      <c r="O65" s="25">
        <f t="shared" si="2"/>
        <v>337600</v>
      </c>
      <c r="P65" s="25">
        <f t="shared" si="3"/>
        <v>113600</v>
      </c>
      <c r="Q65" s="257"/>
    </row>
    <row r="66" spans="1:18" ht="13.5">
      <c r="A66" s="193" t="s">
        <v>192</v>
      </c>
      <c r="B66" s="172">
        <v>557</v>
      </c>
      <c r="C66" s="295">
        <v>-0.24</v>
      </c>
      <c r="D66" s="172">
        <v>1</v>
      </c>
      <c r="E66" s="295">
        <v>-0.5</v>
      </c>
      <c r="F66" s="172">
        <v>0</v>
      </c>
      <c r="G66" s="295">
        <v>0</v>
      </c>
      <c r="H66" s="172">
        <v>558</v>
      </c>
      <c r="I66" s="296">
        <v>-0.24</v>
      </c>
      <c r="J66" s="257">
        <v>642.7</v>
      </c>
      <c r="K66" s="69">
        <v>644.2</v>
      </c>
      <c r="L66" s="135">
        <f t="shared" si="0"/>
        <v>-1.5</v>
      </c>
      <c r="M66" s="299">
        <f t="shared" si="1"/>
        <v>-0.23284694194349578</v>
      </c>
      <c r="N66" s="78">
        <f>Margins!B66</f>
        <v>400</v>
      </c>
      <c r="O66" s="25">
        <f t="shared" si="2"/>
        <v>400</v>
      </c>
      <c r="P66" s="25">
        <f t="shared" si="3"/>
        <v>0</v>
      </c>
      <c r="Q66" s="257"/>
      <c r="R66" s="25"/>
    </row>
    <row r="67" spans="1:18" ht="13.5">
      <c r="A67" s="193" t="s">
        <v>401</v>
      </c>
      <c r="B67" s="172">
        <v>3832</v>
      </c>
      <c r="C67" s="295">
        <v>4.2</v>
      </c>
      <c r="D67" s="172">
        <v>0</v>
      </c>
      <c r="E67" s="295">
        <v>0</v>
      </c>
      <c r="F67" s="172">
        <v>1</v>
      </c>
      <c r="G67" s="295">
        <v>0</v>
      </c>
      <c r="H67" s="172">
        <v>3833</v>
      </c>
      <c r="I67" s="296">
        <v>4.2</v>
      </c>
      <c r="J67" s="257">
        <v>2900.7</v>
      </c>
      <c r="K67" s="69">
        <v>2864.65</v>
      </c>
      <c r="L67" s="135">
        <f t="shared" si="0"/>
        <v>36.04999999999973</v>
      </c>
      <c r="M67" s="299">
        <f t="shared" si="1"/>
        <v>1.2584434398617537</v>
      </c>
      <c r="N67" s="78">
        <f>Margins!B67</f>
        <v>150</v>
      </c>
      <c r="O67" s="25">
        <f t="shared" si="2"/>
        <v>0</v>
      </c>
      <c r="P67" s="25">
        <f t="shared" si="3"/>
        <v>150</v>
      </c>
      <c r="Q67" s="257"/>
      <c r="R67" s="25"/>
    </row>
    <row r="68" spans="1:18" ht="13.5">
      <c r="A68" s="193" t="s">
        <v>402</v>
      </c>
      <c r="B68" s="172">
        <v>822</v>
      </c>
      <c r="C68" s="295">
        <v>1.28</v>
      </c>
      <c r="D68" s="172">
        <v>0</v>
      </c>
      <c r="E68" s="295">
        <v>0</v>
      </c>
      <c r="F68" s="172">
        <v>0</v>
      </c>
      <c r="G68" s="295">
        <v>0</v>
      </c>
      <c r="H68" s="172">
        <v>822</v>
      </c>
      <c r="I68" s="296">
        <v>1.28</v>
      </c>
      <c r="J68" s="257">
        <v>226</v>
      </c>
      <c r="K68" s="69">
        <v>225.55</v>
      </c>
      <c r="L68" s="135">
        <f t="shared" si="0"/>
        <v>0.44999999999998863</v>
      </c>
      <c r="M68" s="299">
        <f t="shared" si="1"/>
        <v>0.1995123032586959</v>
      </c>
      <c r="N68" s="78">
        <f>Margins!B68</f>
        <v>1000</v>
      </c>
      <c r="O68" s="25">
        <f t="shared" si="2"/>
        <v>0</v>
      </c>
      <c r="P68" s="25">
        <f t="shared" si="3"/>
        <v>0</v>
      </c>
      <c r="Q68" s="257"/>
      <c r="R68" s="25"/>
    </row>
    <row r="69" spans="1:17" ht="13.5">
      <c r="A69" s="193" t="s">
        <v>216</v>
      </c>
      <c r="B69" s="172">
        <v>1015</v>
      </c>
      <c r="C69" s="295">
        <v>3.34</v>
      </c>
      <c r="D69" s="172">
        <v>12</v>
      </c>
      <c r="E69" s="295">
        <v>5</v>
      </c>
      <c r="F69" s="172">
        <v>3</v>
      </c>
      <c r="G69" s="295">
        <v>0</v>
      </c>
      <c r="H69" s="172">
        <v>1030</v>
      </c>
      <c r="I69" s="296">
        <v>3.36</v>
      </c>
      <c r="J69" s="257">
        <v>109.35</v>
      </c>
      <c r="K69" s="69">
        <v>102.75</v>
      </c>
      <c r="L69" s="135">
        <f aca="true" t="shared" si="4" ref="L69:L132">J69-K69</f>
        <v>6.599999999999994</v>
      </c>
      <c r="M69" s="299">
        <f aca="true" t="shared" si="5" ref="M69:M132">L69/K69*100</f>
        <v>6.4233576642335715</v>
      </c>
      <c r="N69" s="78">
        <f>Margins!B69</f>
        <v>2400</v>
      </c>
      <c r="O69" s="25">
        <f aca="true" t="shared" si="6" ref="O69:O132">D69*N69</f>
        <v>28800</v>
      </c>
      <c r="P69" s="25">
        <f aca="true" t="shared" si="7" ref="P69:P132">F69*N69</f>
        <v>7200</v>
      </c>
      <c r="Q69" s="257"/>
    </row>
    <row r="70" spans="1:18" ht="13.5">
      <c r="A70" s="193" t="s">
        <v>162</v>
      </c>
      <c r="B70" s="172">
        <v>891</v>
      </c>
      <c r="C70" s="295">
        <v>1.52</v>
      </c>
      <c r="D70" s="172">
        <v>12</v>
      </c>
      <c r="E70" s="295">
        <v>-0.43</v>
      </c>
      <c r="F70" s="172">
        <v>0</v>
      </c>
      <c r="G70" s="295">
        <v>-1</v>
      </c>
      <c r="H70" s="172">
        <v>903</v>
      </c>
      <c r="I70" s="296">
        <v>1.41</v>
      </c>
      <c r="J70" s="257">
        <v>52</v>
      </c>
      <c r="K70" s="69">
        <v>52.1</v>
      </c>
      <c r="L70" s="135">
        <f t="shared" si="4"/>
        <v>-0.10000000000000142</v>
      </c>
      <c r="M70" s="299">
        <f t="shared" si="5"/>
        <v>-0.19193857965451327</v>
      </c>
      <c r="N70" s="78">
        <f>Margins!B70</f>
        <v>5650</v>
      </c>
      <c r="O70" s="25">
        <f t="shared" si="6"/>
        <v>67800</v>
      </c>
      <c r="P70" s="25">
        <f t="shared" si="7"/>
        <v>0</v>
      </c>
      <c r="Q70" s="257"/>
      <c r="R70" s="103"/>
    </row>
    <row r="71" spans="1:17" ht="13.5">
      <c r="A71" s="193" t="s">
        <v>163</v>
      </c>
      <c r="B71" s="172">
        <v>99</v>
      </c>
      <c r="C71" s="295">
        <v>1.91</v>
      </c>
      <c r="D71" s="172">
        <v>0</v>
      </c>
      <c r="E71" s="295">
        <v>0</v>
      </c>
      <c r="F71" s="172">
        <v>0</v>
      </c>
      <c r="G71" s="295">
        <v>0</v>
      </c>
      <c r="H71" s="172">
        <v>99</v>
      </c>
      <c r="I71" s="296">
        <v>1.91</v>
      </c>
      <c r="J71" s="257">
        <v>356.25</v>
      </c>
      <c r="K71" s="69">
        <v>346.8</v>
      </c>
      <c r="L71" s="135">
        <f t="shared" si="4"/>
        <v>9.449999999999989</v>
      </c>
      <c r="M71" s="299">
        <f t="shared" si="5"/>
        <v>2.724913494809685</v>
      </c>
      <c r="N71" s="78">
        <f>Margins!B71</f>
        <v>1300</v>
      </c>
      <c r="O71" s="25">
        <f t="shared" si="6"/>
        <v>0</v>
      </c>
      <c r="P71" s="25">
        <f t="shared" si="7"/>
        <v>0</v>
      </c>
      <c r="Q71" s="257"/>
    </row>
    <row r="72" spans="1:17" ht="13.5">
      <c r="A72" s="193" t="s">
        <v>403</v>
      </c>
      <c r="B72" s="172">
        <v>2558</v>
      </c>
      <c r="C72" s="295">
        <v>2.03</v>
      </c>
      <c r="D72" s="172">
        <v>2</v>
      </c>
      <c r="E72" s="295">
        <v>0</v>
      </c>
      <c r="F72" s="172">
        <v>0</v>
      </c>
      <c r="G72" s="295">
        <v>0</v>
      </c>
      <c r="H72" s="172">
        <v>2560</v>
      </c>
      <c r="I72" s="296">
        <v>2.03</v>
      </c>
      <c r="J72" s="257">
        <v>2509.8</v>
      </c>
      <c r="K72" s="69">
        <v>2421.45</v>
      </c>
      <c r="L72" s="135">
        <f t="shared" si="4"/>
        <v>88.35000000000036</v>
      </c>
      <c r="M72" s="299">
        <f t="shared" si="5"/>
        <v>3.648640277519683</v>
      </c>
      <c r="N72" s="78">
        <f>Margins!B72</f>
        <v>150</v>
      </c>
      <c r="O72" s="25">
        <f t="shared" si="6"/>
        <v>300</v>
      </c>
      <c r="P72" s="25">
        <f t="shared" si="7"/>
        <v>0</v>
      </c>
      <c r="Q72" s="257"/>
    </row>
    <row r="73" spans="1:17" ht="13.5">
      <c r="A73" s="193" t="s">
        <v>88</v>
      </c>
      <c r="B73" s="172">
        <v>2756</v>
      </c>
      <c r="C73" s="295">
        <v>1.31</v>
      </c>
      <c r="D73" s="172">
        <v>26</v>
      </c>
      <c r="E73" s="295">
        <v>5.5</v>
      </c>
      <c r="F73" s="172">
        <v>1</v>
      </c>
      <c r="G73" s="295">
        <v>0</v>
      </c>
      <c r="H73" s="172">
        <v>2783</v>
      </c>
      <c r="I73" s="296">
        <v>1.32</v>
      </c>
      <c r="J73" s="257">
        <v>324.3</v>
      </c>
      <c r="K73" s="69">
        <v>313.05</v>
      </c>
      <c r="L73" s="135">
        <f t="shared" si="4"/>
        <v>11.25</v>
      </c>
      <c r="M73" s="299">
        <f t="shared" si="5"/>
        <v>3.5936751317680877</v>
      </c>
      <c r="N73" s="78">
        <f>Margins!B73</f>
        <v>750</v>
      </c>
      <c r="O73" s="25">
        <f t="shared" si="6"/>
        <v>19500</v>
      </c>
      <c r="P73" s="25">
        <f t="shared" si="7"/>
        <v>750</v>
      </c>
      <c r="Q73" s="257"/>
    </row>
    <row r="74" spans="1:17" ht="13.5">
      <c r="A74" s="193" t="s">
        <v>282</v>
      </c>
      <c r="B74" s="172">
        <v>425</v>
      </c>
      <c r="C74" s="295">
        <v>-0.57</v>
      </c>
      <c r="D74" s="172">
        <v>1</v>
      </c>
      <c r="E74" s="295">
        <v>0</v>
      </c>
      <c r="F74" s="172">
        <v>0</v>
      </c>
      <c r="G74" s="295">
        <v>0</v>
      </c>
      <c r="H74" s="172">
        <v>426</v>
      </c>
      <c r="I74" s="296">
        <v>-0.57</v>
      </c>
      <c r="J74" s="257">
        <v>135.15</v>
      </c>
      <c r="K74" s="69">
        <v>136.5</v>
      </c>
      <c r="L74" s="135">
        <f t="shared" si="4"/>
        <v>-1.3499999999999943</v>
      </c>
      <c r="M74" s="299">
        <f t="shared" si="5"/>
        <v>-0.9890109890109848</v>
      </c>
      <c r="N74" s="78">
        <f>Margins!B74</f>
        <v>2500</v>
      </c>
      <c r="O74" s="25">
        <f t="shared" si="6"/>
        <v>2500</v>
      </c>
      <c r="P74" s="25">
        <f t="shared" si="7"/>
        <v>0</v>
      </c>
      <c r="Q74" s="257"/>
    </row>
    <row r="75" spans="1:17" ht="13.5">
      <c r="A75" s="193" t="s">
        <v>404</v>
      </c>
      <c r="B75" s="172">
        <v>2032</v>
      </c>
      <c r="C75" s="295">
        <v>3.06</v>
      </c>
      <c r="D75" s="172">
        <v>0</v>
      </c>
      <c r="E75" s="295">
        <v>0</v>
      </c>
      <c r="F75" s="172">
        <v>0</v>
      </c>
      <c r="G75" s="295">
        <v>0</v>
      </c>
      <c r="H75" s="172">
        <v>2032</v>
      </c>
      <c r="I75" s="296">
        <v>3.06</v>
      </c>
      <c r="J75" s="257">
        <v>612.75</v>
      </c>
      <c r="K75" s="69">
        <v>575.8</v>
      </c>
      <c r="L75" s="135">
        <f t="shared" si="4"/>
        <v>36.950000000000045</v>
      </c>
      <c r="M75" s="299">
        <f t="shared" si="5"/>
        <v>6.417158735672117</v>
      </c>
      <c r="N75" s="78">
        <f>Margins!B75</f>
        <v>350</v>
      </c>
      <c r="O75" s="25">
        <f t="shared" si="6"/>
        <v>0</v>
      </c>
      <c r="P75" s="25">
        <f t="shared" si="7"/>
        <v>0</v>
      </c>
      <c r="Q75" s="257"/>
    </row>
    <row r="76" spans="1:17" ht="13.5">
      <c r="A76" s="193" t="s">
        <v>267</v>
      </c>
      <c r="B76" s="172">
        <v>526</v>
      </c>
      <c r="C76" s="295">
        <v>0.38</v>
      </c>
      <c r="D76" s="172">
        <v>0</v>
      </c>
      <c r="E76" s="295">
        <v>0</v>
      </c>
      <c r="F76" s="172">
        <v>0</v>
      </c>
      <c r="G76" s="295">
        <v>0</v>
      </c>
      <c r="H76" s="172">
        <v>526</v>
      </c>
      <c r="I76" s="296">
        <v>0.38</v>
      </c>
      <c r="J76" s="257">
        <v>326.85</v>
      </c>
      <c r="K76" s="69">
        <v>325.75</v>
      </c>
      <c r="L76" s="135">
        <f t="shared" si="4"/>
        <v>1.1000000000000227</v>
      </c>
      <c r="M76" s="299">
        <f t="shared" si="5"/>
        <v>0.3376822716807437</v>
      </c>
      <c r="N76" s="78">
        <f>Margins!B76</f>
        <v>1200</v>
      </c>
      <c r="O76" s="25">
        <f t="shared" si="6"/>
        <v>0</v>
      </c>
      <c r="P76" s="25">
        <f t="shared" si="7"/>
        <v>0</v>
      </c>
      <c r="Q76" s="257"/>
    </row>
    <row r="77" spans="1:17" ht="13.5">
      <c r="A77" s="193" t="s">
        <v>217</v>
      </c>
      <c r="B77" s="172">
        <v>371</v>
      </c>
      <c r="C77" s="295">
        <v>0.69</v>
      </c>
      <c r="D77" s="172">
        <v>0</v>
      </c>
      <c r="E77" s="295">
        <v>0</v>
      </c>
      <c r="F77" s="172">
        <v>0</v>
      </c>
      <c r="G77" s="295">
        <v>0</v>
      </c>
      <c r="H77" s="172">
        <v>371</v>
      </c>
      <c r="I77" s="296">
        <v>0.69</v>
      </c>
      <c r="J77" s="257">
        <v>1160.1</v>
      </c>
      <c r="K77" s="69">
        <v>1140.4</v>
      </c>
      <c r="L77" s="135">
        <f t="shared" si="4"/>
        <v>19.699999999999818</v>
      </c>
      <c r="M77" s="299">
        <f t="shared" si="5"/>
        <v>1.7274640477025445</v>
      </c>
      <c r="N77" s="78">
        <f>Margins!B77</f>
        <v>300</v>
      </c>
      <c r="O77" s="25">
        <f t="shared" si="6"/>
        <v>0</v>
      </c>
      <c r="P77" s="25">
        <f t="shared" si="7"/>
        <v>0</v>
      </c>
      <c r="Q77" s="257"/>
    </row>
    <row r="78" spans="1:17" ht="13.5">
      <c r="A78" s="193" t="s">
        <v>229</v>
      </c>
      <c r="B78" s="172">
        <v>2416</v>
      </c>
      <c r="C78" s="295">
        <v>-0.79</v>
      </c>
      <c r="D78" s="172">
        <v>87</v>
      </c>
      <c r="E78" s="295">
        <v>-0.91</v>
      </c>
      <c r="F78" s="172">
        <v>6</v>
      </c>
      <c r="G78" s="295">
        <v>-0.85</v>
      </c>
      <c r="H78" s="172">
        <v>2509</v>
      </c>
      <c r="I78" s="296">
        <v>-0.8</v>
      </c>
      <c r="J78" s="257">
        <v>773.3</v>
      </c>
      <c r="K78" s="69">
        <v>770.85</v>
      </c>
      <c r="L78" s="135">
        <f t="shared" si="4"/>
        <v>2.449999999999932</v>
      </c>
      <c r="M78" s="299">
        <f t="shared" si="5"/>
        <v>0.3178309658169465</v>
      </c>
      <c r="N78" s="78">
        <f>Margins!B78</f>
        <v>1000</v>
      </c>
      <c r="O78" s="25">
        <f t="shared" si="6"/>
        <v>87000</v>
      </c>
      <c r="P78" s="25">
        <f t="shared" si="7"/>
        <v>6000</v>
      </c>
      <c r="Q78" s="257"/>
    </row>
    <row r="79" spans="1:17" ht="13.5">
      <c r="A79" s="193" t="s">
        <v>164</v>
      </c>
      <c r="B79" s="172">
        <v>1182</v>
      </c>
      <c r="C79" s="295">
        <v>1.21</v>
      </c>
      <c r="D79" s="172">
        <v>9</v>
      </c>
      <c r="E79" s="295">
        <v>0.13</v>
      </c>
      <c r="F79" s="172">
        <v>0</v>
      </c>
      <c r="G79" s="295">
        <v>0</v>
      </c>
      <c r="H79" s="172">
        <v>1191</v>
      </c>
      <c r="I79" s="296">
        <v>1.19</v>
      </c>
      <c r="J79" s="257">
        <v>140.95</v>
      </c>
      <c r="K79" s="69">
        <v>137.3</v>
      </c>
      <c r="L79" s="135">
        <f t="shared" si="4"/>
        <v>3.6499999999999773</v>
      </c>
      <c r="M79" s="299">
        <f t="shared" si="5"/>
        <v>2.65841223597959</v>
      </c>
      <c r="N79" s="78">
        <f>Margins!B79</f>
        <v>2950</v>
      </c>
      <c r="O79" s="25">
        <f t="shared" si="6"/>
        <v>26550</v>
      </c>
      <c r="P79" s="25">
        <f t="shared" si="7"/>
        <v>0</v>
      </c>
      <c r="Q79" s="257"/>
    </row>
    <row r="80" spans="1:17" ht="13.5">
      <c r="A80" s="193" t="s">
        <v>218</v>
      </c>
      <c r="B80" s="172">
        <v>1851</v>
      </c>
      <c r="C80" s="295">
        <v>0.28</v>
      </c>
      <c r="D80" s="172">
        <v>0</v>
      </c>
      <c r="E80" s="295">
        <v>-1</v>
      </c>
      <c r="F80" s="172">
        <v>0</v>
      </c>
      <c r="G80" s="295">
        <v>0</v>
      </c>
      <c r="H80" s="172">
        <v>1851</v>
      </c>
      <c r="I80" s="296">
        <v>0.28</v>
      </c>
      <c r="J80" s="257">
        <v>3257.2</v>
      </c>
      <c r="K80" s="69">
        <v>3216.3</v>
      </c>
      <c r="L80" s="135">
        <f t="shared" si="4"/>
        <v>40.899999999999636</v>
      </c>
      <c r="M80" s="299">
        <f t="shared" si="5"/>
        <v>1.2716475453160352</v>
      </c>
      <c r="N80" s="78">
        <f>Margins!B80</f>
        <v>88</v>
      </c>
      <c r="O80" s="25">
        <f t="shared" si="6"/>
        <v>0</v>
      </c>
      <c r="P80" s="25">
        <f t="shared" si="7"/>
        <v>0</v>
      </c>
      <c r="Q80" s="257"/>
    </row>
    <row r="81" spans="1:17" ht="13.5">
      <c r="A81" s="193" t="s">
        <v>283</v>
      </c>
      <c r="B81" s="172">
        <v>311</v>
      </c>
      <c r="C81" s="295">
        <v>-0.04</v>
      </c>
      <c r="D81" s="172">
        <v>8</v>
      </c>
      <c r="E81" s="295">
        <v>7</v>
      </c>
      <c r="F81" s="172">
        <v>3</v>
      </c>
      <c r="G81" s="295">
        <v>0</v>
      </c>
      <c r="H81" s="172">
        <v>322</v>
      </c>
      <c r="I81" s="296">
        <v>-0.01</v>
      </c>
      <c r="J81" s="257">
        <v>240.45</v>
      </c>
      <c r="K81" s="69">
        <v>237.9</v>
      </c>
      <c r="L81" s="135">
        <f t="shared" si="4"/>
        <v>2.549999999999983</v>
      </c>
      <c r="M81" s="299">
        <f t="shared" si="5"/>
        <v>1.0718789407313924</v>
      </c>
      <c r="N81" s="78">
        <f>Margins!B81</f>
        <v>1500</v>
      </c>
      <c r="O81" s="25">
        <f t="shared" si="6"/>
        <v>12000</v>
      </c>
      <c r="P81" s="25">
        <f t="shared" si="7"/>
        <v>4500</v>
      </c>
      <c r="Q81" s="257"/>
    </row>
    <row r="82" spans="1:17" ht="13.5">
      <c r="A82" s="193" t="s">
        <v>284</v>
      </c>
      <c r="B82" s="172">
        <v>262</v>
      </c>
      <c r="C82" s="295">
        <v>0.36</v>
      </c>
      <c r="D82" s="172">
        <v>0</v>
      </c>
      <c r="E82" s="295">
        <v>-1</v>
      </c>
      <c r="F82" s="172">
        <v>0</v>
      </c>
      <c r="G82" s="295">
        <v>0</v>
      </c>
      <c r="H82" s="172">
        <v>262</v>
      </c>
      <c r="I82" s="296">
        <v>0.36</v>
      </c>
      <c r="J82" s="257">
        <v>142.5</v>
      </c>
      <c r="K82" s="69">
        <v>141.2</v>
      </c>
      <c r="L82" s="135">
        <f t="shared" si="4"/>
        <v>1.3000000000000114</v>
      </c>
      <c r="M82" s="299">
        <f t="shared" si="5"/>
        <v>0.9206798866855606</v>
      </c>
      <c r="N82" s="78">
        <f>Margins!B82</f>
        <v>1400</v>
      </c>
      <c r="O82" s="25">
        <f t="shared" si="6"/>
        <v>0</v>
      </c>
      <c r="P82" s="25">
        <f t="shared" si="7"/>
        <v>0</v>
      </c>
      <c r="Q82" s="257"/>
    </row>
    <row r="83" spans="1:17" ht="13.5">
      <c r="A83" s="193" t="s">
        <v>486</v>
      </c>
      <c r="B83" s="172">
        <v>219</v>
      </c>
      <c r="C83" s="295">
        <v>0.35</v>
      </c>
      <c r="D83" s="172">
        <v>0</v>
      </c>
      <c r="E83" s="295">
        <v>-1</v>
      </c>
      <c r="F83" s="172">
        <v>0</v>
      </c>
      <c r="G83" s="295">
        <v>0</v>
      </c>
      <c r="H83" s="172">
        <v>219</v>
      </c>
      <c r="I83" s="296">
        <v>0.34</v>
      </c>
      <c r="J83" s="257">
        <v>517.15</v>
      </c>
      <c r="K83" s="69">
        <v>510.95</v>
      </c>
      <c r="L83" s="135">
        <f t="shared" si="4"/>
        <v>6.199999999999989</v>
      </c>
      <c r="M83" s="299">
        <f t="shared" si="5"/>
        <v>1.2134259712300595</v>
      </c>
      <c r="N83" s="78">
        <f>Margins!B83</f>
        <v>400</v>
      </c>
      <c r="O83" s="25">
        <f t="shared" si="6"/>
        <v>0</v>
      </c>
      <c r="P83" s="25">
        <f t="shared" si="7"/>
        <v>0</v>
      </c>
      <c r="Q83" s="257"/>
    </row>
    <row r="84" spans="1:18" ht="13.5">
      <c r="A84" s="193" t="s">
        <v>285</v>
      </c>
      <c r="B84" s="172">
        <v>746</v>
      </c>
      <c r="C84" s="295">
        <v>-0.17</v>
      </c>
      <c r="D84" s="172">
        <v>12</v>
      </c>
      <c r="E84" s="295">
        <v>0.2</v>
      </c>
      <c r="F84" s="172">
        <v>0</v>
      </c>
      <c r="G84" s="295">
        <v>0</v>
      </c>
      <c r="H84" s="172">
        <v>758</v>
      </c>
      <c r="I84" s="296">
        <v>-0.17</v>
      </c>
      <c r="J84" s="257">
        <v>133.65</v>
      </c>
      <c r="K84" s="69">
        <v>134</v>
      </c>
      <c r="L84" s="135">
        <f t="shared" si="4"/>
        <v>-0.3499999999999943</v>
      </c>
      <c r="M84" s="299">
        <f t="shared" si="5"/>
        <v>-0.261194029850742</v>
      </c>
      <c r="N84" s="78">
        <f>Margins!B84</f>
        <v>1400</v>
      </c>
      <c r="O84" s="25">
        <f t="shared" si="6"/>
        <v>16800</v>
      </c>
      <c r="P84" s="25">
        <f t="shared" si="7"/>
        <v>0</v>
      </c>
      <c r="Q84" s="257"/>
      <c r="R84" s="25"/>
    </row>
    <row r="85" spans="1:17" ht="13.5">
      <c r="A85" s="193" t="s">
        <v>194</v>
      </c>
      <c r="B85" s="172">
        <v>1319</v>
      </c>
      <c r="C85" s="295">
        <v>0.55</v>
      </c>
      <c r="D85" s="172">
        <v>2</v>
      </c>
      <c r="E85" s="295">
        <v>0</v>
      </c>
      <c r="F85" s="172">
        <v>0</v>
      </c>
      <c r="G85" s="295">
        <v>0</v>
      </c>
      <c r="H85" s="172">
        <v>1321</v>
      </c>
      <c r="I85" s="296">
        <v>0.55</v>
      </c>
      <c r="J85" s="257">
        <v>280.75</v>
      </c>
      <c r="K85" s="69">
        <v>277.95</v>
      </c>
      <c r="L85" s="135">
        <f t="shared" si="4"/>
        <v>2.8000000000000114</v>
      </c>
      <c r="M85" s="299">
        <f t="shared" si="5"/>
        <v>1.0073754272351183</v>
      </c>
      <c r="N85" s="78">
        <f>Margins!B85</f>
        <v>650</v>
      </c>
      <c r="O85" s="25">
        <f t="shared" si="6"/>
        <v>1300</v>
      </c>
      <c r="P85" s="25">
        <f t="shared" si="7"/>
        <v>0</v>
      </c>
      <c r="Q85" s="257"/>
    </row>
    <row r="86" spans="1:18" ht="13.5">
      <c r="A86" s="193" t="s">
        <v>4</v>
      </c>
      <c r="B86" s="172">
        <v>2301</v>
      </c>
      <c r="C86" s="295">
        <v>0.31</v>
      </c>
      <c r="D86" s="172">
        <v>0</v>
      </c>
      <c r="E86" s="295">
        <v>0</v>
      </c>
      <c r="F86" s="172">
        <v>0</v>
      </c>
      <c r="G86" s="295">
        <v>0</v>
      </c>
      <c r="H86" s="172">
        <v>2301</v>
      </c>
      <c r="I86" s="296">
        <v>0.31</v>
      </c>
      <c r="J86" s="257">
        <v>2180.6</v>
      </c>
      <c r="K86" s="69">
        <v>2180.3</v>
      </c>
      <c r="L86" s="135">
        <f t="shared" si="4"/>
        <v>0.29999999999972715</v>
      </c>
      <c r="M86" s="299">
        <f t="shared" si="5"/>
        <v>0.013759574370486957</v>
      </c>
      <c r="N86" s="78">
        <f>Margins!B86</f>
        <v>150</v>
      </c>
      <c r="O86" s="25">
        <f t="shared" si="6"/>
        <v>0</v>
      </c>
      <c r="P86" s="25">
        <f t="shared" si="7"/>
        <v>0</v>
      </c>
      <c r="Q86" s="257"/>
      <c r="R86" s="25"/>
    </row>
    <row r="87" spans="1:18" ht="13.5">
      <c r="A87" s="193" t="s">
        <v>78</v>
      </c>
      <c r="B87" s="172">
        <v>2935</v>
      </c>
      <c r="C87" s="295">
        <v>1.17</v>
      </c>
      <c r="D87" s="172">
        <v>1</v>
      </c>
      <c r="E87" s="295">
        <v>0</v>
      </c>
      <c r="F87" s="172">
        <v>0</v>
      </c>
      <c r="G87" s="295">
        <v>0</v>
      </c>
      <c r="H87" s="172">
        <v>2936</v>
      </c>
      <c r="I87" s="296">
        <v>1.17</v>
      </c>
      <c r="J87" s="257">
        <v>1231.15</v>
      </c>
      <c r="K87" s="69">
        <v>1226.15</v>
      </c>
      <c r="L87" s="135">
        <f t="shared" si="4"/>
        <v>5</v>
      </c>
      <c r="M87" s="299">
        <f t="shared" si="5"/>
        <v>0.4077804510051788</v>
      </c>
      <c r="N87" s="78">
        <f>Margins!B87</f>
        <v>200</v>
      </c>
      <c r="O87" s="25">
        <f t="shared" si="6"/>
        <v>200</v>
      </c>
      <c r="P87" s="25">
        <f t="shared" si="7"/>
        <v>0</v>
      </c>
      <c r="Q87" s="257"/>
      <c r="R87" s="25"/>
    </row>
    <row r="88" spans="1:18" ht="13.5">
      <c r="A88" s="201" t="s">
        <v>464</v>
      </c>
      <c r="B88" s="172">
        <v>14212</v>
      </c>
      <c r="C88" s="295">
        <v>-0.2</v>
      </c>
      <c r="D88" s="172">
        <v>75</v>
      </c>
      <c r="E88" s="295">
        <v>0.1</v>
      </c>
      <c r="F88" s="172">
        <v>1</v>
      </c>
      <c r="G88" s="295">
        <v>-0.67</v>
      </c>
      <c r="H88" s="172">
        <v>14288</v>
      </c>
      <c r="I88" s="296">
        <v>-0.19</v>
      </c>
      <c r="J88" s="257">
        <v>626.4</v>
      </c>
      <c r="K88" s="69">
        <v>610</v>
      </c>
      <c r="L88" s="135">
        <f t="shared" si="4"/>
        <v>16.399999999999977</v>
      </c>
      <c r="M88" s="299">
        <f t="shared" si="5"/>
        <v>2.6885245901639307</v>
      </c>
      <c r="N88" s="78">
        <f>Margins!B88</f>
        <v>400</v>
      </c>
      <c r="O88" s="25">
        <f t="shared" si="6"/>
        <v>30000</v>
      </c>
      <c r="P88" s="25">
        <f t="shared" si="7"/>
        <v>400</v>
      </c>
      <c r="Q88" s="257"/>
      <c r="R88" s="25"/>
    </row>
    <row r="89" spans="1:17" ht="13.5">
      <c r="A89" s="193" t="s">
        <v>193</v>
      </c>
      <c r="B89" s="172">
        <v>580</v>
      </c>
      <c r="C89" s="295">
        <v>1.43</v>
      </c>
      <c r="D89" s="172">
        <v>0</v>
      </c>
      <c r="E89" s="295">
        <v>0</v>
      </c>
      <c r="F89" s="172">
        <v>0</v>
      </c>
      <c r="G89" s="295">
        <v>0</v>
      </c>
      <c r="H89" s="172">
        <v>580</v>
      </c>
      <c r="I89" s="296">
        <v>1.43</v>
      </c>
      <c r="J89" s="257">
        <v>675.9</v>
      </c>
      <c r="K89" s="69">
        <v>666.05</v>
      </c>
      <c r="L89" s="135">
        <f t="shared" si="4"/>
        <v>9.850000000000023</v>
      </c>
      <c r="M89" s="299">
        <f t="shared" si="5"/>
        <v>1.4788679528563957</v>
      </c>
      <c r="N89" s="78">
        <f>Margins!B89</f>
        <v>400</v>
      </c>
      <c r="O89" s="25">
        <f t="shared" si="6"/>
        <v>0</v>
      </c>
      <c r="P89" s="25">
        <f t="shared" si="7"/>
        <v>0</v>
      </c>
      <c r="Q89" s="257"/>
    </row>
    <row r="90" spans="1:17" ht="13.5">
      <c r="A90" s="193" t="s">
        <v>479</v>
      </c>
      <c r="B90" s="172">
        <v>3834</v>
      </c>
      <c r="C90" s="295">
        <v>1.62</v>
      </c>
      <c r="D90" s="172">
        <v>196</v>
      </c>
      <c r="E90" s="295">
        <v>-0.01</v>
      </c>
      <c r="F90" s="172">
        <v>6</v>
      </c>
      <c r="G90" s="295">
        <v>-0.6</v>
      </c>
      <c r="H90" s="172">
        <v>4036</v>
      </c>
      <c r="I90" s="296">
        <v>1.41</v>
      </c>
      <c r="J90" s="257">
        <v>154.7</v>
      </c>
      <c r="K90" s="69">
        <v>154.25</v>
      </c>
      <c r="L90" s="135">
        <f t="shared" si="4"/>
        <v>0.44999999999998863</v>
      </c>
      <c r="M90" s="299">
        <f t="shared" si="5"/>
        <v>0.29173419773094883</v>
      </c>
      <c r="N90" s="78">
        <f>Margins!B90</f>
        <v>1595</v>
      </c>
      <c r="O90" s="25">
        <f t="shared" si="6"/>
        <v>312620</v>
      </c>
      <c r="P90" s="25">
        <f t="shared" si="7"/>
        <v>9570</v>
      </c>
      <c r="Q90" s="257"/>
    </row>
    <row r="91" spans="1:17" ht="13.5">
      <c r="A91" s="193" t="s">
        <v>195</v>
      </c>
      <c r="B91" s="172">
        <v>681</v>
      </c>
      <c r="C91" s="295">
        <v>0.29</v>
      </c>
      <c r="D91" s="172">
        <v>44</v>
      </c>
      <c r="E91" s="295">
        <v>1.1</v>
      </c>
      <c r="F91" s="172">
        <v>3</v>
      </c>
      <c r="G91" s="295">
        <v>0</v>
      </c>
      <c r="H91" s="172">
        <v>728</v>
      </c>
      <c r="I91" s="296">
        <v>0.32</v>
      </c>
      <c r="J91" s="257">
        <v>240.45</v>
      </c>
      <c r="K91" s="69">
        <v>237.55</v>
      </c>
      <c r="L91" s="135">
        <f t="shared" si="4"/>
        <v>2.8999999999999773</v>
      </c>
      <c r="M91" s="299">
        <f t="shared" si="5"/>
        <v>1.2207956219743115</v>
      </c>
      <c r="N91" s="78">
        <f>Margins!B91</f>
        <v>1300</v>
      </c>
      <c r="O91" s="25">
        <f t="shared" si="6"/>
        <v>57200</v>
      </c>
      <c r="P91" s="25">
        <f t="shared" si="7"/>
        <v>3900</v>
      </c>
      <c r="Q91" s="257"/>
    </row>
    <row r="92" spans="1:17" ht="13.5">
      <c r="A92" s="193" t="s">
        <v>390</v>
      </c>
      <c r="B92" s="172">
        <v>1117</v>
      </c>
      <c r="C92" s="295">
        <v>0.45</v>
      </c>
      <c r="D92" s="172">
        <v>0</v>
      </c>
      <c r="E92" s="295">
        <v>0</v>
      </c>
      <c r="F92" s="172">
        <v>0</v>
      </c>
      <c r="G92" s="295">
        <v>0</v>
      </c>
      <c r="H92" s="172">
        <v>1117</v>
      </c>
      <c r="I92" s="296">
        <v>0.45</v>
      </c>
      <c r="J92" s="257">
        <v>456.95</v>
      </c>
      <c r="K92" s="257">
        <v>450.7</v>
      </c>
      <c r="L92" s="135">
        <f t="shared" si="4"/>
        <v>6.25</v>
      </c>
      <c r="M92" s="299">
        <f t="shared" si="5"/>
        <v>1.386731750610162</v>
      </c>
      <c r="N92" s="78">
        <f>Margins!B92</f>
        <v>250</v>
      </c>
      <c r="O92" s="25">
        <f t="shared" si="6"/>
        <v>0</v>
      </c>
      <c r="P92" s="25">
        <f t="shared" si="7"/>
        <v>0</v>
      </c>
      <c r="Q92" s="257"/>
    </row>
    <row r="93" spans="1:17" ht="13.5">
      <c r="A93" s="201" t="s">
        <v>463</v>
      </c>
      <c r="B93" s="172">
        <v>3474</v>
      </c>
      <c r="C93" s="295">
        <v>1.69</v>
      </c>
      <c r="D93" s="172">
        <v>235</v>
      </c>
      <c r="E93" s="295">
        <v>0.56</v>
      </c>
      <c r="F93" s="172">
        <v>31</v>
      </c>
      <c r="G93" s="295">
        <v>0.07</v>
      </c>
      <c r="H93" s="172">
        <v>3740</v>
      </c>
      <c r="I93" s="296">
        <v>1.54</v>
      </c>
      <c r="J93" s="257">
        <v>214.55</v>
      </c>
      <c r="K93" s="69">
        <v>215.9</v>
      </c>
      <c r="L93" s="135">
        <f t="shared" si="4"/>
        <v>-1.3499999999999943</v>
      </c>
      <c r="M93" s="299">
        <f t="shared" si="5"/>
        <v>-0.6252894858730867</v>
      </c>
      <c r="N93" s="78">
        <f>Margins!B93</f>
        <v>1000</v>
      </c>
      <c r="O93" s="25">
        <f t="shared" si="6"/>
        <v>235000</v>
      </c>
      <c r="P93" s="25">
        <f t="shared" si="7"/>
        <v>31000</v>
      </c>
      <c r="Q93" s="257"/>
    </row>
    <row r="94" spans="1:17" ht="13.5">
      <c r="A94" s="193" t="s">
        <v>405</v>
      </c>
      <c r="B94" s="172">
        <v>1726</v>
      </c>
      <c r="C94" s="295">
        <v>0.9</v>
      </c>
      <c r="D94" s="172">
        <v>88</v>
      </c>
      <c r="E94" s="295">
        <v>2.67</v>
      </c>
      <c r="F94" s="172">
        <v>2</v>
      </c>
      <c r="G94" s="295">
        <v>0</v>
      </c>
      <c r="H94" s="172">
        <v>1816</v>
      </c>
      <c r="I94" s="296">
        <v>0.95</v>
      </c>
      <c r="J94" s="257">
        <v>47.85</v>
      </c>
      <c r="K94" s="69">
        <v>46.5</v>
      </c>
      <c r="L94" s="135">
        <f t="shared" si="4"/>
        <v>1.3500000000000014</v>
      </c>
      <c r="M94" s="299">
        <f t="shared" si="5"/>
        <v>2.9032258064516157</v>
      </c>
      <c r="N94" s="78">
        <f>Margins!B94</f>
        <v>3750</v>
      </c>
      <c r="O94" s="25">
        <f t="shared" si="6"/>
        <v>330000</v>
      </c>
      <c r="P94" s="25">
        <f t="shared" si="7"/>
        <v>7500</v>
      </c>
      <c r="Q94" s="257"/>
    </row>
    <row r="95" spans="1:17" ht="13.5">
      <c r="A95" s="201" t="s">
        <v>459</v>
      </c>
      <c r="B95" s="172">
        <v>288</v>
      </c>
      <c r="C95" s="295">
        <v>0.37</v>
      </c>
      <c r="D95" s="172">
        <v>0</v>
      </c>
      <c r="E95" s="295">
        <v>0</v>
      </c>
      <c r="F95" s="172">
        <v>0</v>
      </c>
      <c r="G95" s="295">
        <v>0</v>
      </c>
      <c r="H95" s="172">
        <v>288</v>
      </c>
      <c r="I95" s="296">
        <v>0.37</v>
      </c>
      <c r="J95" s="257">
        <v>420.45</v>
      </c>
      <c r="K95" s="69">
        <v>418.15</v>
      </c>
      <c r="L95" s="135">
        <f t="shared" si="4"/>
        <v>2.3000000000000114</v>
      </c>
      <c r="M95" s="299">
        <f t="shared" si="5"/>
        <v>0.5500418510104057</v>
      </c>
      <c r="N95" s="78">
        <f>Margins!B95</f>
        <v>250</v>
      </c>
      <c r="O95" s="25">
        <f t="shared" si="6"/>
        <v>0</v>
      </c>
      <c r="P95" s="25">
        <f t="shared" si="7"/>
        <v>0</v>
      </c>
      <c r="Q95" s="257"/>
    </row>
    <row r="96" spans="1:18" ht="13.5">
      <c r="A96" s="193" t="s">
        <v>42</v>
      </c>
      <c r="B96" s="172">
        <v>294</v>
      </c>
      <c r="C96" s="295">
        <v>0.09</v>
      </c>
      <c r="D96" s="172">
        <v>0</v>
      </c>
      <c r="E96" s="295">
        <v>0</v>
      </c>
      <c r="F96" s="172">
        <v>0</v>
      </c>
      <c r="G96" s="295">
        <v>0</v>
      </c>
      <c r="H96" s="172">
        <v>294</v>
      </c>
      <c r="I96" s="296">
        <v>0.09</v>
      </c>
      <c r="J96" s="257">
        <v>1894.35</v>
      </c>
      <c r="K96" s="69">
        <v>1910.3</v>
      </c>
      <c r="L96" s="135">
        <f t="shared" si="4"/>
        <v>-15.950000000000045</v>
      </c>
      <c r="M96" s="299">
        <f t="shared" si="5"/>
        <v>-0.8349473904622335</v>
      </c>
      <c r="N96" s="78">
        <f>Margins!B96</f>
        <v>150</v>
      </c>
      <c r="O96" s="25">
        <f t="shared" si="6"/>
        <v>0</v>
      </c>
      <c r="P96" s="25">
        <f t="shared" si="7"/>
        <v>0</v>
      </c>
      <c r="Q96" s="257"/>
      <c r="R96" s="25"/>
    </row>
    <row r="97" spans="1:18" ht="13.5">
      <c r="A97" s="193" t="s">
        <v>196</v>
      </c>
      <c r="B97" s="172">
        <v>22625</v>
      </c>
      <c r="C97" s="295">
        <v>1.41</v>
      </c>
      <c r="D97" s="172">
        <v>1526</v>
      </c>
      <c r="E97" s="295">
        <v>2.17</v>
      </c>
      <c r="F97" s="172">
        <v>219</v>
      </c>
      <c r="G97" s="295">
        <v>1.15</v>
      </c>
      <c r="H97" s="172">
        <v>24370</v>
      </c>
      <c r="I97" s="296">
        <v>1.44</v>
      </c>
      <c r="J97" s="257">
        <v>924.55</v>
      </c>
      <c r="K97" s="69">
        <v>895.15</v>
      </c>
      <c r="L97" s="135">
        <f t="shared" si="4"/>
        <v>29.399999999999977</v>
      </c>
      <c r="M97" s="299">
        <f t="shared" si="5"/>
        <v>3.284365748757189</v>
      </c>
      <c r="N97" s="78">
        <f>Margins!B97</f>
        <v>350</v>
      </c>
      <c r="O97" s="25">
        <f t="shared" si="6"/>
        <v>534100</v>
      </c>
      <c r="P97" s="25">
        <f t="shared" si="7"/>
        <v>76650</v>
      </c>
      <c r="Q97" s="257"/>
      <c r="R97" s="25"/>
    </row>
    <row r="98" spans="1:17" ht="13.5">
      <c r="A98" s="193" t="s">
        <v>140</v>
      </c>
      <c r="B98" s="172">
        <v>6615</v>
      </c>
      <c r="C98" s="295">
        <v>0.52</v>
      </c>
      <c r="D98" s="172">
        <v>195</v>
      </c>
      <c r="E98" s="295">
        <v>-0.57</v>
      </c>
      <c r="F98" s="172">
        <v>74</v>
      </c>
      <c r="G98" s="295">
        <v>-0.46</v>
      </c>
      <c r="H98" s="172">
        <v>6884</v>
      </c>
      <c r="I98" s="296">
        <v>0.4</v>
      </c>
      <c r="J98" s="257">
        <v>135.5</v>
      </c>
      <c r="K98" s="69">
        <v>133.05</v>
      </c>
      <c r="L98" s="135">
        <f t="shared" si="4"/>
        <v>2.4499999999999886</v>
      </c>
      <c r="M98" s="299">
        <f t="shared" si="5"/>
        <v>1.8414130026305813</v>
      </c>
      <c r="N98" s="78">
        <f>Margins!B98</f>
        <v>2400</v>
      </c>
      <c r="O98" s="25">
        <f t="shared" si="6"/>
        <v>468000</v>
      </c>
      <c r="P98" s="25">
        <f t="shared" si="7"/>
        <v>177600</v>
      </c>
      <c r="Q98" s="257"/>
    </row>
    <row r="99" spans="1:17" ht="13.5">
      <c r="A99" s="193" t="s">
        <v>389</v>
      </c>
      <c r="B99" s="172">
        <v>3378</v>
      </c>
      <c r="C99" s="295">
        <v>0.16</v>
      </c>
      <c r="D99" s="172">
        <v>461</v>
      </c>
      <c r="E99" s="295">
        <v>0.09</v>
      </c>
      <c r="F99" s="172">
        <v>44</v>
      </c>
      <c r="G99" s="295">
        <v>0.29</v>
      </c>
      <c r="H99" s="172">
        <v>3883</v>
      </c>
      <c r="I99" s="296">
        <v>0.15</v>
      </c>
      <c r="J99" s="257">
        <v>119.5</v>
      </c>
      <c r="K99" s="257">
        <v>119.65</v>
      </c>
      <c r="L99" s="135">
        <f t="shared" si="4"/>
        <v>-0.15000000000000568</v>
      </c>
      <c r="M99" s="299">
        <f t="shared" si="5"/>
        <v>-0.12536564981195628</v>
      </c>
      <c r="N99" s="78">
        <f>Margins!B99</f>
        <v>2700</v>
      </c>
      <c r="O99" s="25">
        <f t="shared" si="6"/>
        <v>1244700</v>
      </c>
      <c r="P99" s="25">
        <f t="shared" si="7"/>
        <v>118800</v>
      </c>
      <c r="Q99" s="257"/>
    </row>
    <row r="100" spans="1:17" ht="13.5">
      <c r="A100" s="193" t="s">
        <v>182</v>
      </c>
      <c r="B100" s="172">
        <v>4212</v>
      </c>
      <c r="C100" s="295">
        <v>-0.33</v>
      </c>
      <c r="D100" s="172">
        <v>256</v>
      </c>
      <c r="E100" s="295">
        <v>-0.6</v>
      </c>
      <c r="F100" s="172">
        <v>24</v>
      </c>
      <c r="G100" s="295">
        <v>-0.63</v>
      </c>
      <c r="H100" s="172">
        <v>4492</v>
      </c>
      <c r="I100" s="296">
        <v>-0.36</v>
      </c>
      <c r="J100" s="257">
        <v>132.7</v>
      </c>
      <c r="K100" s="69">
        <v>132.8</v>
      </c>
      <c r="L100" s="135">
        <f t="shared" si="4"/>
        <v>-0.10000000000002274</v>
      </c>
      <c r="M100" s="299">
        <f t="shared" si="5"/>
        <v>-0.07530120481929423</v>
      </c>
      <c r="N100" s="78">
        <f>Margins!B100</f>
        <v>2950</v>
      </c>
      <c r="O100" s="25">
        <f t="shared" si="6"/>
        <v>755200</v>
      </c>
      <c r="P100" s="25">
        <f t="shared" si="7"/>
        <v>70800</v>
      </c>
      <c r="Q100" s="257"/>
    </row>
    <row r="101" spans="1:17" ht="13.5">
      <c r="A101" s="193" t="s">
        <v>173</v>
      </c>
      <c r="B101" s="172">
        <v>5907</v>
      </c>
      <c r="C101" s="295">
        <v>0.15</v>
      </c>
      <c r="D101" s="172">
        <v>952</v>
      </c>
      <c r="E101" s="295">
        <v>1.23</v>
      </c>
      <c r="F101" s="172">
        <v>184</v>
      </c>
      <c r="G101" s="295">
        <v>0.82</v>
      </c>
      <c r="H101" s="172">
        <v>7043</v>
      </c>
      <c r="I101" s="296">
        <v>0.24</v>
      </c>
      <c r="J101" s="257">
        <v>79.65</v>
      </c>
      <c r="K101" s="69">
        <v>79.1</v>
      </c>
      <c r="L101" s="135">
        <f t="shared" si="4"/>
        <v>0.5500000000000114</v>
      </c>
      <c r="M101" s="299">
        <f t="shared" si="5"/>
        <v>0.6953223767383203</v>
      </c>
      <c r="N101" s="78">
        <f>Margins!B101</f>
        <v>7875</v>
      </c>
      <c r="O101" s="25">
        <f t="shared" si="6"/>
        <v>7497000</v>
      </c>
      <c r="P101" s="25">
        <f t="shared" si="7"/>
        <v>1449000</v>
      </c>
      <c r="Q101" s="257"/>
    </row>
    <row r="102" spans="1:18" ht="13.5">
      <c r="A102" s="193" t="s">
        <v>141</v>
      </c>
      <c r="B102" s="172">
        <v>4423</v>
      </c>
      <c r="C102" s="295">
        <v>0.82</v>
      </c>
      <c r="D102" s="172">
        <v>267</v>
      </c>
      <c r="E102" s="295">
        <v>1.12</v>
      </c>
      <c r="F102" s="172">
        <v>10</v>
      </c>
      <c r="G102" s="295">
        <v>4</v>
      </c>
      <c r="H102" s="172">
        <v>4700</v>
      </c>
      <c r="I102" s="296">
        <v>0.83</v>
      </c>
      <c r="J102" s="257">
        <v>129.55</v>
      </c>
      <c r="K102" s="69">
        <v>130.45</v>
      </c>
      <c r="L102" s="135">
        <f t="shared" si="4"/>
        <v>-0.8999999999999773</v>
      </c>
      <c r="M102" s="299">
        <f t="shared" si="5"/>
        <v>-0.6899195093905537</v>
      </c>
      <c r="N102" s="78">
        <f>Margins!B102</f>
        <v>1750</v>
      </c>
      <c r="O102" s="25">
        <f t="shared" si="6"/>
        <v>467250</v>
      </c>
      <c r="P102" s="25">
        <f t="shared" si="7"/>
        <v>17500</v>
      </c>
      <c r="Q102" s="257"/>
      <c r="R102" s="25"/>
    </row>
    <row r="103" spans="1:18" ht="13.5">
      <c r="A103" s="193" t="s">
        <v>174</v>
      </c>
      <c r="B103" s="172">
        <v>5236</v>
      </c>
      <c r="C103" s="295">
        <v>-0.36</v>
      </c>
      <c r="D103" s="172">
        <v>170</v>
      </c>
      <c r="E103" s="295">
        <v>-0.12</v>
      </c>
      <c r="F103" s="172">
        <v>81</v>
      </c>
      <c r="G103" s="295">
        <v>0.59</v>
      </c>
      <c r="H103" s="172">
        <v>5487</v>
      </c>
      <c r="I103" s="296">
        <v>-0.35</v>
      </c>
      <c r="J103" s="257">
        <v>276.7</v>
      </c>
      <c r="K103" s="69">
        <v>275.15</v>
      </c>
      <c r="L103" s="135">
        <f t="shared" si="4"/>
        <v>1.5500000000000114</v>
      </c>
      <c r="M103" s="299">
        <f t="shared" si="5"/>
        <v>0.5633290932218832</v>
      </c>
      <c r="N103" s="78">
        <f>Margins!B103</f>
        <v>1450</v>
      </c>
      <c r="O103" s="25">
        <f t="shared" si="6"/>
        <v>246500</v>
      </c>
      <c r="P103" s="25">
        <f t="shared" si="7"/>
        <v>117450</v>
      </c>
      <c r="Q103" s="257"/>
      <c r="R103" s="25"/>
    </row>
    <row r="104" spans="1:18" ht="13.5">
      <c r="A104" s="193" t="s">
        <v>406</v>
      </c>
      <c r="B104" s="172">
        <v>8335</v>
      </c>
      <c r="C104" s="295">
        <v>-0.45</v>
      </c>
      <c r="D104" s="172">
        <v>0</v>
      </c>
      <c r="E104" s="295">
        <v>-1</v>
      </c>
      <c r="F104" s="172">
        <v>0</v>
      </c>
      <c r="G104" s="295">
        <v>-1</v>
      </c>
      <c r="H104" s="172">
        <v>8335</v>
      </c>
      <c r="I104" s="296">
        <v>-0.45</v>
      </c>
      <c r="J104" s="257">
        <v>834.95</v>
      </c>
      <c r="K104" s="69">
        <v>837.95</v>
      </c>
      <c r="L104" s="135">
        <f t="shared" si="4"/>
        <v>-3</v>
      </c>
      <c r="M104" s="299">
        <f t="shared" si="5"/>
        <v>-0.3580165881019154</v>
      </c>
      <c r="N104" s="78">
        <f>Margins!B104</f>
        <v>500</v>
      </c>
      <c r="O104" s="25">
        <f t="shared" si="6"/>
        <v>0</v>
      </c>
      <c r="P104" s="25">
        <f t="shared" si="7"/>
        <v>0</v>
      </c>
      <c r="Q104" s="257"/>
      <c r="R104" s="25"/>
    </row>
    <row r="105" spans="1:18" ht="13.5">
      <c r="A105" s="193" t="s">
        <v>388</v>
      </c>
      <c r="B105" s="172">
        <v>1177</v>
      </c>
      <c r="C105" s="295">
        <v>2.15</v>
      </c>
      <c r="D105" s="172">
        <v>0</v>
      </c>
      <c r="E105" s="295">
        <v>0</v>
      </c>
      <c r="F105" s="172">
        <v>0</v>
      </c>
      <c r="G105" s="295">
        <v>0</v>
      </c>
      <c r="H105" s="172">
        <v>1177</v>
      </c>
      <c r="I105" s="296">
        <v>2.15</v>
      </c>
      <c r="J105" s="257">
        <v>154.2</v>
      </c>
      <c r="K105" s="69">
        <v>149.55</v>
      </c>
      <c r="L105" s="135">
        <f t="shared" si="4"/>
        <v>4.649999999999977</v>
      </c>
      <c r="M105" s="299">
        <f t="shared" si="5"/>
        <v>3.10932798395184</v>
      </c>
      <c r="N105" s="78">
        <f>Margins!B105</f>
        <v>2200</v>
      </c>
      <c r="O105" s="25">
        <f t="shared" si="6"/>
        <v>0</v>
      </c>
      <c r="P105" s="25">
        <f t="shared" si="7"/>
        <v>0</v>
      </c>
      <c r="Q105" s="257"/>
      <c r="R105" s="25"/>
    </row>
    <row r="106" spans="1:17" ht="13.5">
      <c r="A106" s="193" t="s">
        <v>165</v>
      </c>
      <c r="B106" s="172">
        <v>5562</v>
      </c>
      <c r="C106" s="295">
        <v>7.03</v>
      </c>
      <c r="D106" s="172">
        <v>446</v>
      </c>
      <c r="E106" s="295">
        <v>12.94</v>
      </c>
      <c r="F106" s="172">
        <v>71</v>
      </c>
      <c r="G106" s="295">
        <v>9.14</v>
      </c>
      <c r="H106" s="172">
        <v>6079</v>
      </c>
      <c r="I106" s="296">
        <v>7.3</v>
      </c>
      <c r="J106" s="257">
        <v>72.95</v>
      </c>
      <c r="K106" s="69">
        <v>64.7</v>
      </c>
      <c r="L106" s="135">
        <f t="shared" si="4"/>
        <v>8.25</v>
      </c>
      <c r="M106" s="299">
        <f t="shared" si="5"/>
        <v>12.75115919629057</v>
      </c>
      <c r="N106" s="78">
        <f>Margins!B106</f>
        <v>3850</v>
      </c>
      <c r="O106" s="25">
        <f t="shared" si="6"/>
        <v>1717100</v>
      </c>
      <c r="P106" s="25">
        <f t="shared" si="7"/>
        <v>273350</v>
      </c>
      <c r="Q106" s="257"/>
    </row>
    <row r="107" spans="1:17" ht="13.5">
      <c r="A107" s="193" t="s">
        <v>197</v>
      </c>
      <c r="B107" s="172">
        <v>15120</v>
      </c>
      <c r="C107" s="295">
        <v>0.48</v>
      </c>
      <c r="D107" s="172">
        <v>2144</v>
      </c>
      <c r="E107" s="295">
        <v>1.84</v>
      </c>
      <c r="F107" s="172">
        <v>294</v>
      </c>
      <c r="G107" s="295">
        <v>0.53</v>
      </c>
      <c r="H107" s="172">
        <v>17558</v>
      </c>
      <c r="I107" s="296">
        <v>0.57</v>
      </c>
      <c r="J107" s="257">
        <v>1804.55</v>
      </c>
      <c r="K107" s="25">
        <v>1804.8</v>
      </c>
      <c r="L107" s="135">
        <f t="shared" si="4"/>
        <v>-0.25</v>
      </c>
      <c r="M107" s="299">
        <f t="shared" si="5"/>
        <v>-0.01385195035460993</v>
      </c>
      <c r="N107" s="78">
        <f>Margins!B107</f>
        <v>100</v>
      </c>
      <c r="O107" s="25">
        <f t="shared" si="6"/>
        <v>214400</v>
      </c>
      <c r="P107" s="25">
        <f t="shared" si="7"/>
        <v>29400</v>
      </c>
      <c r="Q107" s="257"/>
    </row>
    <row r="108" spans="1:17" ht="13.5">
      <c r="A108" s="193" t="s">
        <v>142</v>
      </c>
      <c r="B108" s="172">
        <v>343</v>
      </c>
      <c r="C108" s="295">
        <v>2.33</v>
      </c>
      <c r="D108" s="172">
        <v>0</v>
      </c>
      <c r="E108" s="295">
        <v>0</v>
      </c>
      <c r="F108" s="172">
        <v>0</v>
      </c>
      <c r="G108" s="295">
        <v>0</v>
      </c>
      <c r="H108" s="172">
        <v>343</v>
      </c>
      <c r="I108" s="296">
        <v>2.33</v>
      </c>
      <c r="J108" s="257">
        <v>138.4</v>
      </c>
      <c r="K108" s="69">
        <v>135.6</v>
      </c>
      <c r="L108" s="135">
        <f t="shared" si="4"/>
        <v>2.8000000000000114</v>
      </c>
      <c r="M108" s="299">
        <f t="shared" si="5"/>
        <v>2.06489675516225</v>
      </c>
      <c r="N108" s="78">
        <f>Margins!B108</f>
        <v>2950</v>
      </c>
      <c r="O108" s="25">
        <f t="shared" si="6"/>
        <v>0</v>
      </c>
      <c r="P108" s="25">
        <f t="shared" si="7"/>
        <v>0</v>
      </c>
      <c r="Q108" s="257"/>
    </row>
    <row r="109" spans="1:17" ht="13.5">
      <c r="A109" s="193" t="s">
        <v>89</v>
      </c>
      <c r="B109" s="172">
        <v>276</v>
      </c>
      <c r="C109" s="295">
        <v>0.08</v>
      </c>
      <c r="D109" s="172">
        <v>4</v>
      </c>
      <c r="E109" s="295">
        <v>-0.2</v>
      </c>
      <c r="F109" s="172">
        <v>0</v>
      </c>
      <c r="G109" s="295">
        <v>0</v>
      </c>
      <c r="H109" s="172">
        <v>280</v>
      </c>
      <c r="I109" s="296">
        <v>0.07</v>
      </c>
      <c r="J109" s="257">
        <v>389.9</v>
      </c>
      <c r="K109" s="69">
        <v>389.25</v>
      </c>
      <c r="L109" s="135">
        <f t="shared" si="4"/>
        <v>0.6499999999999773</v>
      </c>
      <c r="M109" s="299">
        <f t="shared" si="5"/>
        <v>0.16698779704559466</v>
      </c>
      <c r="N109" s="78">
        <f>Margins!B109</f>
        <v>600</v>
      </c>
      <c r="O109" s="25">
        <f t="shared" si="6"/>
        <v>2400</v>
      </c>
      <c r="P109" s="25">
        <f t="shared" si="7"/>
        <v>0</v>
      </c>
      <c r="Q109" s="257"/>
    </row>
    <row r="110" spans="1:18" ht="13.5">
      <c r="A110" s="193" t="s">
        <v>34</v>
      </c>
      <c r="B110" s="172">
        <v>526</v>
      </c>
      <c r="C110" s="295">
        <v>0.16</v>
      </c>
      <c r="D110" s="172">
        <v>0</v>
      </c>
      <c r="E110" s="295">
        <v>0</v>
      </c>
      <c r="F110" s="172">
        <v>2</v>
      </c>
      <c r="G110" s="295">
        <v>0</v>
      </c>
      <c r="H110" s="172">
        <v>528</v>
      </c>
      <c r="I110" s="296">
        <v>0.16</v>
      </c>
      <c r="J110" s="257">
        <v>408.1</v>
      </c>
      <c r="K110" s="69">
        <v>402.05</v>
      </c>
      <c r="L110" s="135">
        <f t="shared" si="4"/>
        <v>6.050000000000011</v>
      </c>
      <c r="M110" s="299">
        <f t="shared" si="5"/>
        <v>1.5047879616963091</v>
      </c>
      <c r="N110" s="78">
        <f>Margins!B110</f>
        <v>1100</v>
      </c>
      <c r="O110" s="25">
        <f t="shared" si="6"/>
        <v>0</v>
      </c>
      <c r="P110" s="25">
        <f t="shared" si="7"/>
        <v>2200</v>
      </c>
      <c r="Q110" s="257"/>
      <c r="R110" s="25"/>
    </row>
    <row r="111" spans="1:17" ht="13.5">
      <c r="A111" s="193" t="s">
        <v>5</v>
      </c>
      <c r="B111" s="172">
        <v>1719</v>
      </c>
      <c r="C111" s="295">
        <v>-0.2</v>
      </c>
      <c r="D111" s="172">
        <v>47</v>
      </c>
      <c r="E111" s="295">
        <v>-0.7</v>
      </c>
      <c r="F111" s="172">
        <v>25</v>
      </c>
      <c r="G111" s="295">
        <v>0.25</v>
      </c>
      <c r="H111" s="172">
        <v>1791</v>
      </c>
      <c r="I111" s="296">
        <v>-0.23</v>
      </c>
      <c r="J111" s="257">
        <v>180.25</v>
      </c>
      <c r="K111" s="69">
        <v>180.85</v>
      </c>
      <c r="L111" s="135">
        <f t="shared" si="4"/>
        <v>-0.5999999999999943</v>
      </c>
      <c r="M111" s="299">
        <f t="shared" si="5"/>
        <v>-0.33176665745092304</v>
      </c>
      <c r="N111" s="78">
        <f>Margins!B111</f>
        <v>2250</v>
      </c>
      <c r="O111" s="25">
        <f t="shared" si="6"/>
        <v>105750</v>
      </c>
      <c r="P111" s="25">
        <f t="shared" si="7"/>
        <v>56250</v>
      </c>
      <c r="Q111" s="257"/>
    </row>
    <row r="112" spans="1:17" ht="13.5">
      <c r="A112" s="193" t="s">
        <v>175</v>
      </c>
      <c r="B112" s="172">
        <v>3894</v>
      </c>
      <c r="C112" s="295">
        <v>0.69</v>
      </c>
      <c r="D112" s="172">
        <v>27</v>
      </c>
      <c r="E112" s="295">
        <v>2.86</v>
      </c>
      <c r="F112" s="172">
        <v>0</v>
      </c>
      <c r="G112" s="295">
        <v>0</v>
      </c>
      <c r="H112" s="172">
        <v>3921</v>
      </c>
      <c r="I112" s="296">
        <v>0.69</v>
      </c>
      <c r="J112" s="257">
        <v>390.95</v>
      </c>
      <c r="K112" s="69">
        <v>381.25</v>
      </c>
      <c r="L112" s="135">
        <f t="shared" si="4"/>
        <v>9.699999999999989</v>
      </c>
      <c r="M112" s="299">
        <f t="shared" si="5"/>
        <v>2.5442622950819644</v>
      </c>
      <c r="N112" s="78">
        <f>Margins!B112</f>
        <v>500</v>
      </c>
      <c r="O112" s="25">
        <f t="shared" si="6"/>
        <v>13500</v>
      </c>
      <c r="P112" s="25">
        <f t="shared" si="7"/>
        <v>0</v>
      </c>
      <c r="Q112" s="257"/>
    </row>
    <row r="113" spans="1:17" ht="13.5">
      <c r="A113" s="193" t="s">
        <v>471</v>
      </c>
      <c r="B113" s="172">
        <v>1567</v>
      </c>
      <c r="C113" s="295">
        <v>2.29</v>
      </c>
      <c r="D113" s="172">
        <v>22</v>
      </c>
      <c r="E113" s="295">
        <v>10</v>
      </c>
      <c r="F113" s="172">
        <v>0</v>
      </c>
      <c r="G113" s="295">
        <v>0</v>
      </c>
      <c r="H113" s="172">
        <v>1589</v>
      </c>
      <c r="I113" s="296">
        <v>2.32</v>
      </c>
      <c r="J113" s="257">
        <v>373.35</v>
      </c>
      <c r="K113" s="69">
        <v>363.15</v>
      </c>
      <c r="L113" s="135">
        <f t="shared" si="4"/>
        <v>10.200000000000045</v>
      </c>
      <c r="M113" s="299">
        <f t="shared" si="5"/>
        <v>2.8087567121024497</v>
      </c>
      <c r="N113" s="78">
        <f>Margins!B113</f>
        <v>400</v>
      </c>
      <c r="O113" s="25">
        <f t="shared" si="6"/>
        <v>8800</v>
      </c>
      <c r="P113" s="25">
        <f t="shared" si="7"/>
        <v>0</v>
      </c>
      <c r="Q113" s="257"/>
    </row>
    <row r="114" spans="1:18" ht="13.5">
      <c r="A114" s="193" t="s">
        <v>166</v>
      </c>
      <c r="B114" s="172">
        <v>42</v>
      </c>
      <c r="C114" s="295">
        <v>1.63</v>
      </c>
      <c r="D114" s="172">
        <v>0</v>
      </c>
      <c r="E114" s="295">
        <v>0</v>
      </c>
      <c r="F114" s="172">
        <v>0</v>
      </c>
      <c r="G114" s="295">
        <v>0</v>
      </c>
      <c r="H114" s="172">
        <v>42</v>
      </c>
      <c r="I114" s="296">
        <v>1.63</v>
      </c>
      <c r="J114" s="257">
        <v>680.25</v>
      </c>
      <c r="K114" s="69">
        <v>673.45</v>
      </c>
      <c r="L114" s="135">
        <f t="shared" si="4"/>
        <v>6.7999999999999545</v>
      </c>
      <c r="M114" s="299">
        <f t="shared" si="5"/>
        <v>1.0097260375677413</v>
      </c>
      <c r="N114" s="78">
        <f>Margins!B114</f>
        <v>300</v>
      </c>
      <c r="O114" s="25">
        <f t="shared" si="6"/>
        <v>0</v>
      </c>
      <c r="P114" s="25">
        <f t="shared" si="7"/>
        <v>0</v>
      </c>
      <c r="Q114" s="257"/>
      <c r="R114" s="25"/>
    </row>
    <row r="115" spans="1:17" ht="13.5">
      <c r="A115" s="193" t="s">
        <v>131</v>
      </c>
      <c r="B115" s="172">
        <v>1140</v>
      </c>
      <c r="C115" s="295">
        <v>2.62</v>
      </c>
      <c r="D115" s="172">
        <v>1</v>
      </c>
      <c r="E115" s="295">
        <v>0</v>
      </c>
      <c r="F115" s="172">
        <v>0</v>
      </c>
      <c r="G115" s="295">
        <v>0</v>
      </c>
      <c r="H115" s="172">
        <v>1141</v>
      </c>
      <c r="I115" s="296">
        <v>2.62</v>
      </c>
      <c r="J115" s="257">
        <v>894.9</v>
      </c>
      <c r="K115" s="69">
        <v>886.55</v>
      </c>
      <c r="L115" s="135">
        <f t="shared" si="4"/>
        <v>8.350000000000023</v>
      </c>
      <c r="M115" s="299">
        <f t="shared" si="5"/>
        <v>0.9418532513676638</v>
      </c>
      <c r="N115" s="78">
        <f>Margins!B115</f>
        <v>400</v>
      </c>
      <c r="O115" s="25">
        <f t="shared" si="6"/>
        <v>400</v>
      </c>
      <c r="P115" s="25">
        <f t="shared" si="7"/>
        <v>0</v>
      </c>
      <c r="Q115" s="257"/>
    </row>
    <row r="116" spans="1:17" ht="13.5">
      <c r="A116" s="193" t="s">
        <v>143</v>
      </c>
      <c r="B116" s="172">
        <v>826</v>
      </c>
      <c r="C116" s="295">
        <v>0.04</v>
      </c>
      <c r="D116" s="172">
        <v>0</v>
      </c>
      <c r="E116" s="295">
        <v>0</v>
      </c>
      <c r="F116" s="172">
        <v>0</v>
      </c>
      <c r="G116" s="295">
        <v>0</v>
      </c>
      <c r="H116" s="172">
        <v>826</v>
      </c>
      <c r="I116" s="296">
        <v>0.04</v>
      </c>
      <c r="J116" s="257">
        <v>4674.2</v>
      </c>
      <c r="K116" s="69">
        <v>4606.5</v>
      </c>
      <c r="L116" s="135">
        <f t="shared" si="4"/>
        <v>67.69999999999982</v>
      </c>
      <c r="M116" s="299">
        <f t="shared" si="5"/>
        <v>1.4696624335178512</v>
      </c>
      <c r="N116" s="78">
        <f>Margins!B116</f>
        <v>125</v>
      </c>
      <c r="O116" s="25">
        <f t="shared" si="6"/>
        <v>0</v>
      </c>
      <c r="P116" s="25">
        <f t="shared" si="7"/>
        <v>0</v>
      </c>
      <c r="Q116" s="257"/>
    </row>
    <row r="117" spans="1:18" ht="13.5">
      <c r="A117" s="193" t="s">
        <v>286</v>
      </c>
      <c r="B117" s="172">
        <v>2348</v>
      </c>
      <c r="C117" s="295">
        <v>-0.26</v>
      </c>
      <c r="D117" s="172">
        <v>2</v>
      </c>
      <c r="E117" s="295">
        <v>0</v>
      </c>
      <c r="F117" s="172">
        <v>0</v>
      </c>
      <c r="G117" s="295">
        <v>0</v>
      </c>
      <c r="H117" s="172">
        <v>2350</v>
      </c>
      <c r="I117" s="296">
        <v>-0.26</v>
      </c>
      <c r="J117" s="257">
        <v>967.7</v>
      </c>
      <c r="K117" s="69">
        <v>958.05</v>
      </c>
      <c r="L117" s="135">
        <f t="shared" si="4"/>
        <v>9.650000000000091</v>
      </c>
      <c r="M117" s="299">
        <f t="shared" si="5"/>
        <v>1.0072543186681375</v>
      </c>
      <c r="N117" s="78">
        <f>Margins!B117</f>
        <v>300</v>
      </c>
      <c r="O117" s="25">
        <f t="shared" si="6"/>
        <v>600</v>
      </c>
      <c r="P117" s="25">
        <f t="shared" si="7"/>
        <v>0</v>
      </c>
      <c r="Q117" s="257"/>
      <c r="R117" s="25"/>
    </row>
    <row r="118" spans="1:17" ht="13.5">
      <c r="A118" s="193" t="s">
        <v>132</v>
      </c>
      <c r="B118" s="172">
        <v>2437</v>
      </c>
      <c r="C118" s="295">
        <v>0.06</v>
      </c>
      <c r="D118" s="172">
        <v>179</v>
      </c>
      <c r="E118" s="295">
        <v>-0.08</v>
      </c>
      <c r="F118" s="172">
        <v>15</v>
      </c>
      <c r="G118" s="295">
        <v>0.36</v>
      </c>
      <c r="H118" s="172">
        <v>2631</v>
      </c>
      <c r="I118" s="296">
        <v>0.05</v>
      </c>
      <c r="J118" s="257">
        <v>53.55</v>
      </c>
      <c r="K118" s="69">
        <v>52.75</v>
      </c>
      <c r="L118" s="135">
        <f t="shared" si="4"/>
        <v>0.7999999999999972</v>
      </c>
      <c r="M118" s="299">
        <f t="shared" si="5"/>
        <v>1.516587677725113</v>
      </c>
      <c r="N118" s="78">
        <f>Margins!B118</f>
        <v>6250</v>
      </c>
      <c r="O118" s="25">
        <f t="shared" si="6"/>
        <v>1118750</v>
      </c>
      <c r="P118" s="25">
        <f t="shared" si="7"/>
        <v>93750</v>
      </c>
      <c r="Q118" s="257"/>
    </row>
    <row r="119" spans="1:18" ht="13.5">
      <c r="A119" s="193" t="s">
        <v>167</v>
      </c>
      <c r="B119" s="172">
        <v>1021</v>
      </c>
      <c r="C119" s="295">
        <v>2.81</v>
      </c>
      <c r="D119" s="172">
        <v>0</v>
      </c>
      <c r="E119" s="295">
        <v>0</v>
      </c>
      <c r="F119" s="172">
        <v>0</v>
      </c>
      <c r="G119" s="295">
        <v>0</v>
      </c>
      <c r="H119" s="172">
        <v>1021</v>
      </c>
      <c r="I119" s="296">
        <v>2.81</v>
      </c>
      <c r="J119" s="257">
        <v>156.9</v>
      </c>
      <c r="K119" s="69">
        <v>156.8</v>
      </c>
      <c r="L119" s="135">
        <f t="shared" si="4"/>
        <v>0.09999999999999432</v>
      </c>
      <c r="M119" s="299">
        <f t="shared" si="5"/>
        <v>0.06377551020407801</v>
      </c>
      <c r="N119" s="78">
        <f>Margins!B119</f>
        <v>2000</v>
      </c>
      <c r="O119" s="25">
        <f t="shared" si="6"/>
        <v>0</v>
      </c>
      <c r="P119" s="25">
        <f t="shared" si="7"/>
        <v>0</v>
      </c>
      <c r="Q119" s="257"/>
      <c r="R119" s="25"/>
    </row>
    <row r="120" spans="1:17" ht="13.5">
      <c r="A120" s="193" t="s">
        <v>287</v>
      </c>
      <c r="B120" s="172">
        <v>2121</v>
      </c>
      <c r="C120" s="295">
        <v>1.16</v>
      </c>
      <c r="D120" s="172">
        <v>1</v>
      </c>
      <c r="E120" s="295">
        <v>0</v>
      </c>
      <c r="F120" s="172">
        <v>0</v>
      </c>
      <c r="G120" s="295">
        <v>0</v>
      </c>
      <c r="H120" s="172">
        <v>2122</v>
      </c>
      <c r="I120" s="296">
        <v>1.16</v>
      </c>
      <c r="J120" s="257">
        <v>687.5</v>
      </c>
      <c r="K120" s="69">
        <v>680.3</v>
      </c>
      <c r="L120" s="135">
        <f t="shared" si="4"/>
        <v>7.2000000000000455</v>
      </c>
      <c r="M120" s="299">
        <f t="shared" si="5"/>
        <v>1.0583566073791042</v>
      </c>
      <c r="N120" s="78">
        <f>Margins!B120</f>
        <v>550</v>
      </c>
      <c r="O120" s="25">
        <f t="shared" si="6"/>
        <v>550</v>
      </c>
      <c r="P120" s="25">
        <f t="shared" si="7"/>
        <v>0</v>
      </c>
      <c r="Q120" s="257"/>
    </row>
    <row r="121" spans="1:17" ht="13.5">
      <c r="A121" s="193" t="s">
        <v>407</v>
      </c>
      <c r="B121" s="172">
        <v>694</v>
      </c>
      <c r="C121" s="295">
        <v>-0.25</v>
      </c>
      <c r="D121" s="172">
        <v>0</v>
      </c>
      <c r="E121" s="295">
        <v>0</v>
      </c>
      <c r="F121" s="172">
        <v>0</v>
      </c>
      <c r="G121" s="295">
        <v>0</v>
      </c>
      <c r="H121" s="172">
        <v>694</v>
      </c>
      <c r="I121" s="296">
        <v>-0.25</v>
      </c>
      <c r="J121" s="257">
        <v>534.5</v>
      </c>
      <c r="K121" s="69">
        <v>531.05</v>
      </c>
      <c r="L121" s="135">
        <f t="shared" si="4"/>
        <v>3.4500000000000455</v>
      </c>
      <c r="M121" s="299">
        <f t="shared" si="5"/>
        <v>0.6496563412108174</v>
      </c>
      <c r="N121" s="78">
        <f>Margins!B121</f>
        <v>500</v>
      </c>
      <c r="O121" s="25">
        <f t="shared" si="6"/>
        <v>0</v>
      </c>
      <c r="P121" s="25">
        <f t="shared" si="7"/>
        <v>0</v>
      </c>
      <c r="Q121" s="257"/>
    </row>
    <row r="122" spans="1:17" ht="13.5">
      <c r="A122" s="193" t="s">
        <v>288</v>
      </c>
      <c r="B122" s="172">
        <v>8838</v>
      </c>
      <c r="C122" s="295">
        <v>0.33</v>
      </c>
      <c r="D122" s="172">
        <v>13</v>
      </c>
      <c r="E122" s="295">
        <v>0.86</v>
      </c>
      <c r="F122" s="172">
        <v>2</v>
      </c>
      <c r="G122" s="295">
        <v>0</v>
      </c>
      <c r="H122" s="172">
        <v>8853</v>
      </c>
      <c r="I122" s="296">
        <v>0.33</v>
      </c>
      <c r="J122" s="257">
        <v>816.25</v>
      </c>
      <c r="K122" s="69">
        <v>797.75</v>
      </c>
      <c r="L122" s="135">
        <f t="shared" si="4"/>
        <v>18.5</v>
      </c>
      <c r="M122" s="299">
        <f t="shared" si="5"/>
        <v>2.319022250078345</v>
      </c>
      <c r="N122" s="78">
        <f>Margins!B122</f>
        <v>550</v>
      </c>
      <c r="O122" s="25">
        <f t="shared" si="6"/>
        <v>7150</v>
      </c>
      <c r="P122" s="25">
        <f t="shared" si="7"/>
        <v>1100</v>
      </c>
      <c r="Q122" s="257"/>
    </row>
    <row r="123" spans="1:17" ht="13.5">
      <c r="A123" s="193" t="s">
        <v>176</v>
      </c>
      <c r="B123" s="172">
        <v>1233</v>
      </c>
      <c r="C123" s="295">
        <v>-0.52</v>
      </c>
      <c r="D123" s="172">
        <v>0</v>
      </c>
      <c r="E123" s="295">
        <v>0</v>
      </c>
      <c r="F123" s="172">
        <v>0</v>
      </c>
      <c r="G123" s="295">
        <v>0</v>
      </c>
      <c r="H123" s="172">
        <v>1233</v>
      </c>
      <c r="I123" s="296">
        <v>-0.52</v>
      </c>
      <c r="J123" s="257">
        <v>215.4</v>
      </c>
      <c r="K123" s="69">
        <v>211.45</v>
      </c>
      <c r="L123" s="135">
        <f t="shared" si="4"/>
        <v>3.950000000000017</v>
      </c>
      <c r="M123" s="299">
        <f t="shared" si="5"/>
        <v>1.8680539134547254</v>
      </c>
      <c r="N123" s="78">
        <f>Margins!B123</f>
        <v>1250</v>
      </c>
      <c r="O123" s="25">
        <f t="shared" si="6"/>
        <v>0</v>
      </c>
      <c r="P123" s="25">
        <f t="shared" si="7"/>
        <v>0</v>
      </c>
      <c r="Q123" s="257"/>
    </row>
    <row r="124" spans="1:17" ht="13.5">
      <c r="A124" s="193" t="s">
        <v>487</v>
      </c>
      <c r="B124" s="172">
        <v>231</v>
      </c>
      <c r="C124" s="295">
        <v>0.17</v>
      </c>
      <c r="D124" s="172">
        <v>0</v>
      </c>
      <c r="E124" s="295">
        <v>0</v>
      </c>
      <c r="F124" s="172">
        <v>0</v>
      </c>
      <c r="G124" s="295">
        <v>0</v>
      </c>
      <c r="H124" s="172">
        <v>231</v>
      </c>
      <c r="I124" s="296">
        <v>0.17</v>
      </c>
      <c r="J124" s="257">
        <v>3000</v>
      </c>
      <c r="K124" s="69">
        <v>2982.85</v>
      </c>
      <c r="L124" s="135">
        <f t="shared" si="4"/>
        <v>17.15000000000009</v>
      </c>
      <c r="M124" s="299">
        <f t="shared" si="5"/>
        <v>0.5749534840840167</v>
      </c>
      <c r="N124" s="78">
        <f>Margins!B124</f>
        <v>100</v>
      </c>
      <c r="O124" s="25">
        <f t="shared" si="6"/>
        <v>0</v>
      </c>
      <c r="P124" s="25">
        <f t="shared" si="7"/>
        <v>0</v>
      </c>
      <c r="Q124" s="257"/>
    </row>
    <row r="125" spans="1:17" ht="13.5">
      <c r="A125" s="193" t="s">
        <v>144</v>
      </c>
      <c r="B125" s="172">
        <v>273</v>
      </c>
      <c r="C125" s="295">
        <v>1.28</v>
      </c>
      <c r="D125" s="172">
        <v>1</v>
      </c>
      <c r="E125" s="295">
        <v>0</v>
      </c>
      <c r="F125" s="172">
        <v>0</v>
      </c>
      <c r="G125" s="295">
        <v>0</v>
      </c>
      <c r="H125" s="172">
        <v>274</v>
      </c>
      <c r="I125" s="296">
        <v>1.26</v>
      </c>
      <c r="J125" s="257">
        <v>208.55</v>
      </c>
      <c r="K125" s="69">
        <v>205.25</v>
      </c>
      <c r="L125" s="135">
        <f t="shared" si="4"/>
        <v>3.3000000000000114</v>
      </c>
      <c r="M125" s="299">
        <f t="shared" si="5"/>
        <v>1.6077953714981785</v>
      </c>
      <c r="N125" s="78">
        <f>Margins!B125</f>
        <v>1700</v>
      </c>
      <c r="O125" s="25">
        <f t="shared" si="6"/>
        <v>1700</v>
      </c>
      <c r="P125" s="25">
        <f t="shared" si="7"/>
        <v>0</v>
      </c>
      <c r="Q125" s="257"/>
    </row>
    <row r="126" spans="1:18" ht="13.5">
      <c r="A126" s="193" t="s">
        <v>268</v>
      </c>
      <c r="B126" s="172">
        <v>6428</v>
      </c>
      <c r="C126" s="295">
        <v>0.37</v>
      </c>
      <c r="D126" s="172">
        <v>49</v>
      </c>
      <c r="E126" s="295">
        <v>1.88</v>
      </c>
      <c r="F126" s="172">
        <v>0</v>
      </c>
      <c r="G126" s="295">
        <v>-1</v>
      </c>
      <c r="H126" s="172">
        <v>6477</v>
      </c>
      <c r="I126" s="296">
        <v>0.38</v>
      </c>
      <c r="J126" s="257">
        <v>330.2</v>
      </c>
      <c r="K126" s="69">
        <v>317.5</v>
      </c>
      <c r="L126" s="135">
        <f t="shared" si="4"/>
        <v>12.699999999999989</v>
      </c>
      <c r="M126" s="299">
        <f t="shared" si="5"/>
        <v>3.9999999999999964</v>
      </c>
      <c r="N126" s="78">
        <f>Margins!B126</f>
        <v>850</v>
      </c>
      <c r="O126" s="25">
        <f t="shared" si="6"/>
        <v>41650</v>
      </c>
      <c r="P126" s="25">
        <f t="shared" si="7"/>
        <v>0</v>
      </c>
      <c r="Q126" s="257"/>
      <c r="R126" s="25"/>
    </row>
    <row r="127" spans="1:17" ht="13.5">
      <c r="A127" s="193" t="s">
        <v>206</v>
      </c>
      <c r="B127" s="172">
        <v>8119</v>
      </c>
      <c r="C127" s="295">
        <v>1.18</v>
      </c>
      <c r="D127" s="172">
        <v>256</v>
      </c>
      <c r="E127" s="295">
        <v>5.74</v>
      </c>
      <c r="F127" s="172">
        <v>3</v>
      </c>
      <c r="G127" s="295">
        <v>-0.67</v>
      </c>
      <c r="H127" s="172">
        <v>8378</v>
      </c>
      <c r="I127" s="296">
        <v>1.22</v>
      </c>
      <c r="J127" s="257">
        <v>2618.55</v>
      </c>
      <c r="K127" s="69">
        <v>2590.7</v>
      </c>
      <c r="L127" s="135">
        <f t="shared" si="4"/>
        <v>27.850000000000364</v>
      </c>
      <c r="M127" s="299">
        <f t="shared" si="5"/>
        <v>1.074999035009857</v>
      </c>
      <c r="N127" s="78">
        <f>Margins!B127</f>
        <v>200</v>
      </c>
      <c r="O127" s="25">
        <f t="shared" si="6"/>
        <v>51200</v>
      </c>
      <c r="P127" s="25">
        <f t="shared" si="7"/>
        <v>600</v>
      </c>
      <c r="Q127" s="257"/>
    </row>
    <row r="128" spans="1:17" ht="13.5">
      <c r="A128" s="193" t="s">
        <v>289</v>
      </c>
      <c r="B128" s="172">
        <v>498</v>
      </c>
      <c r="C128" s="295">
        <v>0.36</v>
      </c>
      <c r="D128" s="172">
        <v>0</v>
      </c>
      <c r="E128" s="295">
        <v>0</v>
      </c>
      <c r="F128" s="172">
        <v>0</v>
      </c>
      <c r="G128" s="295">
        <v>0</v>
      </c>
      <c r="H128" s="172">
        <v>498</v>
      </c>
      <c r="I128" s="296">
        <v>0.36</v>
      </c>
      <c r="J128" s="257">
        <v>591.3</v>
      </c>
      <c r="K128" s="257">
        <v>592.9</v>
      </c>
      <c r="L128" s="135">
        <f t="shared" si="4"/>
        <v>-1.6000000000000227</v>
      </c>
      <c r="M128" s="299">
        <f t="shared" si="5"/>
        <v>-0.26986001011975425</v>
      </c>
      <c r="N128" s="78">
        <f>Margins!B128</f>
        <v>350</v>
      </c>
      <c r="O128" s="25">
        <f t="shared" si="6"/>
        <v>0</v>
      </c>
      <c r="P128" s="25">
        <f t="shared" si="7"/>
        <v>0</v>
      </c>
      <c r="Q128" s="257"/>
    </row>
    <row r="129" spans="1:17" ht="13.5">
      <c r="A129" s="193" t="s">
        <v>6</v>
      </c>
      <c r="B129" s="172">
        <v>1824</v>
      </c>
      <c r="C129" s="295">
        <v>0.41</v>
      </c>
      <c r="D129" s="172">
        <v>4</v>
      </c>
      <c r="E129" s="295">
        <v>0</v>
      </c>
      <c r="F129" s="172">
        <v>0</v>
      </c>
      <c r="G129" s="295">
        <v>0</v>
      </c>
      <c r="H129" s="172">
        <v>1828</v>
      </c>
      <c r="I129" s="296">
        <v>0.41</v>
      </c>
      <c r="J129" s="257">
        <v>709.1</v>
      </c>
      <c r="K129" s="69">
        <v>698.2</v>
      </c>
      <c r="L129" s="135">
        <f t="shared" si="4"/>
        <v>10.899999999999977</v>
      </c>
      <c r="M129" s="299">
        <f t="shared" si="5"/>
        <v>1.5611572615296443</v>
      </c>
      <c r="N129" s="78">
        <f>Margins!B129</f>
        <v>312</v>
      </c>
      <c r="O129" s="25">
        <f t="shared" si="6"/>
        <v>1248</v>
      </c>
      <c r="P129" s="25">
        <f t="shared" si="7"/>
        <v>0</v>
      </c>
      <c r="Q129" s="257"/>
    </row>
    <row r="130" spans="1:17" ht="13.5">
      <c r="A130" s="193" t="s">
        <v>168</v>
      </c>
      <c r="B130" s="172">
        <v>240</v>
      </c>
      <c r="C130" s="295">
        <v>1.14</v>
      </c>
      <c r="D130" s="172">
        <v>0</v>
      </c>
      <c r="E130" s="295">
        <v>0</v>
      </c>
      <c r="F130" s="172">
        <v>0</v>
      </c>
      <c r="G130" s="295">
        <v>0</v>
      </c>
      <c r="H130" s="172">
        <v>240</v>
      </c>
      <c r="I130" s="296">
        <v>1.14</v>
      </c>
      <c r="J130" s="257">
        <v>599.65</v>
      </c>
      <c r="K130" s="69">
        <v>598.7</v>
      </c>
      <c r="L130" s="135">
        <f t="shared" si="4"/>
        <v>0.9499999999999318</v>
      </c>
      <c r="M130" s="299">
        <f t="shared" si="5"/>
        <v>0.15867713378986667</v>
      </c>
      <c r="N130" s="78">
        <f>Margins!B130</f>
        <v>600</v>
      </c>
      <c r="O130" s="25">
        <f t="shared" si="6"/>
        <v>0</v>
      </c>
      <c r="P130" s="25">
        <f t="shared" si="7"/>
        <v>0</v>
      </c>
      <c r="Q130" s="257"/>
    </row>
    <row r="131" spans="1:17" ht="13.5">
      <c r="A131" s="193" t="s">
        <v>219</v>
      </c>
      <c r="B131" s="172">
        <v>2245</v>
      </c>
      <c r="C131" s="295">
        <v>-0.15</v>
      </c>
      <c r="D131" s="172">
        <v>18</v>
      </c>
      <c r="E131" s="295">
        <v>-0.14</v>
      </c>
      <c r="F131" s="172">
        <v>0</v>
      </c>
      <c r="G131" s="295">
        <v>0</v>
      </c>
      <c r="H131" s="172">
        <v>2263</v>
      </c>
      <c r="I131" s="296">
        <v>-0.15</v>
      </c>
      <c r="J131" s="257">
        <v>875.4</v>
      </c>
      <c r="K131" s="69">
        <v>874.95</v>
      </c>
      <c r="L131" s="135">
        <f t="shared" si="4"/>
        <v>0.4499999999999318</v>
      </c>
      <c r="M131" s="299">
        <f t="shared" si="5"/>
        <v>0.05143151037201346</v>
      </c>
      <c r="N131" s="78">
        <f>Margins!B131</f>
        <v>400</v>
      </c>
      <c r="O131" s="25">
        <f t="shared" si="6"/>
        <v>7200</v>
      </c>
      <c r="P131" s="25">
        <f t="shared" si="7"/>
        <v>0</v>
      </c>
      <c r="Q131" s="257"/>
    </row>
    <row r="132" spans="1:17" ht="13.5">
      <c r="A132" s="193" t="s">
        <v>203</v>
      </c>
      <c r="B132" s="172">
        <v>87</v>
      </c>
      <c r="C132" s="295">
        <v>0.5</v>
      </c>
      <c r="D132" s="172">
        <v>1</v>
      </c>
      <c r="E132" s="295">
        <v>0</v>
      </c>
      <c r="F132" s="172">
        <v>0</v>
      </c>
      <c r="G132" s="295">
        <v>0</v>
      </c>
      <c r="H132" s="172">
        <v>88</v>
      </c>
      <c r="I132" s="296">
        <v>0.52</v>
      </c>
      <c r="J132" s="257">
        <v>231</v>
      </c>
      <c r="K132" s="69">
        <v>230.1</v>
      </c>
      <c r="L132" s="135">
        <f t="shared" si="4"/>
        <v>0.9000000000000057</v>
      </c>
      <c r="M132" s="299">
        <f t="shared" si="5"/>
        <v>0.39113428943937667</v>
      </c>
      <c r="N132" s="78">
        <f>Margins!B132</f>
        <v>1250</v>
      </c>
      <c r="O132" s="25">
        <f t="shared" si="6"/>
        <v>1250</v>
      </c>
      <c r="P132" s="25">
        <f t="shared" si="7"/>
        <v>0</v>
      </c>
      <c r="Q132" s="257"/>
    </row>
    <row r="133" spans="1:17" ht="13.5">
      <c r="A133" s="193" t="s">
        <v>290</v>
      </c>
      <c r="B133" s="172">
        <v>7320</v>
      </c>
      <c r="C133" s="295">
        <v>-0.35</v>
      </c>
      <c r="D133" s="172">
        <v>2</v>
      </c>
      <c r="E133" s="295">
        <v>-0.85</v>
      </c>
      <c r="F133" s="172">
        <v>1</v>
      </c>
      <c r="G133" s="295">
        <v>0</v>
      </c>
      <c r="H133" s="172">
        <v>7323</v>
      </c>
      <c r="I133" s="296">
        <v>-0.35</v>
      </c>
      <c r="J133" s="257">
        <v>1820.45</v>
      </c>
      <c r="K133" s="69">
        <v>1819.75</v>
      </c>
      <c r="L133" s="135">
        <f aca="true" t="shared" si="8" ref="L133:L196">J133-K133</f>
        <v>0.7000000000000455</v>
      </c>
      <c r="M133" s="299">
        <f aca="true" t="shared" si="9" ref="M133:M196">L133/K133*100</f>
        <v>0.03846682236571207</v>
      </c>
      <c r="N133" s="78">
        <f>Margins!B133</f>
        <v>250</v>
      </c>
      <c r="O133" s="25">
        <f aca="true" t="shared" si="10" ref="O133:O196">D133*N133</f>
        <v>500</v>
      </c>
      <c r="P133" s="25">
        <f aca="true" t="shared" si="11" ref="P133:P196">F133*N133</f>
        <v>250</v>
      </c>
      <c r="Q133" s="257"/>
    </row>
    <row r="134" spans="1:17" ht="13.5">
      <c r="A134" s="193" t="s">
        <v>408</v>
      </c>
      <c r="B134" s="172">
        <v>1644</v>
      </c>
      <c r="C134" s="295">
        <v>0.91</v>
      </c>
      <c r="D134" s="172">
        <v>0</v>
      </c>
      <c r="E134" s="295">
        <v>0</v>
      </c>
      <c r="F134" s="172">
        <v>0</v>
      </c>
      <c r="G134" s="295">
        <v>0</v>
      </c>
      <c r="H134" s="172">
        <v>1644</v>
      </c>
      <c r="I134" s="296">
        <v>0.91</v>
      </c>
      <c r="J134" s="257">
        <v>302.7</v>
      </c>
      <c r="K134" s="69">
        <v>300.25</v>
      </c>
      <c r="L134" s="135">
        <f t="shared" si="8"/>
        <v>2.4499999999999886</v>
      </c>
      <c r="M134" s="299">
        <f t="shared" si="9"/>
        <v>0.8159866777685225</v>
      </c>
      <c r="N134" s="78">
        <f>Margins!B134</f>
        <v>825</v>
      </c>
      <c r="O134" s="25">
        <f t="shared" si="10"/>
        <v>0</v>
      </c>
      <c r="P134" s="25">
        <f t="shared" si="11"/>
        <v>0</v>
      </c>
      <c r="Q134" s="257"/>
    </row>
    <row r="135" spans="1:17" ht="13.5">
      <c r="A135" s="193" t="s">
        <v>272</v>
      </c>
      <c r="B135" s="172">
        <v>1142</v>
      </c>
      <c r="C135" s="295">
        <v>1.04</v>
      </c>
      <c r="D135" s="172">
        <v>3</v>
      </c>
      <c r="E135" s="295">
        <v>2</v>
      </c>
      <c r="F135" s="172">
        <v>0</v>
      </c>
      <c r="G135" s="295">
        <v>0</v>
      </c>
      <c r="H135" s="172">
        <v>1145</v>
      </c>
      <c r="I135" s="296">
        <v>1.04</v>
      </c>
      <c r="J135" s="257">
        <v>275.95</v>
      </c>
      <c r="K135" s="69">
        <v>281.9</v>
      </c>
      <c r="L135" s="135">
        <f t="shared" si="8"/>
        <v>-5.949999999999989</v>
      </c>
      <c r="M135" s="299">
        <f t="shared" si="9"/>
        <v>-2.1106775452288007</v>
      </c>
      <c r="N135" s="78">
        <f>Margins!B135</f>
        <v>800</v>
      </c>
      <c r="O135" s="25">
        <f t="shared" si="10"/>
        <v>2400</v>
      </c>
      <c r="P135" s="25">
        <f t="shared" si="11"/>
        <v>0</v>
      </c>
      <c r="Q135" s="257"/>
    </row>
    <row r="136" spans="1:17" ht="13.5">
      <c r="A136" s="193" t="s">
        <v>145</v>
      </c>
      <c r="B136" s="172">
        <v>618</v>
      </c>
      <c r="C136" s="295">
        <v>-0.06</v>
      </c>
      <c r="D136" s="172">
        <v>78</v>
      </c>
      <c r="E136" s="295">
        <v>0.04</v>
      </c>
      <c r="F136" s="172">
        <v>3</v>
      </c>
      <c r="G136" s="295">
        <v>-0.57</v>
      </c>
      <c r="H136" s="172">
        <v>699</v>
      </c>
      <c r="I136" s="296">
        <v>-0.05</v>
      </c>
      <c r="J136" s="257">
        <v>48.75</v>
      </c>
      <c r="K136" s="69">
        <v>48.35</v>
      </c>
      <c r="L136" s="135">
        <f t="shared" si="8"/>
        <v>0.3999999999999986</v>
      </c>
      <c r="M136" s="299">
        <f t="shared" si="9"/>
        <v>0.8273009307135442</v>
      </c>
      <c r="N136" s="78">
        <f>Margins!B136</f>
        <v>8900</v>
      </c>
      <c r="O136" s="25">
        <f t="shared" si="10"/>
        <v>694200</v>
      </c>
      <c r="P136" s="25">
        <f t="shared" si="11"/>
        <v>26700</v>
      </c>
      <c r="Q136" s="257"/>
    </row>
    <row r="137" spans="1:17" ht="13.5">
      <c r="A137" s="193" t="s">
        <v>7</v>
      </c>
      <c r="B137" s="172">
        <v>3888</v>
      </c>
      <c r="C137" s="295">
        <v>0.82</v>
      </c>
      <c r="D137" s="172">
        <v>488</v>
      </c>
      <c r="E137" s="295">
        <v>0.27</v>
      </c>
      <c r="F137" s="172">
        <v>44</v>
      </c>
      <c r="G137" s="295">
        <v>-0.1</v>
      </c>
      <c r="H137" s="172">
        <v>4420</v>
      </c>
      <c r="I137" s="296">
        <v>0.72</v>
      </c>
      <c r="J137" s="257">
        <v>149.2</v>
      </c>
      <c r="K137" s="69">
        <v>146.65</v>
      </c>
      <c r="L137" s="135">
        <f t="shared" si="8"/>
        <v>2.549999999999983</v>
      </c>
      <c r="M137" s="299">
        <f t="shared" si="9"/>
        <v>1.7388339584043524</v>
      </c>
      <c r="N137" s="78">
        <f>Margins!B137</f>
        <v>1600</v>
      </c>
      <c r="O137" s="25">
        <f t="shared" si="10"/>
        <v>780800</v>
      </c>
      <c r="P137" s="25">
        <f t="shared" si="11"/>
        <v>70400</v>
      </c>
      <c r="Q137" s="257"/>
    </row>
    <row r="138" spans="1:17" ht="13.5">
      <c r="A138" s="193" t="s">
        <v>291</v>
      </c>
      <c r="B138" s="172">
        <v>415</v>
      </c>
      <c r="C138" s="295">
        <v>-0.7</v>
      </c>
      <c r="D138" s="172">
        <v>0</v>
      </c>
      <c r="E138" s="295">
        <v>-1</v>
      </c>
      <c r="F138" s="172">
        <v>0</v>
      </c>
      <c r="G138" s="295">
        <v>0</v>
      </c>
      <c r="H138" s="172">
        <v>415</v>
      </c>
      <c r="I138" s="296">
        <v>-0.7</v>
      </c>
      <c r="J138" s="257">
        <v>218.3</v>
      </c>
      <c r="K138" s="69">
        <v>218.75</v>
      </c>
      <c r="L138" s="135">
        <f t="shared" si="8"/>
        <v>-0.44999999999998863</v>
      </c>
      <c r="M138" s="299">
        <f t="shared" si="9"/>
        <v>-0.20571428571428052</v>
      </c>
      <c r="N138" s="78">
        <f>Margins!B138</f>
        <v>1000</v>
      </c>
      <c r="O138" s="25">
        <f t="shared" si="10"/>
        <v>0</v>
      </c>
      <c r="P138" s="25">
        <f t="shared" si="11"/>
        <v>0</v>
      </c>
      <c r="Q138" s="257"/>
    </row>
    <row r="139" spans="1:17" ht="13.5">
      <c r="A139" s="193" t="s">
        <v>177</v>
      </c>
      <c r="B139" s="172">
        <v>2948</v>
      </c>
      <c r="C139" s="295">
        <v>0.53</v>
      </c>
      <c r="D139" s="172">
        <v>228</v>
      </c>
      <c r="E139" s="295">
        <v>0.65</v>
      </c>
      <c r="F139" s="172">
        <v>25</v>
      </c>
      <c r="G139" s="295">
        <v>0.67</v>
      </c>
      <c r="H139" s="172">
        <v>3201</v>
      </c>
      <c r="I139" s="296">
        <v>0.54</v>
      </c>
      <c r="J139" s="257">
        <v>45.85</v>
      </c>
      <c r="K139" s="69">
        <v>44.75</v>
      </c>
      <c r="L139" s="135">
        <f t="shared" si="8"/>
        <v>1.1000000000000014</v>
      </c>
      <c r="M139" s="299">
        <f t="shared" si="9"/>
        <v>2.458100558659221</v>
      </c>
      <c r="N139" s="78">
        <f>Margins!B139</f>
        <v>14000</v>
      </c>
      <c r="O139" s="25">
        <f t="shared" si="10"/>
        <v>3192000</v>
      </c>
      <c r="P139" s="25">
        <f t="shared" si="11"/>
        <v>350000</v>
      </c>
      <c r="Q139" s="257"/>
    </row>
    <row r="140" spans="1:17" ht="13.5">
      <c r="A140" s="193" t="s">
        <v>198</v>
      </c>
      <c r="B140" s="172">
        <v>1092</v>
      </c>
      <c r="C140" s="295">
        <v>1.43</v>
      </c>
      <c r="D140" s="172">
        <v>30</v>
      </c>
      <c r="E140" s="295">
        <v>29</v>
      </c>
      <c r="F140" s="172">
        <v>0</v>
      </c>
      <c r="G140" s="295">
        <v>0</v>
      </c>
      <c r="H140" s="172">
        <v>1122</v>
      </c>
      <c r="I140" s="296">
        <v>1.49</v>
      </c>
      <c r="J140" s="257">
        <v>276</v>
      </c>
      <c r="K140" s="69">
        <v>267.45</v>
      </c>
      <c r="L140" s="135">
        <f t="shared" si="8"/>
        <v>8.550000000000011</v>
      </c>
      <c r="M140" s="299">
        <f t="shared" si="9"/>
        <v>3.19685922602356</v>
      </c>
      <c r="N140" s="78">
        <f>Margins!B140</f>
        <v>1150</v>
      </c>
      <c r="O140" s="25">
        <f t="shared" si="10"/>
        <v>34500</v>
      </c>
      <c r="P140" s="25">
        <f t="shared" si="11"/>
        <v>0</v>
      </c>
      <c r="Q140" s="257"/>
    </row>
    <row r="141" spans="1:17" ht="13.5">
      <c r="A141" s="193" t="s">
        <v>169</v>
      </c>
      <c r="B141" s="172">
        <v>433</v>
      </c>
      <c r="C141" s="295">
        <v>-0.34</v>
      </c>
      <c r="D141" s="172">
        <v>0</v>
      </c>
      <c r="E141" s="295">
        <v>0</v>
      </c>
      <c r="F141" s="172">
        <v>0</v>
      </c>
      <c r="G141" s="295">
        <v>0</v>
      </c>
      <c r="H141" s="172">
        <v>433</v>
      </c>
      <c r="I141" s="296">
        <v>-0.34</v>
      </c>
      <c r="J141" s="257">
        <v>366.65</v>
      </c>
      <c r="K141" s="69">
        <v>365.5</v>
      </c>
      <c r="L141" s="135">
        <f t="shared" si="8"/>
        <v>1.1499999999999773</v>
      </c>
      <c r="M141" s="299">
        <f t="shared" si="9"/>
        <v>0.3146374829001306</v>
      </c>
      <c r="N141" s="78">
        <f>Margins!B141</f>
        <v>1100</v>
      </c>
      <c r="O141" s="25">
        <f t="shared" si="10"/>
        <v>0</v>
      </c>
      <c r="P141" s="25">
        <f t="shared" si="11"/>
        <v>0</v>
      </c>
      <c r="Q141" s="257"/>
    </row>
    <row r="142" spans="1:17" ht="13.5">
      <c r="A142" s="193" t="s">
        <v>146</v>
      </c>
      <c r="B142" s="172">
        <v>1868</v>
      </c>
      <c r="C142" s="295">
        <v>-0.83</v>
      </c>
      <c r="D142" s="172">
        <v>66</v>
      </c>
      <c r="E142" s="295">
        <v>-0.91</v>
      </c>
      <c r="F142" s="172">
        <v>12</v>
      </c>
      <c r="G142" s="295">
        <v>-0.76</v>
      </c>
      <c r="H142" s="172">
        <v>1946</v>
      </c>
      <c r="I142" s="296">
        <v>-0.83</v>
      </c>
      <c r="J142" s="257">
        <v>96.25</v>
      </c>
      <c r="K142" s="69">
        <v>99.55</v>
      </c>
      <c r="L142" s="135">
        <f t="shared" si="8"/>
        <v>-3.299999999999997</v>
      </c>
      <c r="M142" s="299">
        <f t="shared" si="9"/>
        <v>-3.31491712707182</v>
      </c>
      <c r="N142" s="78">
        <f>Margins!B142</f>
        <v>5900</v>
      </c>
      <c r="O142" s="25">
        <f t="shared" si="10"/>
        <v>389400</v>
      </c>
      <c r="P142" s="25">
        <f t="shared" si="11"/>
        <v>70800</v>
      </c>
      <c r="Q142" s="257"/>
    </row>
    <row r="143" spans="1:17" ht="13.5">
      <c r="A143" s="193" t="s">
        <v>147</v>
      </c>
      <c r="B143" s="172">
        <v>110</v>
      </c>
      <c r="C143" s="295">
        <v>-0.76</v>
      </c>
      <c r="D143" s="172">
        <v>0</v>
      </c>
      <c r="E143" s="295">
        <v>0</v>
      </c>
      <c r="F143" s="172">
        <v>0</v>
      </c>
      <c r="G143" s="295">
        <v>0</v>
      </c>
      <c r="H143" s="172">
        <v>110</v>
      </c>
      <c r="I143" s="296">
        <v>-0.76</v>
      </c>
      <c r="J143" s="257">
        <v>275.1</v>
      </c>
      <c r="K143" s="69">
        <v>280.7</v>
      </c>
      <c r="L143" s="135">
        <f t="shared" si="8"/>
        <v>-5.599999999999966</v>
      </c>
      <c r="M143" s="299">
        <f t="shared" si="9"/>
        <v>-1.995012468827918</v>
      </c>
      <c r="N143" s="78">
        <f>Margins!B143</f>
        <v>1045</v>
      </c>
      <c r="O143" s="25">
        <f t="shared" si="10"/>
        <v>0</v>
      </c>
      <c r="P143" s="25">
        <f t="shared" si="11"/>
        <v>0</v>
      </c>
      <c r="Q143" s="257"/>
    </row>
    <row r="144" spans="1:17" ht="13.5">
      <c r="A144" s="193" t="s">
        <v>488</v>
      </c>
      <c r="B144" s="172">
        <v>4685</v>
      </c>
      <c r="C144" s="295">
        <v>1.88</v>
      </c>
      <c r="D144" s="172">
        <v>8</v>
      </c>
      <c r="E144" s="295">
        <v>0.14</v>
      </c>
      <c r="F144" s="172">
        <v>0</v>
      </c>
      <c r="G144" s="295">
        <v>0</v>
      </c>
      <c r="H144" s="172">
        <v>4693</v>
      </c>
      <c r="I144" s="296">
        <v>1.88</v>
      </c>
      <c r="J144" s="257">
        <v>354.2</v>
      </c>
      <c r="K144" s="69">
        <v>338</v>
      </c>
      <c r="L144" s="135">
        <f t="shared" si="8"/>
        <v>16.19999999999999</v>
      </c>
      <c r="M144" s="299">
        <f t="shared" si="9"/>
        <v>4.79289940828402</v>
      </c>
      <c r="N144" s="78">
        <f>Margins!B144</f>
        <v>600</v>
      </c>
      <c r="O144" s="25">
        <f t="shared" si="10"/>
        <v>4800</v>
      </c>
      <c r="P144" s="25">
        <f t="shared" si="11"/>
        <v>0</v>
      </c>
      <c r="Q144" s="257"/>
    </row>
    <row r="145" spans="1:18" ht="13.5">
      <c r="A145" s="193" t="s">
        <v>121</v>
      </c>
      <c r="B145" s="172">
        <v>7872</v>
      </c>
      <c r="C145" s="295">
        <v>0.49</v>
      </c>
      <c r="D145" s="172">
        <v>1182</v>
      </c>
      <c r="E145" s="295">
        <v>0.63</v>
      </c>
      <c r="F145" s="172">
        <v>95</v>
      </c>
      <c r="G145" s="295">
        <v>-0.42</v>
      </c>
      <c r="H145" s="172">
        <v>9149</v>
      </c>
      <c r="I145" s="296">
        <v>0.48</v>
      </c>
      <c r="J145" s="257">
        <v>184.6</v>
      </c>
      <c r="K145" s="69">
        <v>183.55</v>
      </c>
      <c r="L145" s="135">
        <f t="shared" si="8"/>
        <v>1.049999999999983</v>
      </c>
      <c r="M145" s="299">
        <f t="shared" si="9"/>
        <v>0.5720512122037499</v>
      </c>
      <c r="N145" s="78">
        <f>Margins!B145</f>
        <v>1625</v>
      </c>
      <c r="O145" s="25">
        <f t="shared" si="10"/>
        <v>1920750</v>
      </c>
      <c r="P145" s="25">
        <f t="shared" si="11"/>
        <v>154375</v>
      </c>
      <c r="Q145" s="257"/>
      <c r="R145" s="25"/>
    </row>
    <row r="146" spans="1:18" ht="13.5">
      <c r="A146" s="201" t="s">
        <v>489</v>
      </c>
      <c r="B146" s="172">
        <v>93</v>
      </c>
      <c r="C146" s="295">
        <v>0.55</v>
      </c>
      <c r="D146" s="172">
        <v>0</v>
      </c>
      <c r="E146" s="295">
        <v>0</v>
      </c>
      <c r="F146" s="172">
        <v>0</v>
      </c>
      <c r="G146" s="295">
        <v>0</v>
      </c>
      <c r="H146" s="172">
        <v>93</v>
      </c>
      <c r="I146" s="296">
        <v>0.55</v>
      </c>
      <c r="J146" s="257">
        <v>329.65</v>
      </c>
      <c r="K146" s="69">
        <v>332.3</v>
      </c>
      <c r="L146" s="135">
        <f t="shared" si="8"/>
        <v>-2.650000000000034</v>
      </c>
      <c r="M146" s="299">
        <f t="shared" si="9"/>
        <v>-0.7974721637075034</v>
      </c>
      <c r="N146" s="78">
        <f>Margins!B146</f>
        <v>550</v>
      </c>
      <c r="O146" s="25">
        <f t="shared" si="10"/>
        <v>0</v>
      </c>
      <c r="P146" s="25">
        <f t="shared" si="11"/>
        <v>0</v>
      </c>
      <c r="Q146" s="257"/>
      <c r="R146" s="25"/>
    </row>
    <row r="147" spans="1:18" ht="13.5">
      <c r="A147" s="201" t="s">
        <v>469</v>
      </c>
      <c r="B147" s="172">
        <v>3713</v>
      </c>
      <c r="C147" s="295">
        <v>1.6</v>
      </c>
      <c r="D147" s="172">
        <v>14</v>
      </c>
      <c r="E147" s="295">
        <v>1.33</v>
      </c>
      <c r="F147" s="172">
        <v>0</v>
      </c>
      <c r="G147" s="295">
        <v>0</v>
      </c>
      <c r="H147" s="172">
        <v>3727</v>
      </c>
      <c r="I147" s="296">
        <v>1.6</v>
      </c>
      <c r="J147" s="257">
        <v>344.1</v>
      </c>
      <c r="K147" s="69">
        <v>336.15</v>
      </c>
      <c r="L147" s="135">
        <f t="shared" si="8"/>
        <v>7.9500000000000455</v>
      </c>
      <c r="M147" s="299">
        <f t="shared" si="9"/>
        <v>2.36501561802768</v>
      </c>
      <c r="N147" s="78">
        <f>Margins!B147</f>
        <v>650</v>
      </c>
      <c r="O147" s="25">
        <f t="shared" si="10"/>
        <v>9100</v>
      </c>
      <c r="P147" s="25">
        <f t="shared" si="11"/>
        <v>0</v>
      </c>
      <c r="Q147" s="257"/>
      <c r="R147" s="25"/>
    </row>
    <row r="148" spans="1:18" ht="13.5">
      <c r="A148" s="201" t="s">
        <v>35</v>
      </c>
      <c r="B148" s="172">
        <v>9373</v>
      </c>
      <c r="C148" s="295">
        <v>0.99</v>
      </c>
      <c r="D148" s="172">
        <v>214</v>
      </c>
      <c r="E148" s="295">
        <v>0.39</v>
      </c>
      <c r="F148" s="172">
        <v>18</v>
      </c>
      <c r="G148" s="295">
        <v>2.6</v>
      </c>
      <c r="H148" s="172">
        <v>9605</v>
      </c>
      <c r="I148" s="296">
        <v>0.97</v>
      </c>
      <c r="J148" s="257">
        <v>850.6</v>
      </c>
      <c r="K148" s="69">
        <v>836</v>
      </c>
      <c r="L148" s="135">
        <f t="shared" si="8"/>
        <v>14.600000000000023</v>
      </c>
      <c r="M148" s="299">
        <f t="shared" si="9"/>
        <v>1.746411483253591</v>
      </c>
      <c r="N148" s="78">
        <f>Margins!B148</f>
        <v>225</v>
      </c>
      <c r="O148" s="25">
        <f t="shared" si="10"/>
        <v>48150</v>
      </c>
      <c r="P148" s="25">
        <f t="shared" si="11"/>
        <v>4050</v>
      </c>
      <c r="Q148" s="257"/>
      <c r="R148" s="25"/>
    </row>
    <row r="149" spans="1:18" ht="13.5">
      <c r="A149" s="193" t="s">
        <v>170</v>
      </c>
      <c r="B149" s="172">
        <v>619</v>
      </c>
      <c r="C149" s="295">
        <v>-0.56</v>
      </c>
      <c r="D149" s="172">
        <v>6</v>
      </c>
      <c r="E149" s="295">
        <v>1</v>
      </c>
      <c r="F149" s="172">
        <v>1</v>
      </c>
      <c r="G149" s="295">
        <v>0</v>
      </c>
      <c r="H149" s="172">
        <v>626</v>
      </c>
      <c r="I149" s="296">
        <v>-0.55</v>
      </c>
      <c r="J149" s="257">
        <v>216.9</v>
      </c>
      <c r="K149" s="69">
        <v>215.6</v>
      </c>
      <c r="L149" s="135">
        <f t="shared" si="8"/>
        <v>1.3000000000000114</v>
      </c>
      <c r="M149" s="299">
        <f t="shared" si="9"/>
        <v>0.6029684601113225</v>
      </c>
      <c r="N149" s="78">
        <f>Margins!B149</f>
        <v>1050</v>
      </c>
      <c r="O149" s="25">
        <f t="shared" si="10"/>
        <v>6300</v>
      </c>
      <c r="P149" s="25">
        <f t="shared" si="11"/>
        <v>1050</v>
      </c>
      <c r="Q149" s="257"/>
      <c r="R149" s="25"/>
    </row>
    <row r="150" spans="1:17" ht="13.5">
      <c r="A150" s="193" t="s">
        <v>79</v>
      </c>
      <c r="B150" s="172">
        <v>347</v>
      </c>
      <c r="C150" s="295">
        <v>0.58</v>
      </c>
      <c r="D150" s="172">
        <v>0</v>
      </c>
      <c r="E150" s="295">
        <v>0</v>
      </c>
      <c r="F150" s="172">
        <v>0</v>
      </c>
      <c r="G150" s="295">
        <v>0</v>
      </c>
      <c r="H150" s="172">
        <v>347</v>
      </c>
      <c r="I150" s="296">
        <v>0.58</v>
      </c>
      <c r="J150" s="257">
        <v>228.45</v>
      </c>
      <c r="K150" s="69">
        <v>220.65</v>
      </c>
      <c r="L150" s="135">
        <f t="shared" si="8"/>
        <v>7.799999999999983</v>
      </c>
      <c r="M150" s="299">
        <f t="shared" si="9"/>
        <v>3.535010197144792</v>
      </c>
      <c r="N150" s="78">
        <f>Margins!B150</f>
        <v>1200</v>
      </c>
      <c r="O150" s="25">
        <f t="shared" si="10"/>
        <v>0</v>
      </c>
      <c r="P150" s="25">
        <f t="shared" si="11"/>
        <v>0</v>
      </c>
      <c r="Q150" s="257"/>
    </row>
    <row r="151" spans="1:17" ht="13.5">
      <c r="A151" s="193" t="s">
        <v>409</v>
      </c>
      <c r="B151" s="172">
        <v>2127</v>
      </c>
      <c r="C151" s="295">
        <v>-0.64</v>
      </c>
      <c r="D151" s="172">
        <v>0</v>
      </c>
      <c r="E151" s="295">
        <v>-1</v>
      </c>
      <c r="F151" s="172">
        <v>1</v>
      </c>
      <c r="G151" s="295">
        <v>0</v>
      </c>
      <c r="H151" s="172">
        <v>2128</v>
      </c>
      <c r="I151" s="296">
        <v>-0.64</v>
      </c>
      <c r="J151" s="257">
        <v>557.55</v>
      </c>
      <c r="K151" s="69">
        <v>552.15</v>
      </c>
      <c r="L151" s="135">
        <f t="shared" si="8"/>
        <v>5.399999999999977</v>
      </c>
      <c r="M151" s="299">
        <f t="shared" si="9"/>
        <v>0.9779951100244458</v>
      </c>
      <c r="N151" s="78">
        <f>Margins!B151</f>
        <v>500</v>
      </c>
      <c r="O151" s="25">
        <f t="shared" si="10"/>
        <v>0</v>
      </c>
      <c r="P151" s="25">
        <f t="shared" si="11"/>
        <v>500</v>
      </c>
      <c r="Q151" s="257"/>
    </row>
    <row r="152" spans="1:17" ht="13.5">
      <c r="A152" s="193" t="s">
        <v>270</v>
      </c>
      <c r="B152" s="172">
        <v>899</v>
      </c>
      <c r="C152" s="295">
        <v>0.15</v>
      </c>
      <c r="D152" s="172">
        <v>0</v>
      </c>
      <c r="E152" s="295">
        <v>-1</v>
      </c>
      <c r="F152" s="172">
        <v>0</v>
      </c>
      <c r="G152" s="295">
        <v>0</v>
      </c>
      <c r="H152" s="172">
        <v>899</v>
      </c>
      <c r="I152" s="296">
        <v>0.14</v>
      </c>
      <c r="J152" s="257">
        <v>320.3</v>
      </c>
      <c r="K152" s="69">
        <v>316.7</v>
      </c>
      <c r="L152" s="135">
        <f t="shared" si="8"/>
        <v>3.6000000000000227</v>
      </c>
      <c r="M152" s="299">
        <f t="shared" si="9"/>
        <v>1.1367224502684001</v>
      </c>
      <c r="N152" s="78">
        <f>Margins!B152</f>
        <v>700</v>
      </c>
      <c r="O152" s="25">
        <f t="shared" si="10"/>
        <v>0</v>
      </c>
      <c r="P152" s="25">
        <f t="shared" si="11"/>
        <v>0</v>
      </c>
      <c r="Q152" s="257"/>
    </row>
    <row r="153" spans="1:17" ht="13.5">
      <c r="A153" s="193" t="s">
        <v>410</v>
      </c>
      <c r="B153" s="172">
        <v>187</v>
      </c>
      <c r="C153" s="295">
        <v>-0.56</v>
      </c>
      <c r="D153" s="172">
        <v>0</v>
      </c>
      <c r="E153" s="295">
        <v>0</v>
      </c>
      <c r="F153" s="172">
        <v>0</v>
      </c>
      <c r="G153" s="295">
        <v>0</v>
      </c>
      <c r="H153" s="172">
        <v>187</v>
      </c>
      <c r="I153" s="296">
        <v>-0.56</v>
      </c>
      <c r="J153" s="257">
        <v>460.1</v>
      </c>
      <c r="K153" s="69">
        <v>466.75</v>
      </c>
      <c r="L153" s="135">
        <f t="shared" si="8"/>
        <v>-6.649999999999977</v>
      </c>
      <c r="M153" s="299">
        <f t="shared" si="9"/>
        <v>-1.424745581146219</v>
      </c>
      <c r="N153" s="78">
        <f>Margins!B153</f>
        <v>500</v>
      </c>
      <c r="O153" s="25">
        <f t="shared" si="10"/>
        <v>0</v>
      </c>
      <c r="P153" s="25">
        <f t="shared" si="11"/>
        <v>0</v>
      </c>
      <c r="Q153" s="257"/>
    </row>
    <row r="154" spans="1:17" ht="13.5">
      <c r="A154" s="193" t="s">
        <v>220</v>
      </c>
      <c r="B154" s="172">
        <v>4652</v>
      </c>
      <c r="C154" s="295">
        <v>1.09</v>
      </c>
      <c r="D154" s="172">
        <v>21</v>
      </c>
      <c r="E154" s="295">
        <v>0.75</v>
      </c>
      <c r="F154" s="172">
        <v>0</v>
      </c>
      <c r="G154" s="295">
        <v>-1</v>
      </c>
      <c r="H154" s="172">
        <v>4673</v>
      </c>
      <c r="I154" s="296">
        <v>1.08</v>
      </c>
      <c r="J154" s="257">
        <v>447.25</v>
      </c>
      <c r="K154" s="69">
        <v>443.05</v>
      </c>
      <c r="L154" s="135">
        <f t="shared" si="8"/>
        <v>4.199999999999989</v>
      </c>
      <c r="M154" s="299">
        <f t="shared" si="9"/>
        <v>0.9479742692698314</v>
      </c>
      <c r="N154" s="78">
        <f>Margins!B154</f>
        <v>650</v>
      </c>
      <c r="O154" s="25">
        <f t="shared" si="10"/>
        <v>13650</v>
      </c>
      <c r="P154" s="25">
        <f t="shared" si="11"/>
        <v>0</v>
      </c>
      <c r="Q154" s="257"/>
    </row>
    <row r="155" spans="1:17" ht="13.5">
      <c r="A155" s="193" t="s">
        <v>411</v>
      </c>
      <c r="B155" s="172">
        <v>2691</v>
      </c>
      <c r="C155" s="295">
        <v>1.35</v>
      </c>
      <c r="D155" s="172">
        <v>1</v>
      </c>
      <c r="E155" s="295">
        <v>0</v>
      </c>
      <c r="F155" s="172">
        <v>0</v>
      </c>
      <c r="G155" s="295">
        <v>0</v>
      </c>
      <c r="H155" s="172">
        <v>2692</v>
      </c>
      <c r="I155" s="296">
        <v>1.35</v>
      </c>
      <c r="J155" s="257">
        <v>572.6</v>
      </c>
      <c r="K155" s="69">
        <v>541.1</v>
      </c>
      <c r="L155" s="135">
        <f t="shared" si="8"/>
        <v>31.5</v>
      </c>
      <c r="M155" s="299">
        <f t="shared" si="9"/>
        <v>5.821474773609314</v>
      </c>
      <c r="N155" s="78">
        <f>Margins!B155</f>
        <v>550</v>
      </c>
      <c r="O155" s="25">
        <f t="shared" si="10"/>
        <v>550</v>
      </c>
      <c r="P155" s="25">
        <f t="shared" si="11"/>
        <v>0</v>
      </c>
      <c r="Q155" s="257"/>
    </row>
    <row r="156" spans="1:17" ht="13.5">
      <c r="A156" s="193" t="s">
        <v>412</v>
      </c>
      <c r="B156" s="172">
        <v>2044</v>
      </c>
      <c r="C156" s="295">
        <v>0.53</v>
      </c>
      <c r="D156" s="172">
        <v>334</v>
      </c>
      <c r="E156" s="295">
        <v>0.35</v>
      </c>
      <c r="F156" s="172">
        <v>40</v>
      </c>
      <c r="G156" s="295">
        <v>-0.02</v>
      </c>
      <c r="H156" s="172">
        <v>2418</v>
      </c>
      <c r="I156" s="296">
        <v>0.49</v>
      </c>
      <c r="J156" s="257">
        <v>65.5</v>
      </c>
      <c r="K156" s="69">
        <v>64.4</v>
      </c>
      <c r="L156" s="135">
        <f t="shared" si="8"/>
        <v>1.0999999999999943</v>
      </c>
      <c r="M156" s="299">
        <f t="shared" si="9"/>
        <v>1.7080745341614818</v>
      </c>
      <c r="N156" s="78">
        <f>Margins!B156</f>
        <v>4400</v>
      </c>
      <c r="O156" s="25">
        <f t="shared" si="10"/>
        <v>1469600</v>
      </c>
      <c r="P156" s="25">
        <f t="shared" si="11"/>
        <v>176000</v>
      </c>
      <c r="Q156" s="257"/>
    </row>
    <row r="157" spans="1:17" ht="13.5">
      <c r="A157" s="193" t="s">
        <v>385</v>
      </c>
      <c r="B157" s="172">
        <v>5420</v>
      </c>
      <c r="C157" s="295">
        <v>0.73</v>
      </c>
      <c r="D157" s="172">
        <v>173</v>
      </c>
      <c r="E157" s="295">
        <v>0.12</v>
      </c>
      <c r="F157" s="172">
        <v>6</v>
      </c>
      <c r="G157" s="295">
        <v>-0.33</v>
      </c>
      <c r="H157" s="172">
        <v>5599</v>
      </c>
      <c r="I157" s="296">
        <v>0.7</v>
      </c>
      <c r="J157" s="257">
        <v>195.8</v>
      </c>
      <c r="K157" s="69">
        <v>192.85</v>
      </c>
      <c r="L157" s="135">
        <f t="shared" si="8"/>
        <v>2.950000000000017</v>
      </c>
      <c r="M157" s="299">
        <f t="shared" si="9"/>
        <v>1.5296862846772192</v>
      </c>
      <c r="N157" s="78">
        <f>Margins!B157</f>
        <v>2400</v>
      </c>
      <c r="O157" s="25">
        <f t="shared" si="10"/>
        <v>415200</v>
      </c>
      <c r="P157" s="25">
        <f t="shared" si="11"/>
        <v>14400</v>
      </c>
      <c r="Q157" s="257"/>
    </row>
    <row r="158" spans="1:17" ht="13.5">
      <c r="A158" s="193" t="s">
        <v>80</v>
      </c>
      <c r="B158" s="172">
        <v>3454</v>
      </c>
      <c r="C158" s="295">
        <v>2.62</v>
      </c>
      <c r="D158" s="172">
        <v>17</v>
      </c>
      <c r="E158" s="295">
        <v>7.5</v>
      </c>
      <c r="F158" s="172">
        <v>0</v>
      </c>
      <c r="G158" s="295">
        <v>0</v>
      </c>
      <c r="H158" s="172">
        <v>3471</v>
      </c>
      <c r="I158" s="296">
        <v>2.63</v>
      </c>
      <c r="J158" s="257">
        <v>492.25</v>
      </c>
      <c r="K158" s="69">
        <v>487.35</v>
      </c>
      <c r="L158" s="135">
        <f t="shared" si="8"/>
        <v>4.899999999999977</v>
      </c>
      <c r="M158" s="299">
        <f t="shared" si="9"/>
        <v>1.0054375705345187</v>
      </c>
      <c r="N158" s="78">
        <f>Margins!B158</f>
        <v>600</v>
      </c>
      <c r="O158" s="25">
        <f t="shared" si="10"/>
        <v>10200</v>
      </c>
      <c r="P158" s="25">
        <f t="shared" si="11"/>
        <v>0</v>
      </c>
      <c r="Q158" s="257"/>
    </row>
    <row r="159" spans="1:17" ht="13.5">
      <c r="A159" s="193" t="s">
        <v>221</v>
      </c>
      <c r="B159" s="172">
        <v>750</v>
      </c>
      <c r="C159" s="295">
        <v>-0.29</v>
      </c>
      <c r="D159" s="172">
        <v>18</v>
      </c>
      <c r="E159" s="295">
        <v>0.06</v>
      </c>
      <c r="F159" s="172">
        <v>0</v>
      </c>
      <c r="G159" s="295">
        <v>0</v>
      </c>
      <c r="H159" s="172">
        <v>768</v>
      </c>
      <c r="I159" s="296">
        <v>-0.29</v>
      </c>
      <c r="J159" s="257">
        <v>115.55</v>
      </c>
      <c r="K159" s="69">
        <v>115.5</v>
      </c>
      <c r="L159" s="135">
        <f t="shared" si="8"/>
        <v>0.04999999999999716</v>
      </c>
      <c r="M159" s="299">
        <f t="shared" si="9"/>
        <v>0.04329004329004083</v>
      </c>
      <c r="N159" s="78">
        <f>Margins!B159</f>
        <v>1400</v>
      </c>
      <c r="O159" s="25">
        <f t="shared" si="10"/>
        <v>25200</v>
      </c>
      <c r="P159" s="25">
        <f t="shared" si="11"/>
        <v>0</v>
      </c>
      <c r="Q159" s="257"/>
    </row>
    <row r="160" spans="1:17" ht="13.5">
      <c r="A160" s="193" t="s">
        <v>292</v>
      </c>
      <c r="B160" s="172">
        <v>4596</v>
      </c>
      <c r="C160" s="295">
        <v>0.46</v>
      </c>
      <c r="D160" s="172">
        <v>80</v>
      </c>
      <c r="E160" s="295">
        <v>0.16</v>
      </c>
      <c r="F160" s="172">
        <v>4</v>
      </c>
      <c r="G160" s="295">
        <v>0</v>
      </c>
      <c r="H160" s="172">
        <v>4680</v>
      </c>
      <c r="I160" s="296">
        <v>0.45</v>
      </c>
      <c r="J160" s="257">
        <v>216.55</v>
      </c>
      <c r="K160" s="69">
        <v>211.45</v>
      </c>
      <c r="L160" s="135">
        <f t="shared" si="8"/>
        <v>5.100000000000023</v>
      </c>
      <c r="M160" s="299">
        <f t="shared" si="9"/>
        <v>2.4119177110428107</v>
      </c>
      <c r="N160" s="78">
        <f>Margins!B160</f>
        <v>2200</v>
      </c>
      <c r="O160" s="25">
        <f t="shared" si="10"/>
        <v>176000</v>
      </c>
      <c r="P160" s="25">
        <f t="shared" si="11"/>
        <v>8800</v>
      </c>
      <c r="Q160" s="257"/>
    </row>
    <row r="161" spans="1:17" ht="13.5">
      <c r="A161" s="193" t="s">
        <v>222</v>
      </c>
      <c r="B161" s="172">
        <v>6429</v>
      </c>
      <c r="C161" s="295">
        <v>0.45</v>
      </c>
      <c r="D161" s="172">
        <v>79</v>
      </c>
      <c r="E161" s="295">
        <v>0.32</v>
      </c>
      <c r="F161" s="172">
        <v>2</v>
      </c>
      <c r="G161" s="295">
        <v>-0.82</v>
      </c>
      <c r="H161" s="172">
        <v>6510</v>
      </c>
      <c r="I161" s="296">
        <v>0.44</v>
      </c>
      <c r="J161" s="257">
        <v>295.85</v>
      </c>
      <c r="K161" s="69">
        <v>291.05</v>
      </c>
      <c r="L161" s="135">
        <f t="shared" si="8"/>
        <v>4.800000000000011</v>
      </c>
      <c r="M161" s="299">
        <f t="shared" si="9"/>
        <v>1.6492011681841647</v>
      </c>
      <c r="N161" s="78">
        <f>Margins!B161</f>
        <v>1500</v>
      </c>
      <c r="O161" s="25">
        <f t="shared" si="10"/>
        <v>118500</v>
      </c>
      <c r="P161" s="25">
        <f t="shared" si="11"/>
        <v>3000</v>
      </c>
      <c r="Q161" s="257"/>
    </row>
    <row r="162" spans="1:17" ht="13.5">
      <c r="A162" s="193" t="s">
        <v>474</v>
      </c>
      <c r="B162" s="172">
        <v>4594</v>
      </c>
      <c r="C162" s="295">
        <v>0.75</v>
      </c>
      <c r="D162" s="172">
        <v>23</v>
      </c>
      <c r="E162" s="295">
        <v>4.75</v>
      </c>
      <c r="F162" s="172">
        <v>0</v>
      </c>
      <c r="G162" s="295">
        <v>0</v>
      </c>
      <c r="H162" s="172">
        <v>4617</v>
      </c>
      <c r="I162" s="296">
        <v>0.75</v>
      </c>
      <c r="J162" s="257">
        <v>392.95</v>
      </c>
      <c r="K162" s="69">
        <v>377.85</v>
      </c>
      <c r="L162" s="135">
        <f t="shared" si="8"/>
        <v>15.099999999999966</v>
      </c>
      <c r="M162" s="299">
        <f t="shared" si="9"/>
        <v>3.99629482598914</v>
      </c>
      <c r="N162" s="78">
        <f>Margins!B162</f>
        <v>500</v>
      </c>
      <c r="O162" s="25">
        <f t="shared" si="10"/>
        <v>11500</v>
      </c>
      <c r="P162" s="25">
        <f t="shared" si="11"/>
        <v>0</v>
      </c>
      <c r="Q162" s="257"/>
    </row>
    <row r="163" spans="1:17" ht="13.5">
      <c r="A163" s="193" t="s">
        <v>413</v>
      </c>
      <c r="B163" s="172">
        <v>648</v>
      </c>
      <c r="C163" s="295">
        <v>-0.85</v>
      </c>
      <c r="D163" s="172">
        <v>0</v>
      </c>
      <c r="E163" s="295">
        <v>0</v>
      </c>
      <c r="F163" s="172">
        <v>0</v>
      </c>
      <c r="G163" s="295">
        <v>0</v>
      </c>
      <c r="H163" s="172">
        <v>648</v>
      </c>
      <c r="I163" s="296">
        <v>-0.85</v>
      </c>
      <c r="J163" s="257">
        <v>778.25</v>
      </c>
      <c r="K163" s="69">
        <v>788.1</v>
      </c>
      <c r="L163" s="135">
        <f t="shared" si="8"/>
        <v>-9.850000000000023</v>
      </c>
      <c r="M163" s="299">
        <f t="shared" si="9"/>
        <v>-1.2498413906864638</v>
      </c>
      <c r="N163" s="78">
        <f>Margins!B163</f>
        <v>550</v>
      </c>
      <c r="O163" s="25">
        <f t="shared" si="10"/>
        <v>0</v>
      </c>
      <c r="P163" s="25">
        <f t="shared" si="11"/>
        <v>0</v>
      </c>
      <c r="Q163" s="257"/>
    </row>
    <row r="164" spans="1:17" ht="13.5">
      <c r="A164" s="193" t="s">
        <v>223</v>
      </c>
      <c r="B164" s="172">
        <v>1906</v>
      </c>
      <c r="C164" s="295">
        <v>0.23</v>
      </c>
      <c r="D164" s="172">
        <v>75</v>
      </c>
      <c r="E164" s="295">
        <v>0.15</v>
      </c>
      <c r="F164" s="172">
        <v>11</v>
      </c>
      <c r="G164" s="295">
        <v>0.1</v>
      </c>
      <c r="H164" s="172">
        <v>1992</v>
      </c>
      <c r="I164" s="296">
        <v>0.23</v>
      </c>
      <c r="J164" s="257">
        <v>410.1</v>
      </c>
      <c r="K164" s="69">
        <v>410.05</v>
      </c>
      <c r="L164" s="135">
        <f t="shared" si="8"/>
        <v>0.05000000000001137</v>
      </c>
      <c r="M164" s="299">
        <f t="shared" si="9"/>
        <v>0.01219363492257319</v>
      </c>
      <c r="N164" s="78">
        <f>Margins!B164</f>
        <v>800</v>
      </c>
      <c r="O164" s="25">
        <f t="shared" si="10"/>
        <v>60000</v>
      </c>
      <c r="P164" s="25">
        <f t="shared" si="11"/>
        <v>8800</v>
      </c>
      <c r="Q164" s="257"/>
    </row>
    <row r="165" spans="1:17" ht="13.5">
      <c r="A165" s="193" t="s">
        <v>230</v>
      </c>
      <c r="B165" s="172">
        <v>15151</v>
      </c>
      <c r="C165" s="295">
        <v>0.3</v>
      </c>
      <c r="D165" s="172">
        <v>765</v>
      </c>
      <c r="E165" s="295">
        <v>-0.1</v>
      </c>
      <c r="F165" s="172">
        <v>140</v>
      </c>
      <c r="G165" s="295">
        <v>-0.23</v>
      </c>
      <c r="H165" s="172">
        <v>16056</v>
      </c>
      <c r="I165" s="296">
        <v>0.27</v>
      </c>
      <c r="J165" s="257">
        <v>537.45</v>
      </c>
      <c r="K165" s="69">
        <v>531.8</v>
      </c>
      <c r="L165" s="135">
        <f t="shared" si="8"/>
        <v>5.650000000000091</v>
      </c>
      <c r="M165" s="299">
        <f t="shared" si="9"/>
        <v>1.0624294847687272</v>
      </c>
      <c r="N165" s="78">
        <f>Margins!B165</f>
        <v>700</v>
      </c>
      <c r="O165" s="25">
        <f t="shared" si="10"/>
        <v>535500</v>
      </c>
      <c r="P165" s="25">
        <f t="shared" si="11"/>
        <v>98000</v>
      </c>
      <c r="Q165" s="257"/>
    </row>
    <row r="166" spans="1:17" ht="13.5">
      <c r="A166" s="193" t="s">
        <v>97</v>
      </c>
      <c r="B166" s="172">
        <v>24539</v>
      </c>
      <c r="C166" s="295">
        <v>-0.21</v>
      </c>
      <c r="D166" s="172">
        <v>1577</v>
      </c>
      <c r="E166" s="295">
        <v>0.11</v>
      </c>
      <c r="F166" s="172">
        <v>225</v>
      </c>
      <c r="G166" s="295">
        <v>0.38</v>
      </c>
      <c r="H166" s="172">
        <v>26341</v>
      </c>
      <c r="I166" s="296">
        <v>-0.19</v>
      </c>
      <c r="J166" s="257">
        <v>927.25</v>
      </c>
      <c r="K166" s="69">
        <v>907.8</v>
      </c>
      <c r="L166" s="135">
        <f t="shared" si="8"/>
        <v>19.450000000000045</v>
      </c>
      <c r="M166" s="299">
        <f t="shared" si="9"/>
        <v>2.142542410222521</v>
      </c>
      <c r="N166" s="78">
        <f>Margins!B166</f>
        <v>550</v>
      </c>
      <c r="O166" s="25">
        <f t="shared" si="10"/>
        <v>867350</v>
      </c>
      <c r="P166" s="25">
        <f t="shared" si="11"/>
        <v>123750</v>
      </c>
      <c r="Q166" s="257"/>
    </row>
    <row r="167" spans="1:17" ht="13.5">
      <c r="A167" s="193" t="s">
        <v>148</v>
      </c>
      <c r="B167" s="172">
        <v>41460</v>
      </c>
      <c r="C167" s="295">
        <v>1.6</v>
      </c>
      <c r="D167" s="172">
        <v>1713</v>
      </c>
      <c r="E167" s="295">
        <v>3.07</v>
      </c>
      <c r="F167" s="172">
        <v>459</v>
      </c>
      <c r="G167" s="295">
        <v>1.47</v>
      </c>
      <c r="H167" s="172">
        <v>43632</v>
      </c>
      <c r="I167" s="296">
        <v>1.63</v>
      </c>
      <c r="J167" s="257">
        <v>1444.75</v>
      </c>
      <c r="K167" s="69">
        <v>1379.75</v>
      </c>
      <c r="L167" s="135">
        <f t="shared" si="8"/>
        <v>65</v>
      </c>
      <c r="M167" s="299">
        <f t="shared" si="9"/>
        <v>4.710998369269795</v>
      </c>
      <c r="N167" s="78">
        <f>Margins!B167</f>
        <v>550</v>
      </c>
      <c r="O167" s="25">
        <f t="shared" si="10"/>
        <v>942150</v>
      </c>
      <c r="P167" s="25">
        <f t="shared" si="11"/>
        <v>252450</v>
      </c>
      <c r="Q167" s="257"/>
    </row>
    <row r="168" spans="1:18" ht="13.5">
      <c r="A168" s="193" t="s">
        <v>199</v>
      </c>
      <c r="B168" s="172">
        <v>41112</v>
      </c>
      <c r="C168" s="295">
        <v>0.59</v>
      </c>
      <c r="D168" s="172">
        <v>5707</v>
      </c>
      <c r="E168" s="295">
        <v>0.65</v>
      </c>
      <c r="F168" s="172">
        <v>1769</v>
      </c>
      <c r="G168" s="295">
        <v>0.2</v>
      </c>
      <c r="H168" s="172">
        <v>48588</v>
      </c>
      <c r="I168" s="296">
        <v>0.58</v>
      </c>
      <c r="J168" s="257">
        <v>2058.05</v>
      </c>
      <c r="K168" s="69">
        <v>2028.3</v>
      </c>
      <c r="L168" s="135">
        <f t="shared" si="8"/>
        <v>29.750000000000227</v>
      </c>
      <c r="M168" s="299">
        <f t="shared" si="9"/>
        <v>1.4667455504609885</v>
      </c>
      <c r="N168" s="78">
        <f>Margins!B168</f>
        <v>150</v>
      </c>
      <c r="O168" s="25">
        <f t="shared" si="10"/>
        <v>856050</v>
      </c>
      <c r="P168" s="25">
        <f t="shared" si="11"/>
        <v>265350</v>
      </c>
      <c r="Q168" s="257"/>
      <c r="R168" s="25"/>
    </row>
    <row r="169" spans="1:18" ht="13.5">
      <c r="A169" s="193" t="s">
        <v>293</v>
      </c>
      <c r="B169" s="172">
        <v>3057</v>
      </c>
      <c r="C169" s="295">
        <v>-0.24</v>
      </c>
      <c r="D169" s="172">
        <v>0</v>
      </c>
      <c r="E169" s="295">
        <v>-1</v>
      </c>
      <c r="F169" s="172">
        <v>0</v>
      </c>
      <c r="G169" s="295">
        <v>0</v>
      </c>
      <c r="H169" s="172">
        <v>3057</v>
      </c>
      <c r="I169" s="296">
        <v>-0.24</v>
      </c>
      <c r="J169" s="257">
        <v>550.35</v>
      </c>
      <c r="K169" s="69">
        <v>554.4</v>
      </c>
      <c r="L169" s="135">
        <f t="shared" si="8"/>
        <v>-4.0499999999999545</v>
      </c>
      <c r="M169" s="299">
        <f t="shared" si="9"/>
        <v>-0.7305194805194724</v>
      </c>
      <c r="N169" s="78">
        <f>Margins!B169</f>
        <v>1000</v>
      </c>
      <c r="O169" s="25">
        <f t="shared" si="10"/>
        <v>0</v>
      </c>
      <c r="P169" s="25">
        <f t="shared" si="11"/>
        <v>0</v>
      </c>
      <c r="Q169" s="257"/>
      <c r="R169" s="25"/>
    </row>
    <row r="170" spans="1:18" ht="13.5">
      <c r="A170" s="193" t="s">
        <v>414</v>
      </c>
      <c r="B170" s="172">
        <v>8255</v>
      </c>
      <c r="C170" s="295">
        <v>0.54</v>
      </c>
      <c r="D170" s="172">
        <v>868</v>
      </c>
      <c r="E170" s="295">
        <v>0.5</v>
      </c>
      <c r="F170" s="172">
        <v>168</v>
      </c>
      <c r="G170" s="295">
        <v>0.63</v>
      </c>
      <c r="H170" s="172">
        <v>9291</v>
      </c>
      <c r="I170" s="296">
        <v>0.54</v>
      </c>
      <c r="J170" s="257">
        <v>51.4</v>
      </c>
      <c r="K170" s="69">
        <v>50.25</v>
      </c>
      <c r="L170" s="135">
        <f t="shared" si="8"/>
        <v>1.1499999999999986</v>
      </c>
      <c r="M170" s="299">
        <f t="shared" si="9"/>
        <v>2.2885572139303454</v>
      </c>
      <c r="N170" s="78">
        <f>Margins!B170</f>
        <v>7150</v>
      </c>
      <c r="O170" s="25">
        <f t="shared" si="10"/>
        <v>6206200</v>
      </c>
      <c r="P170" s="25">
        <f t="shared" si="11"/>
        <v>1201200</v>
      </c>
      <c r="Q170" s="257"/>
      <c r="R170" s="25"/>
    </row>
    <row r="171" spans="1:18" ht="13.5">
      <c r="A171" s="193" t="s">
        <v>415</v>
      </c>
      <c r="B171" s="172">
        <v>8358</v>
      </c>
      <c r="C171" s="295">
        <v>1.12</v>
      </c>
      <c r="D171" s="172">
        <v>7</v>
      </c>
      <c r="E171" s="295">
        <v>0.75</v>
      </c>
      <c r="F171" s="172">
        <v>0</v>
      </c>
      <c r="G171" s="295">
        <v>0</v>
      </c>
      <c r="H171" s="172">
        <v>8365</v>
      </c>
      <c r="I171" s="296">
        <v>1.12</v>
      </c>
      <c r="J171" s="257">
        <v>451.8</v>
      </c>
      <c r="K171" s="69">
        <v>435.5</v>
      </c>
      <c r="L171" s="135">
        <f t="shared" si="8"/>
        <v>16.30000000000001</v>
      </c>
      <c r="M171" s="299">
        <f t="shared" si="9"/>
        <v>3.742824339839268</v>
      </c>
      <c r="N171" s="78">
        <f>Margins!B171</f>
        <v>450</v>
      </c>
      <c r="O171" s="25">
        <f t="shared" si="10"/>
        <v>3150</v>
      </c>
      <c r="P171" s="25">
        <f t="shared" si="11"/>
        <v>0</v>
      </c>
      <c r="Q171" s="257"/>
      <c r="R171" s="25"/>
    </row>
    <row r="172" spans="1:17" ht="13.5">
      <c r="A172" s="193" t="s">
        <v>212</v>
      </c>
      <c r="B172" s="172">
        <v>10659</v>
      </c>
      <c r="C172" s="295">
        <v>0.51</v>
      </c>
      <c r="D172" s="172">
        <v>1138</v>
      </c>
      <c r="E172" s="295">
        <v>0.39</v>
      </c>
      <c r="F172" s="172">
        <v>308</v>
      </c>
      <c r="G172" s="295">
        <v>0</v>
      </c>
      <c r="H172" s="172">
        <v>12105</v>
      </c>
      <c r="I172" s="296">
        <v>0.48</v>
      </c>
      <c r="J172" s="257">
        <v>131.2</v>
      </c>
      <c r="K172" s="69">
        <v>129.35</v>
      </c>
      <c r="L172" s="135">
        <f t="shared" si="8"/>
        <v>1.8499999999999943</v>
      </c>
      <c r="M172" s="299">
        <f t="shared" si="9"/>
        <v>1.4302280633938882</v>
      </c>
      <c r="N172" s="78">
        <f>Margins!B172</f>
        <v>3350</v>
      </c>
      <c r="O172" s="25">
        <f t="shared" si="10"/>
        <v>3812300</v>
      </c>
      <c r="P172" s="25">
        <f t="shared" si="11"/>
        <v>1031800</v>
      </c>
      <c r="Q172" s="257"/>
    </row>
    <row r="173" spans="1:17" ht="13.5">
      <c r="A173" s="193" t="s">
        <v>231</v>
      </c>
      <c r="B173" s="172">
        <v>5396</v>
      </c>
      <c r="C173" s="295">
        <v>0.24</v>
      </c>
      <c r="D173" s="172">
        <v>603</v>
      </c>
      <c r="E173" s="295">
        <v>0.63</v>
      </c>
      <c r="F173" s="172">
        <v>101</v>
      </c>
      <c r="G173" s="295">
        <v>0.55</v>
      </c>
      <c r="H173" s="172">
        <v>6100</v>
      </c>
      <c r="I173" s="296">
        <v>0.28</v>
      </c>
      <c r="J173" s="257">
        <v>172.3</v>
      </c>
      <c r="K173" s="69">
        <v>170.55</v>
      </c>
      <c r="L173" s="135">
        <f t="shared" si="8"/>
        <v>1.75</v>
      </c>
      <c r="M173" s="299">
        <f t="shared" si="9"/>
        <v>1.026092055115802</v>
      </c>
      <c r="N173" s="78">
        <f>Margins!B173</f>
        <v>2700</v>
      </c>
      <c r="O173" s="25">
        <f t="shared" si="10"/>
        <v>1628100</v>
      </c>
      <c r="P173" s="25">
        <f t="shared" si="11"/>
        <v>272700</v>
      </c>
      <c r="Q173" s="257"/>
    </row>
    <row r="174" spans="1:17" ht="13.5">
      <c r="A174" s="193" t="s">
        <v>490</v>
      </c>
      <c r="B174" s="172">
        <v>276</v>
      </c>
      <c r="C174" s="295">
        <v>-0.24</v>
      </c>
      <c r="D174" s="172">
        <v>0</v>
      </c>
      <c r="E174" s="295">
        <v>0</v>
      </c>
      <c r="F174" s="172">
        <v>0</v>
      </c>
      <c r="G174" s="295">
        <v>0</v>
      </c>
      <c r="H174" s="172">
        <v>276</v>
      </c>
      <c r="I174" s="296">
        <v>-0.24</v>
      </c>
      <c r="J174" s="257">
        <v>359.8</v>
      </c>
      <c r="K174" s="69">
        <v>352.35</v>
      </c>
      <c r="L174" s="135">
        <f t="shared" si="8"/>
        <v>7.449999999999989</v>
      </c>
      <c r="M174" s="299">
        <f t="shared" si="9"/>
        <v>2.114374911309774</v>
      </c>
      <c r="N174" s="78">
        <f>Margins!B174</f>
        <v>550</v>
      </c>
      <c r="O174" s="25">
        <f t="shared" si="10"/>
        <v>0</v>
      </c>
      <c r="P174" s="25">
        <f t="shared" si="11"/>
        <v>0</v>
      </c>
      <c r="Q174" s="257"/>
    </row>
    <row r="175" spans="1:17" ht="13.5">
      <c r="A175" s="193" t="s">
        <v>200</v>
      </c>
      <c r="B175" s="172">
        <v>5038</v>
      </c>
      <c r="C175" s="295">
        <v>0.03</v>
      </c>
      <c r="D175" s="172">
        <v>427</v>
      </c>
      <c r="E175" s="295">
        <v>0.2</v>
      </c>
      <c r="F175" s="172">
        <v>20</v>
      </c>
      <c r="G175" s="295">
        <v>-0.26</v>
      </c>
      <c r="H175" s="172">
        <v>5485</v>
      </c>
      <c r="I175" s="296">
        <v>0.04</v>
      </c>
      <c r="J175" s="257">
        <v>421.9</v>
      </c>
      <c r="K175" s="69">
        <v>422.55</v>
      </c>
      <c r="L175" s="135">
        <f t="shared" si="8"/>
        <v>-0.6500000000000341</v>
      </c>
      <c r="M175" s="299">
        <f t="shared" si="9"/>
        <v>-0.15382794935511396</v>
      </c>
      <c r="N175" s="78">
        <f>Margins!B175</f>
        <v>600</v>
      </c>
      <c r="O175" s="25">
        <f t="shared" si="10"/>
        <v>256200</v>
      </c>
      <c r="P175" s="25">
        <f t="shared" si="11"/>
        <v>12000</v>
      </c>
      <c r="Q175" s="257"/>
    </row>
    <row r="176" spans="1:17" ht="13.5">
      <c r="A176" s="193" t="s">
        <v>201</v>
      </c>
      <c r="B176" s="172">
        <v>37908</v>
      </c>
      <c r="C176" s="295">
        <v>1.07</v>
      </c>
      <c r="D176" s="172">
        <v>3702</v>
      </c>
      <c r="E176" s="295">
        <v>2.55</v>
      </c>
      <c r="F176" s="172">
        <v>862</v>
      </c>
      <c r="G176" s="295">
        <v>1.02</v>
      </c>
      <c r="H176" s="172">
        <v>42472</v>
      </c>
      <c r="I176" s="296">
        <v>1.15</v>
      </c>
      <c r="J176" s="257">
        <v>1694.95</v>
      </c>
      <c r="K176" s="69">
        <v>1645.6</v>
      </c>
      <c r="L176" s="135">
        <f t="shared" si="8"/>
        <v>49.350000000000136</v>
      </c>
      <c r="M176" s="299">
        <f t="shared" si="9"/>
        <v>2.998906174039872</v>
      </c>
      <c r="N176" s="78">
        <f>Margins!B176</f>
        <v>250</v>
      </c>
      <c r="O176" s="25">
        <f t="shared" si="10"/>
        <v>925500</v>
      </c>
      <c r="P176" s="25">
        <f t="shared" si="11"/>
        <v>215500</v>
      </c>
      <c r="Q176" s="257"/>
    </row>
    <row r="177" spans="1:17" ht="13.5">
      <c r="A177" s="193" t="s">
        <v>36</v>
      </c>
      <c r="B177" s="172">
        <v>534</v>
      </c>
      <c r="C177" s="295">
        <v>0.15</v>
      </c>
      <c r="D177" s="172">
        <v>6</v>
      </c>
      <c r="E177" s="295">
        <v>1</v>
      </c>
      <c r="F177" s="172">
        <v>0</v>
      </c>
      <c r="G177" s="295">
        <v>0</v>
      </c>
      <c r="H177" s="172">
        <v>540</v>
      </c>
      <c r="I177" s="296">
        <v>0.15</v>
      </c>
      <c r="J177" s="257">
        <v>204.75</v>
      </c>
      <c r="K177" s="69">
        <v>204.6</v>
      </c>
      <c r="L177" s="135">
        <f t="shared" si="8"/>
        <v>0.15000000000000568</v>
      </c>
      <c r="M177" s="299">
        <f t="shared" si="9"/>
        <v>0.07331378299120513</v>
      </c>
      <c r="N177" s="78">
        <f>Margins!B177</f>
        <v>1600</v>
      </c>
      <c r="O177" s="25">
        <f t="shared" si="10"/>
        <v>9600</v>
      </c>
      <c r="P177" s="25">
        <f t="shared" si="11"/>
        <v>0</v>
      </c>
      <c r="Q177" s="257"/>
    </row>
    <row r="178" spans="1:17" ht="13.5">
      <c r="A178" s="193" t="s">
        <v>294</v>
      </c>
      <c r="B178" s="172">
        <v>2648</v>
      </c>
      <c r="C178" s="295">
        <v>-0.4</v>
      </c>
      <c r="D178" s="172">
        <v>1</v>
      </c>
      <c r="E178" s="295">
        <v>-0.86</v>
      </c>
      <c r="F178" s="172">
        <v>0</v>
      </c>
      <c r="G178" s="295">
        <v>0</v>
      </c>
      <c r="H178" s="172">
        <v>2649</v>
      </c>
      <c r="I178" s="296">
        <v>-0.4</v>
      </c>
      <c r="J178" s="257">
        <v>2165.8</v>
      </c>
      <c r="K178" s="69">
        <v>2166.2</v>
      </c>
      <c r="L178" s="135">
        <f t="shared" si="8"/>
        <v>-0.3999999999996362</v>
      </c>
      <c r="M178" s="299">
        <f t="shared" si="9"/>
        <v>-0.01846551564950772</v>
      </c>
      <c r="N178" s="78">
        <f>Margins!B178</f>
        <v>150</v>
      </c>
      <c r="O178" s="25">
        <f t="shared" si="10"/>
        <v>150</v>
      </c>
      <c r="P178" s="25">
        <f t="shared" si="11"/>
        <v>0</v>
      </c>
      <c r="Q178" s="257"/>
    </row>
    <row r="179" spans="1:17" ht="13.5">
      <c r="A179" s="193" t="s">
        <v>416</v>
      </c>
      <c r="B179" s="172">
        <v>20</v>
      </c>
      <c r="C179" s="295">
        <v>4</v>
      </c>
      <c r="D179" s="172">
        <v>0</v>
      </c>
      <c r="E179" s="295">
        <v>0</v>
      </c>
      <c r="F179" s="172">
        <v>0</v>
      </c>
      <c r="G179" s="295">
        <v>0</v>
      </c>
      <c r="H179" s="172">
        <v>20</v>
      </c>
      <c r="I179" s="296">
        <v>4</v>
      </c>
      <c r="J179" s="257">
        <v>1319.6</v>
      </c>
      <c r="K179" s="69">
        <v>1324.05</v>
      </c>
      <c r="L179" s="135">
        <f t="shared" si="8"/>
        <v>-4.4500000000000455</v>
      </c>
      <c r="M179" s="299">
        <f t="shared" si="9"/>
        <v>-0.33609002681167977</v>
      </c>
      <c r="N179" s="78">
        <f>Margins!B179</f>
        <v>200</v>
      </c>
      <c r="O179" s="25">
        <f t="shared" si="10"/>
        <v>0</v>
      </c>
      <c r="P179" s="25">
        <f t="shared" si="11"/>
        <v>0</v>
      </c>
      <c r="Q179" s="257"/>
    </row>
    <row r="180" spans="1:17" ht="15" customHeight="1">
      <c r="A180" s="193" t="s">
        <v>224</v>
      </c>
      <c r="B180" s="172">
        <v>4244</v>
      </c>
      <c r="C180" s="295">
        <v>2.78</v>
      </c>
      <c r="D180" s="172">
        <v>7</v>
      </c>
      <c r="E180" s="295">
        <v>6</v>
      </c>
      <c r="F180" s="172">
        <v>0</v>
      </c>
      <c r="G180" s="295">
        <v>0</v>
      </c>
      <c r="H180" s="172">
        <v>4251</v>
      </c>
      <c r="I180" s="296">
        <v>2.78</v>
      </c>
      <c r="J180" s="257">
        <v>1283.95</v>
      </c>
      <c r="K180" s="69">
        <v>1245.85</v>
      </c>
      <c r="L180" s="135">
        <f t="shared" si="8"/>
        <v>38.100000000000136</v>
      </c>
      <c r="M180" s="299">
        <f t="shared" si="9"/>
        <v>3.0581530681863898</v>
      </c>
      <c r="N180" s="78">
        <f>Margins!B180</f>
        <v>188</v>
      </c>
      <c r="O180" s="25">
        <f t="shared" si="10"/>
        <v>1316</v>
      </c>
      <c r="P180" s="25">
        <f t="shared" si="11"/>
        <v>0</v>
      </c>
      <c r="Q180" s="257"/>
    </row>
    <row r="181" spans="1:17" ht="15" customHeight="1">
      <c r="A181" s="193" t="s">
        <v>417</v>
      </c>
      <c r="B181" s="172">
        <v>3955</v>
      </c>
      <c r="C181" s="295">
        <v>-0.04</v>
      </c>
      <c r="D181" s="172">
        <v>11</v>
      </c>
      <c r="E181" s="295">
        <v>0.38</v>
      </c>
      <c r="F181" s="172">
        <v>0</v>
      </c>
      <c r="G181" s="295">
        <v>0</v>
      </c>
      <c r="H181" s="172">
        <v>3966</v>
      </c>
      <c r="I181" s="296">
        <v>-0.04</v>
      </c>
      <c r="J181" s="257">
        <v>113.3</v>
      </c>
      <c r="K181" s="69">
        <v>110.5</v>
      </c>
      <c r="L181" s="135">
        <f t="shared" si="8"/>
        <v>2.799999999999997</v>
      </c>
      <c r="M181" s="299">
        <f t="shared" si="9"/>
        <v>2.533936651583708</v>
      </c>
      <c r="N181" s="78">
        <f>Margins!B181</f>
        <v>2600</v>
      </c>
      <c r="O181" s="25">
        <f t="shared" si="10"/>
        <v>28600</v>
      </c>
      <c r="P181" s="25">
        <f t="shared" si="11"/>
        <v>0</v>
      </c>
      <c r="Q181" s="257"/>
    </row>
    <row r="182" spans="1:17" ht="15" customHeight="1">
      <c r="A182" s="193" t="s">
        <v>271</v>
      </c>
      <c r="B182" s="172">
        <v>580</v>
      </c>
      <c r="C182" s="295">
        <v>1.34</v>
      </c>
      <c r="D182" s="172">
        <v>0</v>
      </c>
      <c r="E182" s="295">
        <v>0</v>
      </c>
      <c r="F182" s="172">
        <v>0</v>
      </c>
      <c r="G182" s="295">
        <v>0</v>
      </c>
      <c r="H182" s="172">
        <v>580</v>
      </c>
      <c r="I182" s="296">
        <v>1.34</v>
      </c>
      <c r="J182" s="257">
        <v>763.1</v>
      </c>
      <c r="K182" s="69">
        <v>753.65</v>
      </c>
      <c r="L182" s="135">
        <f t="shared" si="8"/>
        <v>9.450000000000045</v>
      </c>
      <c r="M182" s="299">
        <f t="shared" si="9"/>
        <v>1.2538976978703704</v>
      </c>
      <c r="N182" s="78">
        <f>Margins!B182</f>
        <v>350</v>
      </c>
      <c r="O182" s="25">
        <f t="shared" si="10"/>
        <v>0</v>
      </c>
      <c r="P182" s="25">
        <f t="shared" si="11"/>
        <v>0</v>
      </c>
      <c r="Q182" s="257"/>
    </row>
    <row r="183" spans="1:17" ht="15" customHeight="1">
      <c r="A183" s="193" t="s">
        <v>178</v>
      </c>
      <c r="B183" s="172">
        <v>601</v>
      </c>
      <c r="C183" s="295">
        <v>-0.46</v>
      </c>
      <c r="D183" s="172">
        <v>20</v>
      </c>
      <c r="E183" s="295">
        <v>-0.57</v>
      </c>
      <c r="F183" s="172">
        <v>0</v>
      </c>
      <c r="G183" s="295">
        <v>-1</v>
      </c>
      <c r="H183" s="172">
        <v>621</v>
      </c>
      <c r="I183" s="296">
        <v>-0.47</v>
      </c>
      <c r="J183" s="257">
        <v>146.35</v>
      </c>
      <c r="K183" s="69">
        <v>145.65</v>
      </c>
      <c r="L183" s="135">
        <f t="shared" si="8"/>
        <v>0.6999999999999886</v>
      </c>
      <c r="M183" s="299">
        <f t="shared" si="9"/>
        <v>0.48060418812220296</v>
      </c>
      <c r="N183" s="78">
        <f>Margins!B183</f>
        <v>1500</v>
      </c>
      <c r="O183" s="25">
        <f t="shared" si="10"/>
        <v>30000</v>
      </c>
      <c r="P183" s="25">
        <f t="shared" si="11"/>
        <v>0</v>
      </c>
      <c r="Q183" s="257"/>
    </row>
    <row r="184" spans="1:17" ht="15" customHeight="1">
      <c r="A184" s="193" t="s">
        <v>179</v>
      </c>
      <c r="B184" s="172">
        <v>16</v>
      </c>
      <c r="C184" s="295">
        <v>-0.81</v>
      </c>
      <c r="D184" s="172">
        <v>0</v>
      </c>
      <c r="E184" s="295">
        <v>0</v>
      </c>
      <c r="F184" s="172">
        <v>0</v>
      </c>
      <c r="G184" s="295">
        <v>0</v>
      </c>
      <c r="H184" s="172">
        <v>16</v>
      </c>
      <c r="I184" s="296">
        <v>-0.81</v>
      </c>
      <c r="J184" s="257">
        <v>283.85</v>
      </c>
      <c r="K184" s="69">
        <v>286.1</v>
      </c>
      <c r="L184" s="135">
        <f t="shared" si="8"/>
        <v>-2.25</v>
      </c>
      <c r="M184" s="299">
        <f t="shared" si="9"/>
        <v>-0.7864383082838168</v>
      </c>
      <c r="N184" s="78">
        <f>Margins!B184</f>
        <v>850</v>
      </c>
      <c r="O184" s="25">
        <f t="shared" si="10"/>
        <v>0</v>
      </c>
      <c r="P184" s="25">
        <f t="shared" si="11"/>
        <v>0</v>
      </c>
      <c r="Q184" s="257"/>
    </row>
    <row r="185" spans="1:17" ht="15" customHeight="1">
      <c r="A185" s="193" t="s">
        <v>149</v>
      </c>
      <c r="B185" s="172">
        <v>2572</v>
      </c>
      <c r="C185" s="295">
        <v>-0.37</v>
      </c>
      <c r="D185" s="172">
        <v>2</v>
      </c>
      <c r="E185" s="295">
        <v>-0.75</v>
      </c>
      <c r="F185" s="172">
        <v>0</v>
      </c>
      <c r="G185" s="295">
        <v>0</v>
      </c>
      <c r="H185" s="172">
        <v>2574</v>
      </c>
      <c r="I185" s="296">
        <v>-0.37</v>
      </c>
      <c r="J185" s="257">
        <v>650.35</v>
      </c>
      <c r="K185" s="69">
        <v>649.15</v>
      </c>
      <c r="L185" s="135">
        <f t="shared" si="8"/>
        <v>1.2000000000000455</v>
      </c>
      <c r="M185" s="299">
        <f t="shared" si="9"/>
        <v>0.18485712085034978</v>
      </c>
      <c r="N185" s="78">
        <f>Margins!B185</f>
        <v>438</v>
      </c>
      <c r="O185" s="25">
        <f t="shared" si="10"/>
        <v>876</v>
      </c>
      <c r="P185" s="25">
        <f t="shared" si="11"/>
        <v>0</v>
      </c>
      <c r="Q185" s="257"/>
    </row>
    <row r="186" spans="1:17" ht="15" customHeight="1">
      <c r="A186" s="193" t="s">
        <v>418</v>
      </c>
      <c r="B186" s="172">
        <v>439</v>
      </c>
      <c r="C186" s="295">
        <v>-0.09</v>
      </c>
      <c r="D186" s="172">
        <v>0</v>
      </c>
      <c r="E186" s="295">
        <v>0</v>
      </c>
      <c r="F186" s="172">
        <v>0</v>
      </c>
      <c r="G186" s="295">
        <v>0</v>
      </c>
      <c r="H186" s="172">
        <v>439</v>
      </c>
      <c r="I186" s="296">
        <v>-0.09</v>
      </c>
      <c r="J186" s="257">
        <v>161.55</v>
      </c>
      <c r="K186" s="69">
        <v>158.45</v>
      </c>
      <c r="L186" s="135">
        <f t="shared" si="8"/>
        <v>3.1000000000000227</v>
      </c>
      <c r="M186" s="299">
        <f t="shared" si="9"/>
        <v>1.9564531397917468</v>
      </c>
      <c r="N186" s="78">
        <f>Margins!B186</f>
        <v>1250</v>
      </c>
      <c r="O186" s="25">
        <f t="shared" si="10"/>
        <v>0</v>
      </c>
      <c r="P186" s="25">
        <f t="shared" si="11"/>
        <v>0</v>
      </c>
      <c r="Q186" s="257"/>
    </row>
    <row r="187" spans="1:17" ht="15" customHeight="1">
      <c r="A187" s="193" t="s">
        <v>419</v>
      </c>
      <c r="B187" s="172">
        <v>255</v>
      </c>
      <c r="C187" s="295">
        <v>-0.37</v>
      </c>
      <c r="D187" s="172">
        <v>0</v>
      </c>
      <c r="E187" s="295">
        <v>0</v>
      </c>
      <c r="F187" s="172">
        <v>0</v>
      </c>
      <c r="G187" s="295">
        <v>0</v>
      </c>
      <c r="H187" s="172">
        <v>255</v>
      </c>
      <c r="I187" s="296">
        <v>-0.37</v>
      </c>
      <c r="J187" s="257">
        <v>230.85</v>
      </c>
      <c r="K187" s="69">
        <v>230.9</v>
      </c>
      <c r="L187" s="135">
        <f t="shared" si="8"/>
        <v>-0.05000000000001137</v>
      </c>
      <c r="M187" s="299">
        <f t="shared" si="9"/>
        <v>-0.021654395842360924</v>
      </c>
      <c r="N187" s="78">
        <f>Margins!B187</f>
        <v>1050</v>
      </c>
      <c r="O187" s="25">
        <f t="shared" si="10"/>
        <v>0</v>
      </c>
      <c r="P187" s="25">
        <f t="shared" si="11"/>
        <v>0</v>
      </c>
      <c r="Q187" s="257"/>
    </row>
    <row r="188" spans="1:17" ht="15" customHeight="1">
      <c r="A188" s="193" t="s">
        <v>150</v>
      </c>
      <c r="B188" s="172">
        <v>815</v>
      </c>
      <c r="C188" s="295">
        <v>1.11</v>
      </c>
      <c r="D188" s="172">
        <v>0</v>
      </c>
      <c r="E188" s="295">
        <v>0</v>
      </c>
      <c r="F188" s="172">
        <v>0</v>
      </c>
      <c r="G188" s="295">
        <v>0</v>
      </c>
      <c r="H188" s="172">
        <v>815</v>
      </c>
      <c r="I188" s="296">
        <v>1.11</v>
      </c>
      <c r="J188" s="257">
        <v>991.85</v>
      </c>
      <c r="K188" s="69">
        <v>998.75</v>
      </c>
      <c r="L188" s="135">
        <f t="shared" si="8"/>
        <v>-6.899999999999977</v>
      </c>
      <c r="M188" s="299">
        <f t="shared" si="9"/>
        <v>-0.6908635794743406</v>
      </c>
      <c r="N188" s="78">
        <f>Margins!B188</f>
        <v>225</v>
      </c>
      <c r="O188" s="25">
        <f t="shared" si="10"/>
        <v>0</v>
      </c>
      <c r="P188" s="25">
        <f t="shared" si="11"/>
        <v>0</v>
      </c>
      <c r="Q188" s="257"/>
    </row>
    <row r="189" spans="1:17" ht="15" customHeight="1">
      <c r="A189" s="193" t="s">
        <v>210</v>
      </c>
      <c r="B189" s="172">
        <v>562</v>
      </c>
      <c r="C189" s="295">
        <v>0.3</v>
      </c>
      <c r="D189" s="172">
        <v>1</v>
      </c>
      <c r="E189" s="295">
        <v>0</v>
      </c>
      <c r="F189" s="172">
        <v>0</v>
      </c>
      <c r="G189" s="295">
        <v>0</v>
      </c>
      <c r="H189" s="172">
        <v>563</v>
      </c>
      <c r="I189" s="296">
        <v>0.3</v>
      </c>
      <c r="J189" s="257">
        <v>329.3</v>
      </c>
      <c r="K189" s="69">
        <v>329.55</v>
      </c>
      <c r="L189" s="135">
        <f t="shared" si="8"/>
        <v>-0.25</v>
      </c>
      <c r="M189" s="299">
        <f t="shared" si="9"/>
        <v>-0.07586102260658473</v>
      </c>
      <c r="N189" s="78">
        <f>Margins!B189</f>
        <v>500</v>
      </c>
      <c r="O189" s="25">
        <f t="shared" si="10"/>
        <v>500</v>
      </c>
      <c r="P189" s="25">
        <f t="shared" si="11"/>
        <v>0</v>
      </c>
      <c r="Q189" s="257"/>
    </row>
    <row r="190" spans="1:17" ht="15" customHeight="1">
      <c r="A190" s="193" t="s">
        <v>225</v>
      </c>
      <c r="B190" s="172">
        <v>6683</v>
      </c>
      <c r="C190" s="295">
        <v>0.39</v>
      </c>
      <c r="D190" s="172">
        <v>29</v>
      </c>
      <c r="E190" s="295">
        <v>1.42</v>
      </c>
      <c r="F190" s="172">
        <v>1</v>
      </c>
      <c r="G190" s="295">
        <v>0</v>
      </c>
      <c r="H190" s="172">
        <v>6713</v>
      </c>
      <c r="I190" s="296">
        <v>0.39</v>
      </c>
      <c r="J190" s="257">
        <v>1437.35</v>
      </c>
      <c r="K190" s="69">
        <v>1395.2</v>
      </c>
      <c r="L190" s="135">
        <f t="shared" si="8"/>
        <v>42.149999999999864</v>
      </c>
      <c r="M190" s="299">
        <f t="shared" si="9"/>
        <v>3.021072247706412</v>
      </c>
      <c r="N190" s="78">
        <f>Margins!B190</f>
        <v>200</v>
      </c>
      <c r="O190" s="25">
        <f t="shared" si="10"/>
        <v>5800</v>
      </c>
      <c r="P190" s="25">
        <f t="shared" si="11"/>
        <v>200</v>
      </c>
      <c r="Q190" s="257"/>
    </row>
    <row r="191" spans="1:17" ht="15" customHeight="1">
      <c r="A191" s="193" t="s">
        <v>90</v>
      </c>
      <c r="B191" s="172">
        <v>1275</v>
      </c>
      <c r="C191" s="295">
        <v>2.92</v>
      </c>
      <c r="D191" s="172">
        <v>68</v>
      </c>
      <c r="E191" s="295">
        <v>1.52</v>
      </c>
      <c r="F191" s="172">
        <v>8</v>
      </c>
      <c r="G191" s="295">
        <v>1.67</v>
      </c>
      <c r="H191" s="172">
        <v>1351</v>
      </c>
      <c r="I191" s="296">
        <v>2.81</v>
      </c>
      <c r="J191" s="257">
        <v>85.05</v>
      </c>
      <c r="K191" s="69">
        <v>83.25</v>
      </c>
      <c r="L191" s="135">
        <f t="shared" si="8"/>
        <v>1.7999999999999972</v>
      </c>
      <c r="M191" s="299">
        <f t="shared" si="9"/>
        <v>2.1621621621621587</v>
      </c>
      <c r="N191" s="78">
        <f>Margins!B191</f>
        <v>3800</v>
      </c>
      <c r="O191" s="25">
        <f t="shared" si="10"/>
        <v>258400</v>
      </c>
      <c r="P191" s="25">
        <f t="shared" si="11"/>
        <v>30400</v>
      </c>
      <c r="Q191" s="257"/>
    </row>
    <row r="192" spans="1:17" ht="15" customHeight="1">
      <c r="A192" s="193" t="s">
        <v>151</v>
      </c>
      <c r="B192" s="172">
        <v>2831</v>
      </c>
      <c r="C192" s="295">
        <v>5.38</v>
      </c>
      <c r="D192" s="172">
        <v>23</v>
      </c>
      <c r="E192" s="295">
        <v>1.3</v>
      </c>
      <c r="F192" s="172">
        <v>1</v>
      </c>
      <c r="G192" s="295">
        <v>-0.5</v>
      </c>
      <c r="H192" s="172">
        <v>2855</v>
      </c>
      <c r="I192" s="296">
        <v>5.26</v>
      </c>
      <c r="J192" s="257">
        <v>258</v>
      </c>
      <c r="K192" s="69">
        <v>255.25</v>
      </c>
      <c r="L192" s="135">
        <f t="shared" si="8"/>
        <v>2.75</v>
      </c>
      <c r="M192" s="299">
        <f t="shared" si="9"/>
        <v>1.0773751224289911</v>
      </c>
      <c r="N192" s="78">
        <f>Margins!B192</f>
        <v>1350</v>
      </c>
      <c r="O192" s="25">
        <f t="shared" si="10"/>
        <v>31050</v>
      </c>
      <c r="P192" s="25">
        <f t="shared" si="11"/>
        <v>1350</v>
      </c>
      <c r="Q192" s="257"/>
    </row>
    <row r="193" spans="1:17" ht="15" customHeight="1">
      <c r="A193" s="193" t="s">
        <v>204</v>
      </c>
      <c r="B193" s="172">
        <v>3522</v>
      </c>
      <c r="C193" s="295">
        <v>-0.16</v>
      </c>
      <c r="D193" s="172">
        <v>71</v>
      </c>
      <c r="E193" s="295">
        <v>0.11</v>
      </c>
      <c r="F193" s="172">
        <v>6</v>
      </c>
      <c r="G193" s="295">
        <v>-0.4</v>
      </c>
      <c r="H193" s="172">
        <v>3599</v>
      </c>
      <c r="I193" s="296">
        <v>-0.16</v>
      </c>
      <c r="J193" s="257">
        <v>696.1</v>
      </c>
      <c r="K193" s="69">
        <v>694.75</v>
      </c>
      <c r="L193" s="135">
        <f t="shared" si="8"/>
        <v>1.3500000000000227</v>
      </c>
      <c r="M193" s="299">
        <f t="shared" si="9"/>
        <v>0.19431450161929079</v>
      </c>
      <c r="N193" s="78">
        <f>Margins!B193</f>
        <v>412</v>
      </c>
      <c r="O193" s="25">
        <f t="shared" si="10"/>
        <v>29252</v>
      </c>
      <c r="P193" s="25">
        <f t="shared" si="11"/>
        <v>2472</v>
      </c>
      <c r="Q193" s="257"/>
    </row>
    <row r="194" spans="1:17" ht="15" customHeight="1">
      <c r="A194" s="193" t="s">
        <v>226</v>
      </c>
      <c r="B194" s="172">
        <v>2790</v>
      </c>
      <c r="C194" s="295">
        <v>0.86</v>
      </c>
      <c r="D194" s="172">
        <v>5</v>
      </c>
      <c r="E194" s="295">
        <v>-0.29</v>
      </c>
      <c r="F194" s="172">
        <v>0</v>
      </c>
      <c r="G194" s="295">
        <v>0</v>
      </c>
      <c r="H194" s="172">
        <v>2795</v>
      </c>
      <c r="I194" s="296">
        <v>0.85</v>
      </c>
      <c r="J194" s="257">
        <v>748.5</v>
      </c>
      <c r="K194" s="69">
        <v>735.2</v>
      </c>
      <c r="L194" s="135">
        <f t="shared" si="8"/>
        <v>13.299999999999955</v>
      </c>
      <c r="M194" s="299">
        <f t="shared" si="9"/>
        <v>1.8090315560391665</v>
      </c>
      <c r="N194" s="78">
        <f>Margins!B194</f>
        <v>400</v>
      </c>
      <c r="O194" s="25">
        <f t="shared" si="10"/>
        <v>2000</v>
      </c>
      <c r="P194" s="25">
        <f t="shared" si="11"/>
        <v>0</v>
      </c>
      <c r="Q194" s="257"/>
    </row>
    <row r="195" spans="1:17" ht="15" customHeight="1">
      <c r="A195" s="193" t="s">
        <v>183</v>
      </c>
      <c r="B195" s="172">
        <v>11437</v>
      </c>
      <c r="C195" s="295">
        <v>-0.17</v>
      </c>
      <c r="D195" s="172">
        <v>1136</v>
      </c>
      <c r="E195" s="295">
        <v>-0.11</v>
      </c>
      <c r="F195" s="172">
        <v>484</v>
      </c>
      <c r="G195" s="295">
        <v>0.09</v>
      </c>
      <c r="H195" s="172">
        <v>13057</v>
      </c>
      <c r="I195" s="296">
        <v>-0.15</v>
      </c>
      <c r="J195" s="257">
        <v>710.35</v>
      </c>
      <c r="K195" s="69">
        <v>705.65</v>
      </c>
      <c r="L195" s="135">
        <f t="shared" si="8"/>
        <v>4.7000000000000455</v>
      </c>
      <c r="M195" s="299">
        <f t="shared" si="9"/>
        <v>0.6660525756394877</v>
      </c>
      <c r="N195" s="78">
        <f>Margins!B195</f>
        <v>675</v>
      </c>
      <c r="O195" s="25">
        <f t="shared" si="10"/>
        <v>766800</v>
      </c>
      <c r="P195" s="25">
        <f t="shared" si="11"/>
        <v>326700</v>
      </c>
      <c r="Q195" s="257"/>
    </row>
    <row r="196" spans="1:17" ht="15" customHeight="1">
      <c r="A196" s="193" t="s">
        <v>202</v>
      </c>
      <c r="B196" s="172">
        <v>675</v>
      </c>
      <c r="C196" s="295">
        <v>2.13</v>
      </c>
      <c r="D196" s="172">
        <v>19</v>
      </c>
      <c r="E196" s="295">
        <v>0</v>
      </c>
      <c r="F196" s="172">
        <v>0</v>
      </c>
      <c r="G196" s="295">
        <v>0</v>
      </c>
      <c r="H196" s="172">
        <v>694</v>
      </c>
      <c r="I196" s="296">
        <v>2.21</v>
      </c>
      <c r="J196" s="257">
        <v>793.6</v>
      </c>
      <c r="K196" s="69">
        <v>775.1</v>
      </c>
      <c r="L196" s="135">
        <f t="shared" si="8"/>
        <v>18.5</v>
      </c>
      <c r="M196" s="299">
        <f t="shared" si="9"/>
        <v>2.3867888014449745</v>
      </c>
      <c r="N196" s="78">
        <f>Margins!B196</f>
        <v>550</v>
      </c>
      <c r="O196" s="25">
        <f t="shared" si="10"/>
        <v>10450</v>
      </c>
      <c r="P196" s="25">
        <f t="shared" si="11"/>
        <v>0</v>
      </c>
      <c r="Q196" s="257"/>
    </row>
    <row r="197" spans="1:17" ht="15" customHeight="1">
      <c r="A197" s="193" t="s">
        <v>117</v>
      </c>
      <c r="B197" s="172">
        <v>5068</v>
      </c>
      <c r="C197" s="295">
        <v>-0.24</v>
      </c>
      <c r="D197" s="172">
        <v>152</v>
      </c>
      <c r="E197" s="295">
        <v>-0.36</v>
      </c>
      <c r="F197" s="172">
        <v>3</v>
      </c>
      <c r="G197" s="295">
        <v>-0.88</v>
      </c>
      <c r="H197" s="172">
        <v>5223</v>
      </c>
      <c r="I197" s="296">
        <v>-0.25</v>
      </c>
      <c r="J197" s="257">
        <v>1002.45</v>
      </c>
      <c r="K197" s="69">
        <v>997.65</v>
      </c>
      <c r="L197" s="135">
        <f aca="true" t="shared" si="12" ref="L197:L215">J197-K197</f>
        <v>4.800000000000068</v>
      </c>
      <c r="M197" s="299">
        <f aca="true" t="shared" si="13" ref="M197:M215">L197/K197*100</f>
        <v>0.4811306570440604</v>
      </c>
      <c r="N197" s="78">
        <f>Margins!B197</f>
        <v>250</v>
      </c>
      <c r="O197" s="25">
        <f aca="true" t="shared" si="14" ref="O197:O215">D197*N197</f>
        <v>38000</v>
      </c>
      <c r="P197" s="25">
        <f aca="true" t="shared" si="15" ref="P197:P215">F197*N197</f>
        <v>750</v>
      </c>
      <c r="Q197" s="257"/>
    </row>
    <row r="198" spans="1:17" ht="15" customHeight="1">
      <c r="A198" s="193" t="s">
        <v>491</v>
      </c>
      <c r="B198" s="172">
        <v>1337</v>
      </c>
      <c r="C198" s="295">
        <v>0.12</v>
      </c>
      <c r="D198" s="172">
        <v>8</v>
      </c>
      <c r="E198" s="295">
        <v>3</v>
      </c>
      <c r="F198" s="172">
        <v>0</v>
      </c>
      <c r="G198" s="295">
        <v>0</v>
      </c>
      <c r="H198" s="172">
        <v>1345</v>
      </c>
      <c r="I198" s="296">
        <v>0.12</v>
      </c>
      <c r="J198" s="257">
        <v>1292.35</v>
      </c>
      <c r="K198" s="69">
        <v>1290.35</v>
      </c>
      <c r="L198" s="135">
        <f t="shared" si="12"/>
        <v>2</v>
      </c>
      <c r="M198" s="299">
        <f t="shared" si="13"/>
        <v>0.1549967063199907</v>
      </c>
      <c r="N198" s="78">
        <f>Margins!B198</f>
        <v>200</v>
      </c>
      <c r="O198" s="25">
        <f t="shared" si="14"/>
        <v>1600</v>
      </c>
      <c r="P198" s="25">
        <f t="shared" si="15"/>
        <v>0</v>
      </c>
      <c r="Q198" s="257"/>
    </row>
    <row r="199" spans="1:17" ht="15" customHeight="1">
      <c r="A199" s="193" t="s">
        <v>227</v>
      </c>
      <c r="B199" s="172">
        <v>5352</v>
      </c>
      <c r="C199" s="295">
        <v>-0.45</v>
      </c>
      <c r="D199" s="172">
        <v>2</v>
      </c>
      <c r="E199" s="295">
        <v>-0.67</v>
      </c>
      <c r="F199" s="172">
        <v>0</v>
      </c>
      <c r="G199" s="295">
        <v>0</v>
      </c>
      <c r="H199" s="172">
        <v>5354</v>
      </c>
      <c r="I199" s="296">
        <v>-0.45</v>
      </c>
      <c r="J199" s="257">
        <v>1499.05</v>
      </c>
      <c r="K199" s="69">
        <v>1494.05</v>
      </c>
      <c r="L199" s="135">
        <f t="shared" si="12"/>
        <v>5</v>
      </c>
      <c r="M199" s="299">
        <f t="shared" si="13"/>
        <v>0.33466082125765534</v>
      </c>
      <c r="N199" s="78">
        <f>Margins!B199</f>
        <v>206</v>
      </c>
      <c r="O199" s="25">
        <f t="shared" si="14"/>
        <v>412</v>
      </c>
      <c r="P199" s="25">
        <f t="shared" si="15"/>
        <v>0</v>
      </c>
      <c r="Q199" s="257"/>
    </row>
    <row r="200" spans="1:17" ht="15" customHeight="1">
      <c r="A200" s="193" t="s">
        <v>295</v>
      </c>
      <c r="B200" s="172">
        <v>7544</v>
      </c>
      <c r="C200" s="295">
        <v>0.3</v>
      </c>
      <c r="D200" s="172">
        <v>49</v>
      </c>
      <c r="E200" s="295">
        <v>0.09</v>
      </c>
      <c r="F200" s="172">
        <v>23</v>
      </c>
      <c r="G200" s="295">
        <v>2.29</v>
      </c>
      <c r="H200" s="172">
        <v>7616</v>
      </c>
      <c r="I200" s="296">
        <v>0.3</v>
      </c>
      <c r="J200" s="257">
        <v>110.5</v>
      </c>
      <c r="K200" s="69">
        <v>102.7</v>
      </c>
      <c r="L200" s="135">
        <f t="shared" si="12"/>
        <v>7.799999999999997</v>
      </c>
      <c r="M200" s="299">
        <f t="shared" si="13"/>
        <v>7.594936708860757</v>
      </c>
      <c r="N200" s="78">
        <f>Margins!B200</f>
        <v>7700</v>
      </c>
      <c r="O200" s="25">
        <f t="shared" si="14"/>
        <v>377300</v>
      </c>
      <c r="P200" s="25">
        <f t="shared" si="15"/>
        <v>177100</v>
      </c>
      <c r="Q200" s="257"/>
    </row>
    <row r="201" spans="1:17" ht="15" customHeight="1">
      <c r="A201" s="193" t="s">
        <v>296</v>
      </c>
      <c r="B201" s="172">
        <v>1282</v>
      </c>
      <c r="C201" s="295">
        <v>0.16</v>
      </c>
      <c r="D201" s="172">
        <v>131</v>
      </c>
      <c r="E201" s="295">
        <v>0.44</v>
      </c>
      <c r="F201" s="172">
        <v>20</v>
      </c>
      <c r="G201" s="295">
        <v>0.11</v>
      </c>
      <c r="H201" s="172">
        <v>1433</v>
      </c>
      <c r="I201" s="296">
        <v>0.18</v>
      </c>
      <c r="J201" s="257">
        <v>34.05</v>
      </c>
      <c r="K201" s="69">
        <v>32.9</v>
      </c>
      <c r="L201" s="135">
        <f t="shared" si="12"/>
        <v>1.1499999999999986</v>
      </c>
      <c r="M201" s="299">
        <f t="shared" si="13"/>
        <v>3.495440729483278</v>
      </c>
      <c r="N201" s="78">
        <f>Margins!B201</f>
        <v>10450</v>
      </c>
      <c r="O201" s="25">
        <f t="shared" si="14"/>
        <v>1368950</v>
      </c>
      <c r="P201" s="25">
        <f t="shared" si="15"/>
        <v>209000</v>
      </c>
      <c r="Q201" s="257"/>
    </row>
    <row r="202" spans="1:17" ht="15" customHeight="1">
      <c r="A202" s="193" t="s">
        <v>492</v>
      </c>
      <c r="B202" s="172">
        <v>824</v>
      </c>
      <c r="C202" s="295">
        <v>2.83</v>
      </c>
      <c r="D202" s="172">
        <v>0</v>
      </c>
      <c r="E202" s="295">
        <v>0</v>
      </c>
      <c r="F202" s="172">
        <v>0</v>
      </c>
      <c r="G202" s="295">
        <v>0</v>
      </c>
      <c r="H202" s="172">
        <v>824</v>
      </c>
      <c r="I202" s="296">
        <v>2.83</v>
      </c>
      <c r="J202" s="257">
        <v>857.55</v>
      </c>
      <c r="K202" s="69">
        <v>844.05</v>
      </c>
      <c r="L202" s="135">
        <f t="shared" si="12"/>
        <v>13.5</v>
      </c>
      <c r="M202" s="299">
        <f t="shared" si="13"/>
        <v>1.5994313133108229</v>
      </c>
      <c r="N202" s="78">
        <f>Margins!B202</f>
        <v>250</v>
      </c>
      <c r="O202" s="25">
        <f t="shared" si="14"/>
        <v>0</v>
      </c>
      <c r="P202" s="25">
        <f t="shared" si="15"/>
        <v>0</v>
      </c>
      <c r="Q202" s="257"/>
    </row>
    <row r="203" spans="1:17" ht="15" customHeight="1">
      <c r="A203" s="193" t="s">
        <v>171</v>
      </c>
      <c r="B203" s="172">
        <v>522</v>
      </c>
      <c r="C203" s="295">
        <v>0.28</v>
      </c>
      <c r="D203" s="172">
        <v>10</v>
      </c>
      <c r="E203" s="295">
        <v>0.67</v>
      </c>
      <c r="F203" s="172">
        <v>3</v>
      </c>
      <c r="G203" s="295">
        <v>-0.25</v>
      </c>
      <c r="H203" s="172">
        <v>535</v>
      </c>
      <c r="I203" s="296">
        <v>0.28</v>
      </c>
      <c r="J203" s="257">
        <v>70.05</v>
      </c>
      <c r="K203" s="69">
        <v>69.2</v>
      </c>
      <c r="L203" s="135">
        <f t="shared" si="12"/>
        <v>0.8499999999999943</v>
      </c>
      <c r="M203" s="299">
        <f t="shared" si="13"/>
        <v>1.228323699421957</v>
      </c>
      <c r="N203" s="78">
        <f>Margins!B203</f>
        <v>2950</v>
      </c>
      <c r="O203" s="25">
        <f t="shared" si="14"/>
        <v>29500</v>
      </c>
      <c r="P203" s="25">
        <f t="shared" si="15"/>
        <v>8850</v>
      </c>
      <c r="Q203" s="257"/>
    </row>
    <row r="204" spans="1:17" ht="15" customHeight="1">
      <c r="A204" s="193" t="s">
        <v>297</v>
      </c>
      <c r="B204" s="172">
        <v>205</v>
      </c>
      <c r="C204" s="295">
        <v>-0.1</v>
      </c>
      <c r="D204" s="172">
        <v>0</v>
      </c>
      <c r="E204" s="295">
        <v>0</v>
      </c>
      <c r="F204" s="172">
        <v>0</v>
      </c>
      <c r="G204" s="295">
        <v>0</v>
      </c>
      <c r="H204" s="172">
        <v>205</v>
      </c>
      <c r="I204" s="296">
        <v>-0.1</v>
      </c>
      <c r="J204" s="257">
        <v>982.35</v>
      </c>
      <c r="K204" s="69">
        <v>977.4</v>
      </c>
      <c r="L204" s="135">
        <f t="shared" si="12"/>
        <v>4.9500000000000455</v>
      </c>
      <c r="M204" s="299">
        <f t="shared" si="13"/>
        <v>0.5064456721915332</v>
      </c>
      <c r="N204" s="78">
        <f>Margins!B204</f>
        <v>200</v>
      </c>
      <c r="O204" s="25">
        <f t="shared" si="14"/>
        <v>0</v>
      </c>
      <c r="P204" s="25">
        <f t="shared" si="15"/>
        <v>0</v>
      </c>
      <c r="Q204" s="257"/>
    </row>
    <row r="205" spans="1:17" ht="15" customHeight="1">
      <c r="A205" s="193" t="s">
        <v>81</v>
      </c>
      <c r="B205" s="172">
        <v>3967</v>
      </c>
      <c r="C205" s="295">
        <v>1.87</v>
      </c>
      <c r="D205" s="172">
        <v>10</v>
      </c>
      <c r="E205" s="295">
        <v>2.33</v>
      </c>
      <c r="F205" s="172">
        <v>0</v>
      </c>
      <c r="G205" s="295">
        <v>0</v>
      </c>
      <c r="H205" s="172">
        <v>3977</v>
      </c>
      <c r="I205" s="296">
        <v>1.88</v>
      </c>
      <c r="J205" s="257">
        <v>145.55</v>
      </c>
      <c r="K205" s="69">
        <v>144</v>
      </c>
      <c r="L205" s="135">
        <f t="shared" si="12"/>
        <v>1.5500000000000114</v>
      </c>
      <c r="M205" s="299">
        <f t="shared" si="13"/>
        <v>1.0763888888888968</v>
      </c>
      <c r="N205" s="78">
        <f>Margins!B205</f>
        <v>2100</v>
      </c>
      <c r="O205" s="25">
        <f t="shared" si="14"/>
        <v>21000</v>
      </c>
      <c r="P205" s="25">
        <f t="shared" si="15"/>
        <v>0</v>
      </c>
      <c r="Q205" s="257"/>
    </row>
    <row r="206" spans="1:17" ht="15" customHeight="1">
      <c r="A206" s="193" t="s">
        <v>420</v>
      </c>
      <c r="B206" s="172">
        <v>1922</v>
      </c>
      <c r="C206" s="295">
        <v>0.18</v>
      </c>
      <c r="D206" s="172">
        <v>0</v>
      </c>
      <c r="E206" s="295">
        <v>0</v>
      </c>
      <c r="F206" s="172">
        <v>0</v>
      </c>
      <c r="G206" s="295">
        <v>0</v>
      </c>
      <c r="H206" s="172">
        <v>1922</v>
      </c>
      <c r="I206" s="296">
        <v>0.18</v>
      </c>
      <c r="J206" s="257">
        <v>372.2</v>
      </c>
      <c r="K206" s="69">
        <v>358.25</v>
      </c>
      <c r="L206" s="135">
        <f t="shared" si="12"/>
        <v>13.949999999999989</v>
      </c>
      <c r="M206" s="299">
        <f t="shared" si="13"/>
        <v>3.8939288206559635</v>
      </c>
      <c r="N206" s="78">
        <f>Margins!B206</f>
        <v>700</v>
      </c>
      <c r="O206" s="25">
        <f t="shared" si="14"/>
        <v>0</v>
      </c>
      <c r="P206" s="25">
        <f t="shared" si="15"/>
        <v>0</v>
      </c>
      <c r="Q206" s="257"/>
    </row>
    <row r="207" spans="1:17" ht="15" customHeight="1">
      <c r="A207" s="193" t="s">
        <v>421</v>
      </c>
      <c r="B207" s="172">
        <v>2835</v>
      </c>
      <c r="C207" s="295">
        <v>-0.31</v>
      </c>
      <c r="D207" s="172">
        <v>47</v>
      </c>
      <c r="E207" s="295">
        <v>-0.28</v>
      </c>
      <c r="F207" s="172">
        <v>3</v>
      </c>
      <c r="G207" s="295">
        <v>0</v>
      </c>
      <c r="H207" s="172">
        <v>2885</v>
      </c>
      <c r="I207" s="296">
        <v>-0.31</v>
      </c>
      <c r="J207" s="257">
        <v>281.6</v>
      </c>
      <c r="K207" s="69">
        <v>281.2</v>
      </c>
      <c r="L207" s="135">
        <f t="shared" si="12"/>
        <v>0.4000000000000341</v>
      </c>
      <c r="M207" s="299">
        <f t="shared" si="13"/>
        <v>0.14224751066857544</v>
      </c>
      <c r="N207" s="78">
        <f>Margins!B207</f>
        <v>900</v>
      </c>
      <c r="O207" s="25">
        <f t="shared" si="14"/>
        <v>42300</v>
      </c>
      <c r="P207" s="25">
        <f t="shared" si="15"/>
        <v>2700</v>
      </c>
      <c r="Q207" s="257"/>
    </row>
    <row r="208" spans="1:17" ht="15" customHeight="1">
      <c r="A208" s="193" t="s">
        <v>152</v>
      </c>
      <c r="B208" s="172">
        <v>1240</v>
      </c>
      <c r="C208" s="295">
        <v>2.22</v>
      </c>
      <c r="D208" s="172">
        <v>28</v>
      </c>
      <c r="E208" s="295">
        <v>0.47</v>
      </c>
      <c r="F208" s="172">
        <v>0</v>
      </c>
      <c r="G208" s="295">
        <v>0</v>
      </c>
      <c r="H208" s="172">
        <v>1268</v>
      </c>
      <c r="I208" s="296">
        <v>2.14</v>
      </c>
      <c r="J208" s="257">
        <v>61.25</v>
      </c>
      <c r="K208" s="69">
        <v>59.1</v>
      </c>
      <c r="L208" s="135">
        <f t="shared" si="12"/>
        <v>2.1499999999999986</v>
      </c>
      <c r="M208" s="299">
        <f t="shared" si="13"/>
        <v>3.637901861252112</v>
      </c>
      <c r="N208" s="78">
        <f>Margins!B208</f>
        <v>6900</v>
      </c>
      <c r="O208" s="25">
        <f t="shared" si="14"/>
        <v>193200</v>
      </c>
      <c r="P208" s="25">
        <f t="shared" si="15"/>
        <v>0</v>
      </c>
      <c r="Q208" s="257"/>
    </row>
    <row r="209" spans="1:17" ht="15" customHeight="1">
      <c r="A209" s="193" t="s">
        <v>298</v>
      </c>
      <c r="B209" s="172">
        <v>1708</v>
      </c>
      <c r="C209" s="295">
        <v>0.44</v>
      </c>
      <c r="D209" s="172">
        <v>46</v>
      </c>
      <c r="E209" s="295">
        <v>2.83</v>
      </c>
      <c r="F209" s="172">
        <v>0</v>
      </c>
      <c r="G209" s="295">
        <v>-1</v>
      </c>
      <c r="H209" s="172">
        <v>1754</v>
      </c>
      <c r="I209" s="296">
        <v>0.47</v>
      </c>
      <c r="J209" s="257">
        <v>154.65</v>
      </c>
      <c r="K209" s="69">
        <v>151.9</v>
      </c>
      <c r="L209" s="135">
        <f t="shared" si="12"/>
        <v>2.75</v>
      </c>
      <c r="M209" s="299">
        <f t="shared" si="13"/>
        <v>1.8104015799868332</v>
      </c>
      <c r="N209" s="78">
        <f>Margins!B209</f>
        <v>3600</v>
      </c>
      <c r="O209" s="25">
        <f t="shared" si="14"/>
        <v>165600</v>
      </c>
      <c r="P209" s="25">
        <f t="shared" si="15"/>
        <v>0</v>
      </c>
      <c r="Q209" s="257"/>
    </row>
    <row r="210" spans="1:17" ht="15" customHeight="1">
      <c r="A210" s="193" t="s">
        <v>153</v>
      </c>
      <c r="B210" s="172">
        <v>879</v>
      </c>
      <c r="C210" s="295">
        <v>0.44</v>
      </c>
      <c r="D210" s="172">
        <v>3</v>
      </c>
      <c r="E210" s="295">
        <v>0</v>
      </c>
      <c r="F210" s="172">
        <v>0</v>
      </c>
      <c r="G210" s="295">
        <v>0</v>
      </c>
      <c r="H210" s="172">
        <v>882</v>
      </c>
      <c r="I210" s="296">
        <v>0.44</v>
      </c>
      <c r="J210" s="257">
        <v>406.7</v>
      </c>
      <c r="K210" s="69">
        <v>401.75</v>
      </c>
      <c r="L210" s="135">
        <f t="shared" si="12"/>
        <v>4.949999999999989</v>
      </c>
      <c r="M210" s="299">
        <f t="shared" si="13"/>
        <v>1.2321095208462944</v>
      </c>
      <c r="N210" s="78">
        <f>Margins!B210</f>
        <v>525</v>
      </c>
      <c r="O210" s="25">
        <f t="shared" si="14"/>
        <v>1575</v>
      </c>
      <c r="P210" s="25">
        <f t="shared" si="15"/>
        <v>0</v>
      </c>
      <c r="Q210" s="257"/>
    </row>
    <row r="211" spans="1:17" ht="15" customHeight="1">
      <c r="A211" s="193" t="s">
        <v>493</v>
      </c>
      <c r="B211" s="172">
        <v>6077</v>
      </c>
      <c r="C211" s="295">
        <v>0.41</v>
      </c>
      <c r="D211" s="172">
        <v>44</v>
      </c>
      <c r="E211" s="295">
        <v>-0.23</v>
      </c>
      <c r="F211" s="172">
        <v>7</v>
      </c>
      <c r="G211" s="295">
        <v>0.17</v>
      </c>
      <c r="H211" s="172">
        <v>6128</v>
      </c>
      <c r="I211" s="296">
        <v>0.41</v>
      </c>
      <c r="J211" s="257">
        <v>271.15</v>
      </c>
      <c r="K211" s="69">
        <v>267.75</v>
      </c>
      <c r="L211" s="135">
        <f t="shared" si="12"/>
        <v>3.3999999999999773</v>
      </c>
      <c r="M211" s="299">
        <f t="shared" si="13"/>
        <v>1.2698412698412613</v>
      </c>
      <c r="N211" s="78">
        <f>Margins!B211</f>
        <v>800</v>
      </c>
      <c r="O211" s="25">
        <f t="shared" si="14"/>
        <v>35200</v>
      </c>
      <c r="P211" s="25">
        <f t="shared" si="15"/>
        <v>5600</v>
      </c>
      <c r="Q211" s="257"/>
    </row>
    <row r="212" spans="1:17" ht="15" customHeight="1">
      <c r="A212" s="193" t="s">
        <v>37</v>
      </c>
      <c r="B212" s="172">
        <v>2639</v>
      </c>
      <c r="C212" s="295">
        <v>0.11</v>
      </c>
      <c r="D212" s="172">
        <v>6</v>
      </c>
      <c r="E212" s="295">
        <v>-0.14</v>
      </c>
      <c r="F212" s="172">
        <v>6</v>
      </c>
      <c r="G212" s="295">
        <v>0</v>
      </c>
      <c r="H212" s="172">
        <v>2651</v>
      </c>
      <c r="I212" s="296">
        <v>0.11</v>
      </c>
      <c r="J212" s="257">
        <v>444.2</v>
      </c>
      <c r="K212" s="69">
        <v>449.4</v>
      </c>
      <c r="L212" s="135">
        <f t="shared" si="12"/>
        <v>-5.199999999999989</v>
      </c>
      <c r="M212" s="299">
        <f t="shared" si="13"/>
        <v>-1.157098353360033</v>
      </c>
      <c r="N212" s="78">
        <f>Margins!B212</f>
        <v>600</v>
      </c>
      <c r="O212" s="25">
        <f t="shared" si="14"/>
        <v>3600</v>
      </c>
      <c r="P212" s="25">
        <f t="shared" si="15"/>
        <v>3600</v>
      </c>
      <c r="Q212" s="257"/>
    </row>
    <row r="213" spans="1:17" ht="15" customHeight="1">
      <c r="A213" s="193" t="s">
        <v>154</v>
      </c>
      <c r="B213" s="172">
        <v>1188</v>
      </c>
      <c r="C213" s="295">
        <v>4.12</v>
      </c>
      <c r="D213" s="172">
        <v>0</v>
      </c>
      <c r="E213" s="295">
        <v>-1</v>
      </c>
      <c r="F213" s="172">
        <v>0</v>
      </c>
      <c r="G213" s="295">
        <v>0</v>
      </c>
      <c r="H213" s="172">
        <v>1188</v>
      </c>
      <c r="I213" s="296">
        <v>4.08</v>
      </c>
      <c r="J213" s="257">
        <v>403.2</v>
      </c>
      <c r="K213" s="69">
        <v>400.65</v>
      </c>
      <c r="L213" s="135">
        <f t="shared" si="12"/>
        <v>2.5500000000000114</v>
      </c>
      <c r="M213" s="299">
        <f t="shared" si="13"/>
        <v>0.6364657431673559</v>
      </c>
      <c r="N213" s="78">
        <f>Margins!B213</f>
        <v>600</v>
      </c>
      <c r="O213" s="25">
        <f t="shared" si="14"/>
        <v>0</v>
      </c>
      <c r="P213" s="25">
        <f t="shared" si="15"/>
        <v>0</v>
      </c>
      <c r="Q213" s="257"/>
    </row>
    <row r="214" spans="1:17" ht="15" customHeight="1">
      <c r="A214" s="193" t="s">
        <v>494</v>
      </c>
      <c r="B214" s="172">
        <v>3289</v>
      </c>
      <c r="C214" s="295">
        <v>1.82</v>
      </c>
      <c r="D214" s="172">
        <v>66</v>
      </c>
      <c r="E214" s="295">
        <v>0.38</v>
      </c>
      <c r="F214" s="172">
        <v>0</v>
      </c>
      <c r="G214" s="295">
        <v>-1</v>
      </c>
      <c r="H214" s="172">
        <v>3355</v>
      </c>
      <c r="I214" s="296">
        <v>1.75</v>
      </c>
      <c r="J214" s="257">
        <v>184.35</v>
      </c>
      <c r="K214" s="69">
        <v>179.3</v>
      </c>
      <c r="L214" s="135">
        <f t="shared" si="12"/>
        <v>5.049999999999983</v>
      </c>
      <c r="M214" s="299">
        <f t="shared" si="13"/>
        <v>2.816508644729494</v>
      </c>
      <c r="N214" s="78">
        <f>Margins!B214</f>
        <v>1100</v>
      </c>
      <c r="O214" s="25">
        <f t="shared" si="14"/>
        <v>72600</v>
      </c>
      <c r="P214" s="25">
        <f t="shared" si="15"/>
        <v>0</v>
      </c>
      <c r="Q214" s="257"/>
    </row>
    <row r="215" spans="1:17" ht="15" customHeight="1" thickBot="1">
      <c r="A215" s="316" t="s">
        <v>386</v>
      </c>
      <c r="B215" s="172">
        <v>3083</v>
      </c>
      <c r="C215" s="295">
        <v>0.31</v>
      </c>
      <c r="D215" s="172">
        <v>1</v>
      </c>
      <c r="E215" s="295">
        <v>-0.5</v>
      </c>
      <c r="F215" s="172">
        <v>0</v>
      </c>
      <c r="G215" s="295">
        <v>0</v>
      </c>
      <c r="H215" s="172">
        <v>3084</v>
      </c>
      <c r="I215" s="296">
        <v>0.31</v>
      </c>
      <c r="J215" s="257">
        <v>309.4</v>
      </c>
      <c r="K215" s="69">
        <v>310.3</v>
      </c>
      <c r="L215" s="135">
        <f t="shared" si="12"/>
        <v>-0.9000000000000341</v>
      </c>
      <c r="M215" s="299">
        <f t="shared" si="13"/>
        <v>-0.2900418949403913</v>
      </c>
      <c r="N215" s="78">
        <f>Margins!B215</f>
        <v>700</v>
      </c>
      <c r="O215" s="25">
        <f t="shared" si="14"/>
        <v>700</v>
      </c>
      <c r="P215" s="25">
        <f t="shared" si="15"/>
        <v>0</v>
      </c>
      <c r="Q215" s="257"/>
    </row>
    <row r="216" spans="2:17" ht="13.5" customHeight="1" hidden="1">
      <c r="B216" s="302">
        <f>SUM(B4:B215)</f>
        <v>1219419</v>
      </c>
      <c r="C216" s="303"/>
      <c r="D216" s="302">
        <f>SUM(D4:D215)</f>
        <v>147289</v>
      </c>
      <c r="E216" s="303"/>
      <c r="F216" s="302">
        <f>SUM(F4:F215)</f>
        <v>141617</v>
      </c>
      <c r="G216" s="303"/>
      <c r="H216" s="172">
        <f>SUM(H4:H215)</f>
        <v>1508325</v>
      </c>
      <c r="I216" s="303"/>
      <c r="J216" s="304">
        <v>282.1</v>
      </c>
      <c r="K216" s="69"/>
      <c r="L216" s="135"/>
      <c r="M216" s="136"/>
      <c r="N216" s="69"/>
      <c r="O216" s="25">
        <f>SUM(O4:O215)</f>
        <v>58750867</v>
      </c>
      <c r="P216" s="25">
        <f>SUM(P4:P215)</f>
        <v>15523938</v>
      </c>
      <c r="Q216" s="69"/>
    </row>
    <row r="217" spans="11:17" ht="14.25" customHeight="1">
      <c r="K217" s="69"/>
      <c r="L217" s="135"/>
      <c r="M217" s="136"/>
      <c r="N217" s="69"/>
      <c r="O217" s="69"/>
      <c r="P217" s="50">
        <f>P216/O216</f>
        <v>0.264233343143685</v>
      </c>
      <c r="Q217" s="69"/>
    </row>
    <row r="218" spans="11:13" ht="12.75" customHeight="1">
      <c r="K218" s="69"/>
      <c r="L218" s="135"/>
      <c r="M218"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214"/>
  <sheetViews>
    <sheetView workbookViewId="0" topLeftCell="A1">
      <selection activeCell="A485" sqref="A485"/>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09" t="s">
        <v>125</v>
      </c>
      <c r="B1" s="410"/>
      <c r="C1" s="410"/>
      <c r="D1" s="410"/>
      <c r="E1" s="410"/>
      <c r="F1" s="410"/>
      <c r="G1" s="410"/>
    </row>
    <row r="2" spans="1:7" s="69" customFormat="1" ht="14.25" thickBot="1">
      <c r="A2" s="134" t="s">
        <v>112</v>
      </c>
      <c r="B2" s="33" t="s">
        <v>98</v>
      </c>
      <c r="C2" s="261" t="s">
        <v>122</v>
      </c>
      <c r="D2" s="99" t="s">
        <v>123</v>
      </c>
      <c r="E2" s="130" t="s">
        <v>118</v>
      </c>
      <c r="F2" s="326" t="s">
        <v>188</v>
      </c>
      <c r="G2" s="327" t="s">
        <v>69</v>
      </c>
    </row>
    <row r="3" spans="1:7" s="69" customFormat="1" ht="13.5">
      <c r="A3" s="101" t="s">
        <v>180</v>
      </c>
      <c r="B3" s="263">
        <f>Volume!J4</f>
        <v>7059.65</v>
      </c>
      <c r="C3" s="262">
        <v>7075.2</v>
      </c>
      <c r="D3" s="256">
        <f>C3-B3</f>
        <v>15.550000000000182</v>
      </c>
      <c r="E3" s="325">
        <f>D3/B3</f>
        <v>0.002202658772035467</v>
      </c>
      <c r="F3" s="256">
        <v>22.049999999999272</v>
      </c>
      <c r="G3" s="160">
        <f aca="true" t="shared" si="0" ref="G3:G96">D3-F3</f>
        <v>-6.4999999999990905</v>
      </c>
    </row>
    <row r="4" spans="1:7" s="69" customFormat="1" ht="13.5">
      <c r="A4" s="193" t="s">
        <v>452</v>
      </c>
      <c r="B4" s="265">
        <f>Volume!J5</f>
        <v>4466.8</v>
      </c>
      <c r="C4" s="2">
        <v>4489.2</v>
      </c>
      <c r="D4" s="257">
        <f aca="true" t="shared" si="1" ref="D4:D67">C4-B4</f>
        <v>22.399999999999636</v>
      </c>
      <c r="E4" s="324">
        <f aca="true" t="shared" si="2" ref="E4:E67">D4/B4</f>
        <v>0.005014775678337878</v>
      </c>
      <c r="F4" s="257">
        <v>9.25</v>
      </c>
      <c r="G4" s="159">
        <f t="shared" si="0"/>
        <v>13.149999999999636</v>
      </c>
    </row>
    <row r="5" spans="1:7" s="69" customFormat="1" ht="13.5">
      <c r="A5" s="193" t="s">
        <v>73</v>
      </c>
      <c r="B5" s="265">
        <f>Volume!J6</f>
        <v>4576.75</v>
      </c>
      <c r="C5" s="2">
        <v>4599.8</v>
      </c>
      <c r="D5" s="257">
        <f t="shared" si="1"/>
        <v>23.050000000000182</v>
      </c>
      <c r="E5" s="324">
        <f t="shared" si="2"/>
        <v>0.005036324903042592</v>
      </c>
      <c r="F5" s="257">
        <v>9.599999999999454</v>
      </c>
      <c r="G5" s="159">
        <f t="shared" si="0"/>
        <v>13.450000000000728</v>
      </c>
    </row>
    <row r="6" spans="1:7" s="69" customFormat="1" ht="13.5">
      <c r="A6" s="193" t="s">
        <v>453</v>
      </c>
      <c r="B6" s="265">
        <f>Volume!J7</f>
        <v>9069.9</v>
      </c>
      <c r="C6" s="2">
        <v>9109.65</v>
      </c>
      <c r="D6" s="257">
        <f t="shared" si="1"/>
        <v>39.75</v>
      </c>
      <c r="E6" s="324">
        <f t="shared" si="2"/>
        <v>0.004382628253894751</v>
      </c>
      <c r="F6" s="257">
        <v>-15.050000000001091</v>
      </c>
      <c r="G6" s="159">
        <f t="shared" si="0"/>
        <v>54.80000000000109</v>
      </c>
    </row>
    <row r="7" spans="1:7" s="69" customFormat="1" ht="13.5">
      <c r="A7" s="193" t="s">
        <v>8</v>
      </c>
      <c r="B7" s="265">
        <f>Volume!J8</f>
        <v>4546.2</v>
      </c>
      <c r="C7" s="2">
        <v>4549.8</v>
      </c>
      <c r="D7" s="257">
        <f t="shared" si="1"/>
        <v>3.600000000000364</v>
      </c>
      <c r="E7" s="324">
        <f t="shared" si="2"/>
        <v>0.0007918701332982191</v>
      </c>
      <c r="F7" s="257">
        <v>-7.5</v>
      </c>
      <c r="G7" s="159">
        <f t="shared" si="0"/>
        <v>11.100000000000364</v>
      </c>
    </row>
    <row r="8" spans="1:7" s="69" customFormat="1" ht="13.5">
      <c r="A8" s="201" t="s">
        <v>497</v>
      </c>
      <c r="B8" s="265">
        <f>Volume!J9</f>
        <v>135.85</v>
      </c>
      <c r="C8" s="2">
        <v>137</v>
      </c>
      <c r="D8" s="257">
        <f t="shared" si="1"/>
        <v>1.1500000000000057</v>
      </c>
      <c r="E8" s="324">
        <f t="shared" si="2"/>
        <v>0.008465218991534823</v>
      </c>
      <c r="F8" s="257">
        <v>0.5999999999999943</v>
      </c>
      <c r="G8" s="159">
        <f t="shared" si="0"/>
        <v>0.5500000000000114</v>
      </c>
    </row>
    <row r="9" spans="1:7" s="69" customFormat="1" ht="13.5">
      <c r="A9" s="193" t="s">
        <v>274</v>
      </c>
      <c r="B9" s="265">
        <f>Volume!J10</f>
        <v>3242.85</v>
      </c>
      <c r="C9" s="70">
        <v>3261.2</v>
      </c>
      <c r="D9" s="257">
        <f t="shared" si="1"/>
        <v>18.34999999999991</v>
      </c>
      <c r="E9" s="324">
        <f t="shared" si="2"/>
        <v>0.005658602772252774</v>
      </c>
      <c r="F9" s="257">
        <v>18.25</v>
      </c>
      <c r="G9" s="159">
        <f t="shared" si="0"/>
        <v>0.09999999999990905</v>
      </c>
    </row>
    <row r="10" spans="1:9" s="69" customFormat="1" ht="13.5">
      <c r="A10" s="193" t="s">
        <v>133</v>
      </c>
      <c r="B10" s="265">
        <f>Volume!J11</f>
        <v>1232.45</v>
      </c>
      <c r="C10" s="70">
        <v>1222.7</v>
      </c>
      <c r="D10" s="257">
        <f t="shared" si="1"/>
        <v>-9.75</v>
      </c>
      <c r="E10" s="324">
        <f t="shared" si="2"/>
        <v>-0.00791107144306057</v>
      </c>
      <c r="F10" s="257">
        <v>-6.849999999999909</v>
      </c>
      <c r="G10" s="159">
        <f t="shared" si="0"/>
        <v>-2.900000000000091</v>
      </c>
      <c r="H10" s="136"/>
      <c r="I10" s="78"/>
    </row>
    <row r="11" spans="1:9" s="69" customFormat="1" ht="13.5">
      <c r="A11" s="193" t="s">
        <v>391</v>
      </c>
      <c r="B11" s="265">
        <f>Volume!J12</f>
        <v>1382.95</v>
      </c>
      <c r="C11" s="70">
        <v>1392.6</v>
      </c>
      <c r="D11" s="257">
        <f t="shared" si="1"/>
        <v>9.649999999999864</v>
      </c>
      <c r="E11" s="324">
        <f t="shared" si="2"/>
        <v>0.0069778372320039505</v>
      </c>
      <c r="F11" s="257">
        <v>2.7000000000000455</v>
      </c>
      <c r="G11" s="159">
        <f t="shared" si="0"/>
        <v>6.949999999999818</v>
      </c>
      <c r="H11" s="136"/>
      <c r="I11" s="78"/>
    </row>
    <row r="12" spans="1:7" s="69" customFormat="1" ht="13.5">
      <c r="A12" s="193" t="s">
        <v>0</v>
      </c>
      <c r="B12" s="265">
        <f>Volume!J13</f>
        <v>1121.45</v>
      </c>
      <c r="C12" s="70">
        <v>1128.95</v>
      </c>
      <c r="D12" s="257">
        <f t="shared" si="1"/>
        <v>7.5</v>
      </c>
      <c r="E12" s="324">
        <f t="shared" si="2"/>
        <v>0.006687770297382853</v>
      </c>
      <c r="F12" s="257">
        <v>4.650000000000091</v>
      </c>
      <c r="G12" s="159">
        <f t="shared" si="0"/>
        <v>2.849999999999909</v>
      </c>
    </row>
    <row r="13" spans="1:7" s="69" customFormat="1" ht="13.5">
      <c r="A13" s="193" t="s">
        <v>392</v>
      </c>
      <c r="B13" s="265">
        <f>Volume!J14</f>
        <v>481.95</v>
      </c>
      <c r="C13" s="70">
        <v>486.3</v>
      </c>
      <c r="D13" s="257">
        <f t="shared" si="1"/>
        <v>4.350000000000023</v>
      </c>
      <c r="E13" s="324">
        <f t="shared" si="2"/>
        <v>0.009025832555244367</v>
      </c>
      <c r="F13" s="257">
        <v>2.4500000000000455</v>
      </c>
      <c r="G13" s="159">
        <f t="shared" si="0"/>
        <v>1.8999999999999773</v>
      </c>
    </row>
    <row r="14" spans="1:7" s="69" customFormat="1" ht="13.5">
      <c r="A14" s="193" t="s">
        <v>393</v>
      </c>
      <c r="B14" s="265">
        <f>Volume!J15</f>
        <v>1382.7</v>
      </c>
      <c r="C14" s="70">
        <v>1372.9</v>
      </c>
      <c r="D14" s="257">
        <f t="shared" si="1"/>
        <v>-9.799999999999955</v>
      </c>
      <c r="E14" s="324">
        <f t="shared" si="2"/>
        <v>-0.007087582266579847</v>
      </c>
      <c r="F14" s="257">
        <v>-4.149999999999864</v>
      </c>
      <c r="G14" s="159">
        <f t="shared" si="0"/>
        <v>-5.650000000000091</v>
      </c>
    </row>
    <row r="15" spans="1:7" s="69" customFormat="1" ht="13.5">
      <c r="A15" s="193" t="s">
        <v>394</v>
      </c>
      <c r="B15" s="265">
        <f>Volume!J16</f>
        <v>143.5</v>
      </c>
      <c r="C15" s="70">
        <v>143.3</v>
      </c>
      <c r="D15" s="257">
        <f t="shared" si="1"/>
        <v>-0.19999999999998863</v>
      </c>
      <c r="E15" s="324">
        <f t="shared" si="2"/>
        <v>-0.0013937282229964365</v>
      </c>
      <c r="F15" s="257">
        <v>0.25</v>
      </c>
      <c r="G15" s="159">
        <f t="shared" si="0"/>
        <v>-0.44999999999998863</v>
      </c>
    </row>
    <row r="16" spans="1:7" s="25" customFormat="1" ht="13.5">
      <c r="A16" s="193" t="s">
        <v>134</v>
      </c>
      <c r="B16" s="265">
        <f>Volume!J17</f>
        <v>94.75</v>
      </c>
      <c r="C16" s="70">
        <v>95.55</v>
      </c>
      <c r="D16" s="257">
        <f t="shared" si="1"/>
        <v>0.7999999999999972</v>
      </c>
      <c r="E16" s="324">
        <f t="shared" si="2"/>
        <v>0.008443271767809997</v>
      </c>
      <c r="F16" s="257">
        <v>0.5</v>
      </c>
      <c r="G16" s="159">
        <f t="shared" si="0"/>
        <v>0.29999999999999716</v>
      </c>
    </row>
    <row r="17" spans="1:7" s="69" customFormat="1" ht="13.5">
      <c r="A17" s="193" t="s">
        <v>172</v>
      </c>
      <c r="B17" s="265">
        <f>Volume!J18</f>
        <v>72.05</v>
      </c>
      <c r="C17" s="70">
        <v>72.15</v>
      </c>
      <c r="D17" s="257">
        <f t="shared" si="1"/>
        <v>0.10000000000000853</v>
      </c>
      <c r="E17" s="324">
        <f t="shared" si="2"/>
        <v>0.0013879250520473078</v>
      </c>
      <c r="F17" s="257">
        <v>0.3499999999999943</v>
      </c>
      <c r="G17" s="159">
        <f t="shared" si="0"/>
        <v>-0.2499999999999858</v>
      </c>
    </row>
    <row r="18" spans="1:7" s="69" customFormat="1" ht="13.5">
      <c r="A18" s="201" t="s">
        <v>466</v>
      </c>
      <c r="B18" s="265">
        <f>Volume!J19</f>
        <v>146.55</v>
      </c>
      <c r="C18" s="70">
        <v>146.85</v>
      </c>
      <c r="D18" s="257">
        <f t="shared" si="1"/>
        <v>0.29999999999998295</v>
      </c>
      <c r="E18" s="324">
        <f t="shared" si="2"/>
        <v>0.002047082906857611</v>
      </c>
      <c r="F18" s="257">
        <v>0.20000000000001705</v>
      </c>
      <c r="G18" s="159">
        <f t="shared" si="0"/>
        <v>0.0999999999999659</v>
      </c>
    </row>
    <row r="19" spans="1:7" s="69" customFormat="1" ht="13.5">
      <c r="A19" s="193" t="s">
        <v>275</v>
      </c>
      <c r="B19" s="265">
        <f>Volume!J20</f>
        <v>354.8</v>
      </c>
      <c r="C19" s="70">
        <v>357.55</v>
      </c>
      <c r="D19" s="257">
        <f t="shared" si="1"/>
        <v>2.75</v>
      </c>
      <c r="E19" s="324">
        <f t="shared" si="2"/>
        <v>0.007750845546786922</v>
      </c>
      <c r="F19" s="257">
        <v>2.5</v>
      </c>
      <c r="G19" s="159">
        <f t="shared" si="0"/>
        <v>0.25</v>
      </c>
    </row>
    <row r="20" spans="1:7" s="69" customFormat="1" ht="13.5">
      <c r="A20" s="193" t="s">
        <v>74</v>
      </c>
      <c r="B20" s="265">
        <f>Volume!J21</f>
        <v>93.1</v>
      </c>
      <c r="C20" s="70">
        <v>93.65</v>
      </c>
      <c r="D20" s="257">
        <f t="shared" si="1"/>
        <v>0.5500000000000114</v>
      </c>
      <c r="E20" s="324">
        <f t="shared" si="2"/>
        <v>0.0059076262083782105</v>
      </c>
      <c r="F20" s="257">
        <v>0.5</v>
      </c>
      <c r="G20" s="159">
        <f t="shared" si="0"/>
        <v>0.05000000000001137</v>
      </c>
    </row>
    <row r="21" spans="1:7" s="69" customFormat="1" ht="13.5">
      <c r="A21" s="193" t="s">
        <v>395</v>
      </c>
      <c r="B21" s="265">
        <f>Volume!J22</f>
        <v>277.85</v>
      </c>
      <c r="C21" s="70">
        <v>277.3</v>
      </c>
      <c r="D21" s="257">
        <f t="shared" si="1"/>
        <v>-0.5500000000000114</v>
      </c>
      <c r="E21" s="324">
        <f t="shared" si="2"/>
        <v>-0.001979485333813249</v>
      </c>
      <c r="F21" s="257">
        <v>1.0500000000000114</v>
      </c>
      <c r="G21" s="159">
        <f t="shared" si="0"/>
        <v>-1.6000000000000227</v>
      </c>
    </row>
    <row r="22" spans="1:7" s="69" customFormat="1" ht="13.5">
      <c r="A22" s="193" t="s">
        <v>396</v>
      </c>
      <c r="B22" s="265">
        <f>Volume!J23</f>
        <v>794.15</v>
      </c>
      <c r="C22" s="70">
        <v>799.85</v>
      </c>
      <c r="D22" s="257">
        <f t="shared" si="1"/>
        <v>5.7000000000000455</v>
      </c>
      <c r="E22" s="324">
        <f t="shared" si="2"/>
        <v>0.007177485361707543</v>
      </c>
      <c r="F22" s="257">
        <v>4.650000000000091</v>
      </c>
      <c r="G22" s="159">
        <f t="shared" si="0"/>
        <v>1.0499999999999545</v>
      </c>
    </row>
    <row r="23" spans="1:7" s="69" customFormat="1" ht="13.5">
      <c r="A23" s="193" t="s">
        <v>482</v>
      </c>
      <c r="B23" s="265">
        <f>Volume!J24</f>
        <v>383.2</v>
      </c>
      <c r="C23" s="70">
        <v>385.65</v>
      </c>
      <c r="D23" s="257">
        <f t="shared" si="1"/>
        <v>2.4499999999999886</v>
      </c>
      <c r="E23" s="324">
        <f t="shared" si="2"/>
        <v>0.006393528183716046</v>
      </c>
      <c r="F23" s="257">
        <v>2.3000000000000114</v>
      </c>
      <c r="G23" s="159">
        <f t="shared" si="0"/>
        <v>0.14999999999997726</v>
      </c>
    </row>
    <row r="24" spans="1:7" s="69" customFormat="1" ht="13.5">
      <c r="A24" s="193" t="s">
        <v>87</v>
      </c>
      <c r="B24" s="265">
        <f>Volume!J25</f>
        <v>51.4</v>
      </c>
      <c r="C24" s="70">
        <v>51.85</v>
      </c>
      <c r="D24" s="257">
        <f t="shared" si="1"/>
        <v>0.45000000000000284</v>
      </c>
      <c r="E24" s="324">
        <f t="shared" si="2"/>
        <v>0.008754863813229628</v>
      </c>
      <c r="F24" s="257">
        <v>0.3500000000000014</v>
      </c>
      <c r="G24" s="159">
        <f t="shared" si="0"/>
        <v>0.10000000000000142</v>
      </c>
    </row>
    <row r="25" spans="1:7" s="69" customFormat="1" ht="13.5">
      <c r="A25" s="193" t="s">
        <v>135</v>
      </c>
      <c r="B25" s="265">
        <f>Volume!J26</f>
        <v>36.8</v>
      </c>
      <c r="C25" s="70">
        <v>37.05</v>
      </c>
      <c r="D25" s="257">
        <f t="shared" si="1"/>
        <v>0.25</v>
      </c>
      <c r="E25" s="324">
        <f t="shared" si="2"/>
        <v>0.006793478260869566</v>
      </c>
      <c r="F25" s="257">
        <v>0.19999999999999574</v>
      </c>
      <c r="G25" s="159">
        <f t="shared" si="0"/>
        <v>0.05000000000000426</v>
      </c>
    </row>
    <row r="26" spans="1:7" s="69" customFormat="1" ht="13.5">
      <c r="A26" s="193" t="s">
        <v>155</v>
      </c>
      <c r="B26" s="265">
        <f>Volume!J27</f>
        <v>595.1</v>
      </c>
      <c r="C26" s="70">
        <v>598.3</v>
      </c>
      <c r="D26" s="257">
        <f t="shared" si="1"/>
        <v>3.199999999999932</v>
      </c>
      <c r="E26" s="324">
        <f t="shared" si="2"/>
        <v>0.0053772475214248555</v>
      </c>
      <c r="F26" s="257">
        <v>2.2999999999999545</v>
      </c>
      <c r="G26" s="159">
        <f t="shared" si="0"/>
        <v>0.8999999999999773</v>
      </c>
    </row>
    <row r="27" spans="1:11" s="69" customFormat="1" ht="13.5">
      <c r="A27" s="193" t="s">
        <v>472</v>
      </c>
      <c r="B27" s="265">
        <f>Volume!J28</f>
        <v>660.3</v>
      </c>
      <c r="C27" s="70">
        <v>664.65</v>
      </c>
      <c r="D27" s="257">
        <f t="shared" si="1"/>
        <v>4.350000000000023</v>
      </c>
      <c r="E27" s="324">
        <f t="shared" si="2"/>
        <v>0.006587914584279908</v>
      </c>
      <c r="F27" s="257">
        <v>0.3000000000000682</v>
      </c>
      <c r="G27" s="159">
        <f t="shared" si="0"/>
        <v>4.0499999999999545</v>
      </c>
      <c r="K27" s="260"/>
    </row>
    <row r="28" spans="1:7" s="69" customFormat="1" ht="13.5">
      <c r="A28" s="193" t="s">
        <v>191</v>
      </c>
      <c r="B28" s="265">
        <f>Volume!J29</f>
        <v>2407.05</v>
      </c>
      <c r="C28" s="70">
        <v>2410.55</v>
      </c>
      <c r="D28" s="257">
        <f t="shared" si="1"/>
        <v>3.5</v>
      </c>
      <c r="E28" s="324">
        <f t="shared" si="2"/>
        <v>0.0014540620261315718</v>
      </c>
      <c r="F28" s="257">
        <v>-1.9500000000002728</v>
      </c>
      <c r="G28" s="159">
        <f t="shared" si="0"/>
        <v>5.450000000000273</v>
      </c>
    </row>
    <row r="29" spans="1:7" s="69" customFormat="1" ht="13.5">
      <c r="A29" s="193" t="s">
        <v>276</v>
      </c>
      <c r="B29" s="265">
        <f>Volume!J30</f>
        <v>146.55</v>
      </c>
      <c r="C29" s="70">
        <v>147.75</v>
      </c>
      <c r="D29" s="257">
        <f t="shared" si="1"/>
        <v>1.1999999999999886</v>
      </c>
      <c r="E29" s="324">
        <f t="shared" si="2"/>
        <v>0.008188331627430833</v>
      </c>
      <c r="F29" s="257">
        <v>1.0500000000000114</v>
      </c>
      <c r="G29" s="159">
        <f t="shared" si="0"/>
        <v>0.14999999999997726</v>
      </c>
    </row>
    <row r="30" spans="1:7" s="14" customFormat="1" ht="13.5">
      <c r="A30" s="193" t="s">
        <v>277</v>
      </c>
      <c r="B30" s="265">
        <f>Volume!J31</f>
        <v>67.3</v>
      </c>
      <c r="C30" s="70">
        <v>67.9</v>
      </c>
      <c r="D30" s="257">
        <f t="shared" si="1"/>
        <v>0.6000000000000085</v>
      </c>
      <c r="E30" s="324">
        <f t="shared" si="2"/>
        <v>0.008915304606240841</v>
      </c>
      <c r="F30" s="257">
        <v>0.5499999999999972</v>
      </c>
      <c r="G30" s="159">
        <f t="shared" si="0"/>
        <v>0.05000000000001137</v>
      </c>
    </row>
    <row r="31" spans="1:7" s="14" customFormat="1" ht="13.5">
      <c r="A31" s="193" t="s">
        <v>75</v>
      </c>
      <c r="B31" s="265">
        <f>Volume!J32</f>
        <v>295.75</v>
      </c>
      <c r="C31" s="70">
        <v>297.6</v>
      </c>
      <c r="D31" s="257">
        <f t="shared" si="1"/>
        <v>1.8500000000000227</v>
      </c>
      <c r="E31" s="324">
        <f t="shared" si="2"/>
        <v>0.0062552831783601786</v>
      </c>
      <c r="F31" s="257">
        <v>1.75</v>
      </c>
      <c r="G31" s="159">
        <f t="shared" si="0"/>
        <v>0.10000000000002274</v>
      </c>
    </row>
    <row r="32" spans="1:7" s="69" customFormat="1" ht="13.5">
      <c r="A32" s="193" t="s">
        <v>76</v>
      </c>
      <c r="B32" s="265">
        <f>Volume!J33</f>
        <v>249.4</v>
      </c>
      <c r="C32" s="70">
        <v>251.05</v>
      </c>
      <c r="D32" s="257">
        <f t="shared" si="1"/>
        <v>1.6500000000000057</v>
      </c>
      <c r="E32" s="324">
        <f t="shared" si="2"/>
        <v>0.006615878107457921</v>
      </c>
      <c r="F32" s="257">
        <v>1.4499999999999886</v>
      </c>
      <c r="G32" s="159">
        <f t="shared" si="0"/>
        <v>0.20000000000001705</v>
      </c>
    </row>
    <row r="33" spans="1:7" ht="13.5">
      <c r="A33" s="193" t="s">
        <v>278</v>
      </c>
      <c r="B33" s="265">
        <f>Volume!J34</f>
        <v>181.85</v>
      </c>
      <c r="C33" s="70">
        <v>183.15</v>
      </c>
      <c r="D33" s="257">
        <f t="shared" si="1"/>
        <v>1.3000000000000114</v>
      </c>
      <c r="E33" s="324">
        <f t="shared" si="2"/>
        <v>0.0071487489689305</v>
      </c>
      <c r="F33" s="257">
        <v>0.8499999999999943</v>
      </c>
      <c r="G33" s="159">
        <f t="shared" si="0"/>
        <v>0.45000000000001705</v>
      </c>
    </row>
    <row r="34" spans="1:7" ht="13.5">
      <c r="A34" s="193" t="s">
        <v>33</v>
      </c>
      <c r="B34" s="265">
        <f>Volume!J35</f>
        <v>1834.2</v>
      </c>
      <c r="C34" s="70">
        <v>1835.4</v>
      </c>
      <c r="D34" s="257">
        <f t="shared" si="1"/>
        <v>1.2000000000000455</v>
      </c>
      <c r="E34" s="324">
        <f t="shared" si="2"/>
        <v>0.0006542361792607379</v>
      </c>
      <c r="F34" s="257">
        <v>-5.099999999999909</v>
      </c>
      <c r="G34" s="159">
        <f t="shared" si="0"/>
        <v>6.2999999999999545</v>
      </c>
    </row>
    <row r="35" spans="1:7" ht="13.5">
      <c r="A35" s="193" t="s">
        <v>279</v>
      </c>
      <c r="B35" s="265">
        <f>Volume!J36</f>
        <v>1239.95</v>
      </c>
      <c r="C35" s="70">
        <v>1245.6</v>
      </c>
      <c r="D35" s="257">
        <f t="shared" si="1"/>
        <v>5.649999999999864</v>
      </c>
      <c r="E35" s="324">
        <f t="shared" si="2"/>
        <v>0.004556635348199414</v>
      </c>
      <c r="F35" s="257">
        <v>2.650000000000091</v>
      </c>
      <c r="G35" s="159">
        <f t="shared" si="0"/>
        <v>2.9999999999997726</v>
      </c>
    </row>
    <row r="36" spans="1:7" ht="13.5">
      <c r="A36" s="193" t="s">
        <v>136</v>
      </c>
      <c r="B36" s="265">
        <f>Volume!J37</f>
        <v>272.7</v>
      </c>
      <c r="C36" s="70">
        <v>274.15</v>
      </c>
      <c r="D36" s="257">
        <f t="shared" si="1"/>
        <v>1.4499999999999886</v>
      </c>
      <c r="E36" s="324">
        <f t="shared" si="2"/>
        <v>0.005317198386505276</v>
      </c>
      <c r="F36" s="257">
        <v>0.8000000000000114</v>
      </c>
      <c r="G36" s="159">
        <f t="shared" si="0"/>
        <v>0.6499999999999773</v>
      </c>
    </row>
    <row r="37" spans="1:7" ht="13.5">
      <c r="A37" s="193" t="s">
        <v>228</v>
      </c>
      <c r="B37" s="265">
        <f>Volume!J38</f>
        <v>832.55</v>
      </c>
      <c r="C37" s="70">
        <v>833.15</v>
      </c>
      <c r="D37" s="257">
        <f t="shared" si="1"/>
        <v>0.6000000000000227</v>
      </c>
      <c r="E37" s="324">
        <f t="shared" si="2"/>
        <v>0.0007206774367906105</v>
      </c>
      <c r="F37" s="257">
        <v>-3.699999999999932</v>
      </c>
      <c r="G37" s="159">
        <f t="shared" si="0"/>
        <v>4.2999999999999545</v>
      </c>
    </row>
    <row r="38" spans="1:7" ht="13.5">
      <c r="A38" s="193" t="s">
        <v>1</v>
      </c>
      <c r="B38" s="265">
        <f>Volume!J39</f>
        <v>1899.75</v>
      </c>
      <c r="C38" s="70">
        <v>1907.9</v>
      </c>
      <c r="D38" s="257">
        <f t="shared" si="1"/>
        <v>8.150000000000091</v>
      </c>
      <c r="E38" s="324">
        <f t="shared" si="2"/>
        <v>0.004290038162916221</v>
      </c>
      <c r="F38" s="257">
        <v>-0.6499999999998636</v>
      </c>
      <c r="G38" s="159">
        <f t="shared" si="0"/>
        <v>8.799999999999955</v>
      </c>
    </row>
    <row r="39" spans="1:7" ht="13.5">
      <c r="A39" s="193" t="s">
        <v>483</v>
      </c>
      <c r="B39" s="265">
        <f>Volume!J40</f>
        <v>934.75</v>
      </c>
      <c r="C39" s="70">
        <v>940.5</v>
      </c>
      <c r="D39" s="257">
        <f t="shared" si="1"/>
        <v>5.75</v>
      </c>
      <c r="E39" s="324">
        <f t="shared" si="2"/>
        <v>0.006151377373629313</v>
      </c>
      <c r="F39" s="257">
        <v>1.9500000000000455</v>
      </c>
      <c r="G39" s="159">
        <f t="shared" si="0"/>
        <v>3.7999999999999545</v>
      </c>
    </row>
    <row r="40" spans="1:7" ht="13.5">
      <c r="A40" s="193" t="s">
        <v>156</v>
      </c>
      <c r="B40" s="265">
        <f>Volume!J41</f>
        <v>142.7</v>
      </c>
      <c r="C40" s="70">
        <v>143.6</v>
      </c>
      <c r="D40" s="257">
        <f t="shared" si="1"/>
        <v>0.9000000000000057</v>
      </c>
      <c r="E40" s="324">
        <f t="shared" si="2"/>
        <v>0.006306937631394574</v>
      </c>
      <c r="F40" s="257">
        <v>0.4000000000000057</v>
      </c>
      <c r="G40" s="159">
        <f t="shared" si="0"/>
        <v>0.5</v>
      </c>
    </row>
    <row r="41" spans="1:7" ht="13.5">
      <c r="A41" s="193" t="s">
        <v>397</v>
      </c>
      <c r="B41" s="265">
        <f>Volume!J42</f>
        <v>41.9</v>
      </c>
      <c r="C41" s="70">
        <v>42</v>
      </c>
      <c r="D41" s="257">
        <f t="shared" si="1"/>
        <v>0.10000000000000142</v>
      </c>
      <c r="E41" s="324">
        <f t="shared" si="2"/>
        <v>0.002386634844868769</v>
      </c>
      <c r="F41" s="257">
        <v>0.09999999999999432</v>
      </c>
      <c r="G41" s="159">
        <f t="shared" si="0"/>
        <v>7.105427357601002E-15</v>
      </c>
    </row>
    <row r="42" spans="1:7" ht="13.5">
      <c r="A42" s="193" t="s">
        <v>484</v>
      </c>
      <c r="B42" s="265">
        <f>Volume!J43</f>
        <v>448.65</v>
      </c>
      <c r="C42" s="70">
        <v>450.5</v>
      </c>
      <c r="D42" s="257">
        <f t="shared" si="1"/>
        <v>1.8500000000000227</v>
      </c>
      <c r="E42" s="324">
        <f t="shared" si="2"/>
        <v>0.004123481555778497</v>
      </c>
      <c r="F42" s="257">
        <v>1.9499999999999886</v>
      </c>
      <c r="G42" s="159">
        <f t="shared" si="0"/>
        <v>-0.0999999999999659</v>
      </c>
    </row>
    <row r="43" spans="1:7" ht="13.5">
      <c r="A43" s="193" t="s">
        <v>398</v>
      </c>
      <c r="B43" s="265">
        <f>Volume!J44</f>
        <v>314.45</v>
      </c>
      <c r="C43" s="70">
        <v>317.15</v>
      </c>
      <c r="D43" s="257">
        <f t="shared" si="1"/>
        <v>2.6999999999999886</v>
      </c>
      <c r="E43" s="324">
        <f t="shared" si="2"/>
        <v>0.008586420734615961</v>
      </c>
      <c r="F43" s="257">
        <v>0.39999999999997726</v>
      </c>
      <c r="G43" s="159">
        <f t="shared" si="0"/>
        <v>2.3000000000000114</v>
      </c>
    </row>
    <row r="44" spans="1:7" ht="13.5">
      <c r="A44" s="193" t="s">
        <v>280</v>
      </c>
      <c r="B44" s="265">
        <f>Volume!J45</f>
        <v>649.45</v>
      </c>
      <c r="C44" s="70">
        <v>653.8</v>
      </c>
      <c r="D44" s="257">
        <f t="shared" si="1"/>
        <v>4.349999999999909</v>
      </c>
      <c r="E44" s="324">
        <f t="shared" si="2"/>
        <v>0.006697975209792761</v>
      </c>
      <c r="F44" s="257">
        <v>3</v>
      </c>
      <c r="G44" s="159">
        <f t="shared" si="0"/>
        <v>1.349999999999909</v>
      </c>
    </row>
    <row r="45" spans="1:7" ht="13.5">
      <c r="A45" s="193" t="s">
        <v>157</v>
      </c>
      <c r="B45" s="265">
        <f>Volume!J46</f>
        <v>57.6</v>
      </c>
      <c r="C45" s="70">
        <v>58.35</v>
      </c>
      <c r="D45" s="257">
        <f t="shared" si="1"/>
        <v>0.75</v>
      </c>
      <c r="E45" s="324">
        <f t="shared" si="2"/>
        <v>0.013020833333333332</v>
      </c>
      <c r="F45" s="257">
        <v>0.25</v>
      </c>
      <c r="G45" s="159">
        <f t="shared" si="0"/>
        <v>0.5</v>
      </c>
    </row>
    <row r="46" spans="1:7" ht="13.5">
      <c r="A46" s="193" t="s">
        <v>2</v>
      </c>
      <c r="B46" s="265">
        <f>Volume!J47</f>
        <v>310.9</v>
      </c>
      <c r="C46" s="70">
        <v>310.5</v>
      </c>
      <c r="D46" s="257">
        <f t="shared" si="1"/>
        <v>-0.39999999999997726</v>
      </c>
      <c r="E46" s="324">
        <f t="shared" si="2"/>
        <v>-0.0012865873271147548</v>
      </c>
      <c r="F46" s="257">
        <v>0.4000000000000341</v>
      </c>
      <c r="G46" s="159">
        <f t="shared" si="0"/>
        <v>-0.8000000000000114</v>
      </c>
    </row>
    <row r="47" spans="1:7" ht="13.5">
      <c r="A47" s="193" t="s">
        <v>399</v>
      </c>
      <c r="B47" s="265">
        <f>Volume!J48</f>
        <v>249.7</v>
      </c>
      <c r="C47" s="70">
        <v>251.95</v>
      </c>
      <c r="D47" s="257">
        <f t="shared" si="1"/>
        <v>2.25</v>
      </c>
      <c r="E47" s="324">
        <f t="shared" si="2"/>
        <v>0.009010812975570685</v>
      </c>
      <c r="F47" s="257">
        <v>-0.05000000000001137</v>
      </c>
      <c r="G47" s="159">
        <f t="shared" si="0"/>
        <v>2.3000000000000114</v>
      </c>
    </row>
    <row r="48" spans="1:7" ht="13.5">
      <c r="A48" s="193" t="s">
        <v>383</v>
      </c>
      <c r="B48" s="265">
        <f>Volume!J49</f>
        <v>162.25</v>
      </c>
      <c r="C48" s="70">
        <v>163.35</v>
      </c>
      <c r="D48" s="257">
        <f t="shared" si="1"/>
        <v>1.0999999999999943</v>
      </c>
      <c r="E48" s="324">
        <f t="shared" si="2"/>
        <v>0.006779661016949118</v>
      </c>
      <c r="F48" s="257">
        <v>0.5</v>
      </c>
      <c r="G48" s="159">
        <f t="shared" si="0"/>
        <v>0.5999999999999943</v>
      </c>
    </row>
    <row r="49" spans="1:7" ht="13.5">
      <c r="A49" s="193" t="s">
        <v>77</v>
      </c>
      <c r="B49" s="265">
        <f>Volume!J50</f>
        <v>258.35</v>
      </c>
      <c r="C49" s="70">
        <v>260</v>
      </c>
      <c r="D49" s="257">
        <f t="shared" si="1"/>
        <v>1.6499999999999773</v>
      </c>
      <c r="E49" s="324">
        <f t="shared" si="2"/>
        <v>0.00638668473001733</v>
      </c>
      <c r="F49" s="257">
        <v>1.3000000000000114</v>
      </c>
      <c r="G49" s="159">
        <f t="shared" si="0"/>
        <v>0.3499999999999659</v>
      </c>
    </row>
    <row r="50" spans="1:7" ht="13.5">
      <c r="A50" s="193" t="s">
        <v>473</v>
      </c>
      <c r="B50" s="265">
        <f>Volume!J51</f>
        <v>137.3</v>
      </c>
      <c r="C50" s="70">
        <v>138.15</v>
      </c>
      <c r="D50" s="257">
        <f t="shared" si="1"/>
        <v>0.8499999999999943</v>
      </c>
      <c r="E50" s="324">
        <f t="shared" si="2"/>
        <v>0.006190823015294933</v>
      </c>
      <c r="F50" s="257">
        <v>0.549999999999983</v>
      </c>
      <c r="G50" s="159">
        <f t="shared" si="0"/>
        <v>0.30000000000001137</v>
      </c>
    </row>
    <row r="51" spans="1:7" ht="13.5">
      <c r="A51" s="193" t="s">
        <v>137</v>
      </c>
      <c r="B51" s="265">
        <f>Volume!J52</f>
        <v>795.75</v>
      </c>
      <c r="C51" s="70">
        <v>800.95</v>
      </c>
      <c r="D51" s="257">
        <f t="shared" si="1"/>
        <v>5.2000000000000455</v>
      </c>
      <c r="E51" s="324">
        <f t="shared" si="2"/>
        <v>0.006534715677034302</v>
      </c>
      <c r="F51" s="257">
        <v>2.8999999999999773</v>
      </c>
      <c r="G51" s="159">
        <f t="shared" si="0"/>
        <v>2.300000000000068</v>
      </c>
    </row>
    <row r="52" spans="1:7" ht="13.5">
      <c r="A52" s="193" t="s">
        <v>158</v>
      </c>
      <c r="B52" s="265">
        <f>Volume!J53</f>
        <v>478.45</v>
      </c>
      <c r="C52" s="70">
        <v>480.4</v>
      </c>
      <c r="D52" s="257">
        <f t="shared" si="1"/>
        <v>1.9499999999999886</v>
      </c>
      <c r="E52" s="324">
        <f t="shared" si="2"/>
        <v>0.004075660988609026</v>
      </c>
      <c r="F52" s="257">
        <v>3.099999999999966</v>
      </c>
      <c r="G52" s="159">
        <f t="shared" si="0"/>
        <v>-1.1499999999999773</v>
      </c>
    </row>
    <row r="53" spans="1:7" s="69" customFormat="1" ht="13.5">
      <c r="A53" s="193" t="s">
        <v>159</v>
      </c>
      <c r="B53" s="265">
        <f>Volume!J54</f>
        <v>50.1</v>
      </c>
      <c r="C53" s="70">
        <v>50.4</v>
      </c>
      <c r="D53" s="257">
        <f t="shared" si="1"/>
        <v>0.29999999999999716</v>
      </c>
      <c r="E53" s="324">
        <f t="shared" si="2"/>
        <v>0.0059880239520957515</v>
      </c>
      <c r="F53" s="257">
        <v>0.3500000000000014</v>
      </c>
      <c r="G53" s="159">
        <f t="shared" si="0"/>
        <v>-0.05000000000000426</v>
      </c>
    </row>
    <row r="54" spans="1:7" s="69" customFormat="1" ht="13.5">
      <c r="A54" s="193" t="s">
        <v>384</v>
      </c>
      <c r="B54" s="265">
        <f>Volume!J55</f>
        <v>269.25</v>
      </c>
      <c r="C54" s="70">
        <v>271.85</v>
      </c>
      <c r="D54" s="257">
        <f t="shared" si="1"/>
        <v>2.6000000000000227</v>
      </c>
      <c r="E54" s="324">
        <f t="shared" si="2"/>
        <v>0.009656453110492192</v>
      </c>
      <c r="F54" s="257">
        <v>1.3500000000000227</v>
      </c>
      <c r="G54" s="159">
        <f t="shared" si="0"/>
        <v>1.25</v>
      </c>
    </row>
    <row r="55" spans="1:7" s="25" customFormat="1" ht="13.5">
      <c r="A55" s="193" t="s">
        <v>3</v>
      </c>
      <c r="B55" s="265">
        <f>Volume!J56</f>
        <v>168.7</v>
      </c>
      <c r="C55" s="70">
        <v>169.95</v>
      </c>
      <c r="D55" s="257">
        <f t="shared" si="1"/>
        <v>1.25</v>
      </c>
      <c r="E55" s="324">
        <f t="shared" si="2"/>
        <v>0.007409602845287493</v>
      </c>
      <c r="F55" s="257">
        <v>0.6999999999999886</v>
      </c>
      <c r="G55" s="159">
        <f t="shared" si="0"/>
        <v>0.5500000000000114</v>
      </c>
    </row>
    <row r="56" spans="1:7" s="25" customFormat="1" ht="13.5">
      <c r="A56" s="193" t="s">
        <v>485</v>
      </c>
      <c r="B56" s="265">
        <f>Volume!J57</f>
        <v>1011</v>
      </c>
      <c r="C56" s="70">
        <v>1021.1</v>
      </c>
      <c r="D56" s="257">
        <f t="shared" si="1"/>
        <v>10.100000000000023</v>
      </c>
      <c r="E56" s="324">
        <f t="shared" si="2"/>
        <v>0.009990108803165205</v>
      </c>
      <c r="F56" s="257">
        <v>7.2000000000000455</v>
      </c>
      <c r="G56" s="159">
        <f t="shared" si="0"/>
        <v>2.8999999999999773</v>
      </c>
    </row>
    <row r="57" spans="1:7" s="69" customFormat="1" ht="13.5">
      <c r="A57" s="193" t="s">
        <v>214</v>
      </c>
      <c r="B57" s="265">
        <f>Volume!J58</f>
        <v>393.75</v>
      </c>
      <c r="C57" s="70">
        <v>395.8</v>
      </c>
      <c r="D57" s="257">
        <f t="shared" si="1"/>
        <v>2.0500000000000114</v>
      </c>
      <c r="E57" s="324">
        <f t="shared" si="2"/>
        <v>0.005206349206349235</v>
      </c>
      <c r="F57" s="257">
        <v>1.150000000000034</v>
      </c>
      <c r="G57" s="159">
        <f t="shared" si="0"/>
        <v>0.8999999999999773</v>
      </c>
    </row>
    <row r="58" spans="1:7" s="69" customFormat="1" ht="13.5">
      <c r="A58" s="193" t="s">
        <v>160</v>
      </c>
      <c r="B58" s="265">
        <f>Volume!J59</f>
        <v>377.75</v>
      </c>
      <c r="C58" s="70">
        <v>380.1</v>
      </c>
      <c r="D58" s="257">
        <f t="shared" si="1"/>
        <v>2.3500000000000227</v>
      </c>
      <c r="E58" s="324">
        <f t="shared" si="2"/>
        <v>0.006221045665122496</v>
      </c>
      <c r="F58" s="257">
        <v>-0.25</v>
      </c>
      <c r="G58" s="159">
        <f t="shared" si="0"/>
        <v>2.6000000000000227</v>
      </c>
    </row>
    <row r="59" spans="1:7" s="69" customFormat="1" ht="13.5">
      <c r="A59" s="193" t="s">
        <v>281</v>
      </c>
      <c r="B59" s="265">
        <f>Volume!J60</f>
        <v>310.05</v>
      </c>
      <c r="C59" s="70">
        <v>312.05</v>
      </c>
      <c r="D59" s="257">
        <f t="shared" si="1"/>
        <v>2</v>
      </c>
      <c r="E59" s="324">
        <f t="shared" si="2"/>
        <v>0.006450572488308337</v>
      </c>
      <c r="F59" s="257">
        <v>0.5</v>
      </c>
      <c r="G59" s="159">
        <f t="shared" si="0"/>
        <v>1.5</v>
      </c>
    </row>
    <row r="60" spans="1:7" s="69" customFormat="1" ht="13.5">
      <c r="A60" s="193" t="s">
        <v>181</v>
      </c>
      <c r="B60" s="265">
        <f>Volume!J61</f>
        <v>396.55</v>
      </c>
      <c r="C60" s="70">
        <v>396.6</v>
      </c>
      <c r="D60" s="257">
        <f t="shared" si="1"/>
        <v>0.05000000000001137</v>
      </c>
      <c r="E60" s="324">
        <f t="shared" si="2"/>
        <v>0.0001260875047283101</v>
      </c>
      <c r="F60" s="257">
        <v>-0.44999999999998863</v>
      </c>
      <c r="G60" s="159">
        <f t="shared" si="0"/>
        <v>0.5</v>
      </c>
    </row>
    <row r="61" spans="1:7" s="69" customFormat="1" ht="13.5">
      <c r="A61" s="193" t="s">
        <v>215</v>
      </c>
      <c r="B61" s="265">
        <f>Volume!J62</f>
        <v>107.9</v>
      </c>
      <c r="C61" s="70">
        <v>107.9</v>
      </c>
      <c r="D61" s="257">
        <f t="shared" si="1"/>
        <v>0</v>
      </c>
      <c r="E61" s="324">
        <f t="shared" si="2"/>
        <v>0</v>
      </c>
      <c r="F61" s="257">
        <v>0</v>
      </c>
      <c r="G61" s="159">
        <f t="shared" si="0"/>
        <v>0</v>
      </c>
    </row>
    <row r="62" spans="1:7" s="69" customFormat="1" ht="13.5">
      <c r="A62" s="193" t="s">
        <v>400</v>
      </c>
      <c r="B62" s="265">
        <f>Volume!J63</f>
        <v>66.45</v>
      </c>
      <c r="C62" s="70">
        <v>66.95</v>
      </c>
      <c r="D62" s="257">
        <f t="shared" si="1"/>
        <v>0.5</v>
      </c>
      <c r="E62" s="324">
        <f t="shared" si="2"/>
        <v>0.007524454477050414</v>
      </c>
      <c r="F62" s="257">
        <v>0.3500000000000085</v>
      </c>
      <c r="G62" s="159">
        <f t="shared" si="0"/>
        <v>0.14999999999999147</v>
      </c>
    </row>
    <row r="63" spans="1:7" s="69" customFormat="1" ht="13.5">
      <c r="A63" s="193" t="s">
        <v>161</v>
      </c>
      <c r="B63" s="265">
        <f>Volume!J64</f>
        <v>1181.7</v>
      </c>
      <c r="C63" s="70">
        <v>1190.05</v>
      </c>
      <c r="D63" s="257">
        <f t="shared" si="1"/>
        <v>8.349999999999909</v>
      </c>
      <c r="E63" s="324">
        <f t="shared" si="2"/>
        <v>0.0070660912245069886</v>
      </c>
      <c r="F63" s="257">
        <v>5.900000000000091</v>
      </c>
      <c r="G63" s="159">
        <f t="shared" si="0"/>
        <v>2.449999999999818</v>
      </c>
    </row>
    <row r="64" spans="1:7" s="69" customFormat="1" ht="13.5">
      <c r="A64" s="193" t="s">
        <v>462</v>
      </c>
      <c r="B64" s="265">
        <f>Volume!J65</f>
        <v>656.6</v>
      </c>
      <c r="C64" s="70">
        <v>658.65</v>
      </c>
      <c r="D64" s="257">
        <f t="shared" si="1"/>
        <v>2.0499999999999545</v>
      </c>
      <c r="E64" s="324">
        <f t="shared" si="2"/>
        <v>0.0031221443801400465</v>
      </c>
      <c r="F64" s="257">
        <v>0.849999999999909</v>
      </c>
      <c r="G64" s="159">
        <f t="shared" si="0"/>
        <v>1.2000000000000455</v>
      </c>
    </row>
    <row r="65" spans="1:7" ht="13.5">
      <c r="A65" s="193" t="s">
        <v>192</v>
      </c>
      <c r="B65" s="265">
        <f>Volume!J66</f>
        <v>642.7</v>
      </c>
      <c r="C65" s="70">
        <v>643.95</v>
      </c>
      <c r="D65" s="257">
        <f t="shared" si="1"/>
        <v>1.25</v>
      </c>
      <c r="E65" s="324">
        <f t="shared" si="2"/>
        <v>0.0019449198693013846</v>
      </c>
      <c r="F65" s="257">
        <v>0.25</v>
      </c>
      <c r="G65" s="159">
        <f t="shared" si="0"/>
        <v>1</v>
      </c>
    </row>
    <row r="66" spans="1:7" ht="13.5">
      <c r="A66" s="193" t="s">
        <v>401</v>
      </c>
      <c r="B66" s="265">
        <f>Volume!J67</f>
        <v>2900.7</v>
      </c>
      <c r="C66" s="70">
        <v>2920.15</v>
      </c>
      <c r="D66" s="257">
        <f t="shared" si="1"/>
        <v>19.450000000000273</v>
      </c>
      <c r="E66" s="324">
        <f t="shared" si="2"/>
        <v>0.006705278036336151</v>
      </c>
      <c r="F66" s="257">
        <v>5.349999999999909</v>
      </c>
      <c r="G66" s="159">
        <f t="shared" si="0"/>
        <v>14.100000000000364</v>
      </c>
    </row>
    <row r="67" spans="1:7" ht="13.5">
      <c r="A67" s="193" t="s">
        <v>402</v>
      </c>
      <c r="B67" s="265">
        <f>Volume!J68</f>
        <v>226</v>
      </c>
      <c r="C67" s="70">
        <v>227.75</v>
      </c>
      <c r="D67" s="257">
        <f t="shared" si="1"/>
        <v>1.75</v>
      </c>
      <c r="E67" s="324">
        <f t="shared" si="2"/>
        <v>0.007743362831858407</v>
      </c>
      <c r="F67" s="257">
        <v>1.549999999999983</v>
      </c>
      <c r="G67" s="159">
        <f t="shared" si="0"/>
        <v>0.20000000000001705</v>
      </c>
    </row>
    <row r="68" spans="1:7" ht="13.5">
      <c r="A68" s="193" t="s">
        <v>216</v>
      </c>
      <c r="B68" s="265">
        <f>Volume!J69</f>
        <v>109.35</v>
      </c>
      <c r="C68" s="70">
        <v>109.45</v>
      </c>
      <c r="D68" s="257">
        <f aca="true" t="shared" si="3" ref="D68:D131">C68-B68</f>
        <v>0.10000000000000853</v>
      </c>
      <c r="E68" s="324">
        <f aca="true" t="shared" si="4" ref="E68:E131">D68/B68</f>
        <v>0.0009144947416553135</v>
      </c>
      <c r="F68" s="257">
        <v>0.45000000000000284</v>
      </c>
      <c r="G68" s="159">
        <f t="shared" si="0"/>
        <v>-0.3499999999999943</v>
      </c>
    </row>
    <row r="69" spans="1:7" ht="13.5">
      <c r="A69" s="193" t="s">
        <v>162</v>
      </c>
      <c r="B69" s="265">
        <f>Volume!J70</f>
        <v>52</v>
      </c>
      <c r="C69" s="70">
        <v>52.3</v>
      </c>
      <c r="D69" s="257">
        <f t="shared" si="3"/>
        <v>0.29999999999999716</v>
      </c>
      <c r="E69" s="324">
        <f t="shared" si="4"/>
        <v>0.005769230769230715</v>
      </c>
      <c r="F69" s="257">
        <v>0.29999999999999716</v>
      </c>
      <c r="G69" s="159">
        <f t="shared" si="0"/>
        <v>0</v>
      </c>
    </row>
    <row r="70" spans="1:7" ht="13.5">
      <c r="A70" s="193" t="s">
        <v>163</v>
      </c>
      <c r="B70" s="265">
        <f>Volume!J71</f>
        <v>356.25</v>
      </c>
      <c r="C70" s="70">
        <v>357.35</v>
      </c>
      <c r="D70" s="257">
        <f t="shared" si="3"/>
        <v>1.1000000000000227</v>
      </c>
      <c r="E70" s="324">
        <f t="shared" si="4"/>
        <v>0.0030877192982456778</v>
      </c>
      <c r="F70" s="257">
        <v>1.849999999999966</v>
      </c>
      <c r="G70" s="159">
        <f t="shared" si="0"/>
        <v>-0.7499999999999432</v>
      </c>
    </row>
    <row r="71" spans="1:7" ht="13.5">
      <c r="A71" s="193" t="s">
        <v>403</v>
      </c>
      <c r="B71" s="265">
        <f>Volume!J72</f>
        <v>2509.8</v>
      </c>
      <c r="C71" s="70">
        <v>2521.8</v>
      </c>
      <c r="D71" s="257">
        <f t="shared" si="3"/>
        <v>12</v>
      </c>
      <c r="E71" s="324">
        <f t="shared" si="4"/>
        <v>0.0047812574707147976</v>
      </c>
      <c r="F71" s="257">
        <v>9.650000000000091</v>
      </c>
      <c r="G71" s="159">
        <f t="shared" si="0"/>
        <v>2.349999999999909</v>
      </c>
    </row>
    <row r="72" spans="1:7" ht="13.5">
      <c r="A72" s="193" t="s">
        <v>88</v>
      </c>
      <c r="B72" s="265">
        <f>Volume!J73</f>
        <v>324.3</v>
      </c>
      <c r="C72" s="70">
        <v>322.4</v>
      </c>
      <c r="D72" s="257">
        <f t="shared" si="3"/>
        <v>-1.900000000000034</v>
      </c>
      <c r="E72" s="324">
        <f t="shared" si="4"/>
        <v>-0.005858772741289035</v>
      </c>
      <c r="F72" s="257">
        <v>-0.8500000000000227</v>
      </c>
      <c r="G72" s="159">
        <f t="shared" si="0"/>
        <v>-1.0500000000000114</v>
      </c>
    </row>
    <row r="73" spans="1:7" ht="13.5">
      <c r="A73" s="193" t="s">
        <v>282</v>
      </c>
      <c r="B73" s="265">
        <f>Volume!J74</f>
        <v>135.15</v>
      </c>
      <c r="C73" s="70">
        <v>136.25</v>
      </c>
      <c r="D73" s="257">
        <f t="shared" si="3"/>
        <v>1.0999999999999943</v>
      </c>
      <c r="E73" s="324">
        <f t="shared" si="4"/>
        <v>0.008139104698483125</v>
      </c>
      <c r="F73" s="257">
        <v>0.8000000000000114</v>
      </c>
      <c r="G73" s="159">
        <f t="shared" si="0"/>
        <v>0.29999999999998295</v>
      </c>
    </row>
    <row r="74" spans="1:7" ht="13.5">
      <c r="A74" s="193" t="s">
        <v>404</v>
      </c>
      <c r="B74" s="265">
        <f>Volume!J75</f>
        <v>612.75</v>
      </c>
      <c r="C74" s="70">
        <v>614.9</v>
      </c>
      <c r="D74" s="257">
        <f t="shared" si="3"/>
        <v>2.1499999999999773</v>
      </c>
      <c r="E74" s="324">
        <f t="shared" si="4"/>
        <v>0.003508771929824524</v>
      </c>
      <c r="F74" s="257">
        <v>1.6000000000000227</v>
      </c>
      <c r="G74" s="159">
        <f t="shared" si="0"/>
        <v>0.5499999999999545</v>
      </c>
    </row>
    <row r="75" spans="1:7" ht="13.5">
      <c r="A75" s="193" t="s">
        <v>267</v>
      </c>
      <c r="B75" s="265">
        <f>Volume!J76</f>
        <v>326.85</v>
      </c>
      <c r="C75" s="70">
        <v>327.25</v>
      </c>
      <c r="D75" s="257">
        <f t="shared" si="3"/>
        <v>0.39999999999997726</v>
      </c>
      <c r="E75" s="324">
        <f t="shared" si="4"/>
        <v>0.001223802967722127</v>
      </c>
      <c r="F75" s="257">
        <v>1.6000000000000227</v>
      </c>
      <c r="G75" s="159">
        <f t="shared" si="0"/>
        <v>-1.2000000000000455</v>
      </c>
    </row>
    <row r="76" spans="1:7" ht="13.5">
      <c r="A76" s="193" t="s">
        <v>217</v>
      </c>
      <c r="B76" s="265">
        <f>Volume!J77</f>
        <v>1160.1</v>
      </c>
      <c r="C76" s="70">
        <v>1138.85</v>
      </c>
      <c r="D76" s="257">
        <f t="shared" si="3"/>
        <v>-21.25</v>
      </c>
      <c r="E76" s="324">
        <f t="shared" si="4"/>
        <v>-0.01831738643220412</v>
      </c>
      <c r="F76" s="257">
        <v>-14.5</v>
      </c>
      <c r="G76" s="159">
        <f t="shared" si="0"/>
        <v>-6.75</v>
      </c>
    </row>
    <row r="77" spans="1:7" ht="13.5">
      <c r="A77" s="193" t="s">
        <v>229</v>
      </c>
      <c r="B77" s="265">
        <f>Volume!J78</f>
        <v>773.3</v>
      </c>
      <c r="C77" s="70">
        <v>782.25</v>
      </c>
      <c r="D77" s="257">
        <f t="shared" si="3"/>
        <v>8.950000000000045</v>
      </c>
      <c r="E77" s="324">
        <f t="shared" si="4"/>
        <v>0.011573774731669527</v>
      </c>
      <c r="F77" s="257">
        <v>5.199999999999932</v>
      </c>
      <c r="G77" s="159">
        <f t="shared" si="0"/>
        <v>3.7500000000001137</v>
      </c>
    </row>
    <row r="78" spans="1:7" ht="13.5">
      <c r="A78" s="193" t="s">
        <v>164</v>
      </c>
      <c r="B78" s="265">
        <f>Volume!J79</f>
        <v>140.95</v>
      </c>
      <c r="C78" s="70">
        <v>141.75</v>
      </c>
      <c r="D78" s="257">
        <f t="shared" si="3"/>
        <v>0.8000000000000114</v>
      </c>
      <c r="E78" s="324">
        <f t="shared" si="4"/>
        <v>0.005675771550195186</v>
      </c>
      <c r="F78" s="257">
        <v>0.799999999999983</v>
      </c>
      <c r="G78" s="159">
        <f t="shared" si="0"/>
        <v>2.842170943040401E-14</v>
      </c>
    </row>
    <row r="79" spans="1:7" ht="13.5">
      <c r="A79" s="193" t="s">
        <v>218</v>
      </c>
      <c r="B79" s="265">
        <f>Volume!J80</f>
        <v>3257.2</v>
      </c>
      <c r="C79" s="70">
        <v>3261.3</v>
      </c>
      <c r="D79" s="257">
        <f t="shared" si="3"/>
        <v>4.100000000000364</v>
      </c>
      <c r="E79" s="324">
        <f t="shared" si="4"/>
        <v>0.0012587498464940328</v>
      </c>
      <c r="F79" s="257">
        <v>-8.200000000000273</v>
      </c>
      <c r="G79" s="159">
        <f t="shared" si="0"/>
        <v>12.300000000000637</v>
      </c>
    </row>
    <row r="80" spans="1:7" ht="13.5">
      <c r="A80" s="193" t="s">
        <v>283</v>
      </c>
      <c r="B80" s="265">
        <f>Volume!J81</f>
        <v>240.45</v>
      </c>
      <c r="C80" s="70">
        <v>242.4</v>
      </c>
      <c r="D80" s="257">
        <f t="shared" si="3"/>
        <v>1.950000000000017</v>
      </c>
      <c r="E80" s="324">
        <f t="shared" si="4"/>
        <v>0.00810979413599508</v>
      </c>
      <c r="F80" s="257">
        <v>1.6500000000000057</v>
      </c>
      <c r="G80" s="159">
        <f t="shared" si="0"/>
        <v>0.30000000000001137</v>
      </c>
    </row>
    <row r="81" spans="1:7" s="69" customFormat="1" ht="13.5">
      <c r="A81" s="193" t="s">
        <v>284</v>
      </c>
      <c r="B81" s="265">
        <f>Volume!J82</f>
        <v>142.5</v>
      </c>
      <c r="C81" s="70">
        <v>143.75</v>
      </c>
      <c r="D81" s="257">
        <f t="shared" si="3"/>
        <v>1.25</v>
      </c>
      <c r="E81" s="324">
        <f t="shared" si="4"/>
        <v>0.008771929824561403</v>
      </c>
      <c r="F81" s="257">
        <v>0.8500000000000227</v>
      </c>
      <c r="G81" s="159">
        <f t="shared" si="0"/>
        <v>0.39999999999997726</v>
      </c>
    </row>
    <row r="82" spans="1:7" s="69" customFormat="1" ht="13.5">
      <c r="A82" s="193" t="s">
        <v>486</v>
      </c>
      <c r="B82" s="265">
        <f>Volume!J83</f>
        <v>517.15</v>
      </c>
      <c r="C82" s="70">
        <v>520.45</v>
      </c>
      <c r="D82" s="257">
        <f t="shared" si="3"/>
        <v>3.300000000000068</v>
      </c>
      <c r="E82" s="324">
        <f t="shared" si="4"/>
        <v>0.00638112733249554</v>
      </c>
      <c r="F82" s="257">
        <v>3.349999999999966</v>
      </c>
      <c r="G82" s="159">
        <f t="shared" si="0"/>
        <v>-0.04999999999989768</v>
      </c>
    </row>
    <row r="83" spans="1:7" s="25" customFormat="1" ht="13.5">
      <c r="A83" s="193" t="s">
        <v>285</v>
      </c>
      <c r="B83" s="265">
        <f>Volume!J84</f>
        <v>133.65</v>
      </c>
      <c r="C83" s="70">
        <v>134.35</v>
      </c>
      <c r="D83" s="257">
        <f t="shared" si="3"/>
        <v>0.6999999999999886</v>
      </c>
      <c r="E83" s="324">
        <f t="shared" si="4"/>
        <v>0.005237560793116263</v>
      </c>
      <c r="F83" s="257">
        <v>0.8499999999999943</v>
      </c>
      <c r="G83" s="159">
        <f t="shared" si="0"/>
        <v>-0.15000000000000568</v>
      </c>
    </row>
    <row r="84" spans="1:7" s="69" customFormat="1" ht="13.5">
      <c r="A84" s="193" t="s">
        <v>194</v>
      </c>
      <c r="B84" s="265">
        <f>Volume!J85</f>
        <v>280.75</v>
      </c>
      <c r="C84" s="70">
        <v>281.1</v>
      </c>
      <c r="D84" s="257">
        <f t="shared" si="3"/>
        <v>0.35000000000002274</v>
      </c>
      <c r="E84" s="324">
        <f t="shared" si="4"/>
        <v>0.0012466607301870802</v>
      </c>
      <c r="F84" s="257">
        <v>0.10000000000002274</v>
      </c>
      <c r="G84" s="159">
        <f t="shared" si="0"/>
        <v>0.25</v>
      </c>
    </row>
    <row r="85" spans="1:7" s="25" customFormat="1" ht="13.5">
      <c r="A85" s="193" t="s">
        <v>4</v>
      </c>
      <c r="B85" s="265">
        <f>Volume!J86</f>
        <v>2180.6</v>
      </c>
      <c r="C85" s="70">
        <v>2193.3</v>
      </c>
      <c r="D85" s="257">
        <f t="shared" si="3"/>
        <v>12.700000000000273</v>
      </c>
      <c r="E85" s="324">
        <f t="shared" si="4"/>
        <v>0.005824085114188881</v>
      </c>
      <c r="F85" s="257">
        <v>-1</v>
      </c>
      <c r="G85" s="159">
        <f t="shared" si="0"/>
        <v>13.700000000000273</v>
      </c>
    </row>
    <row r="86" spans="1:7" s="69" customFormat="1" ht="13.5">
      <c r="A86" s="193" t="s">
        <v>78</v>
      </c>
      <c r="B86" s="265">
        <f>Volume!J87</f>
        <v>1231.15</v>
      </c>
      <c r="C86" s="70">
        <v>1233.1</v>
      </c>
      <c r="D86" s="257">
        <f t="shared" si="3"/>
        <v>1.949999999999818</v>
      </c>
      <c r="E86" s="324">
        <f t="shared" si="4"/>
        <v>0.0015838849855824375</v>
      </c>
      <c r="F86" s="257">
        <v>0.8999999999998636</v>
      </c>
      <c r="G86" s="159">
        <f t="shared" si="0"/>
        <v>1.0499999999999545</v>
      </c>
    </row>
    <row r="87" spans="1:7" s="69" customFormat="1" ht="13.5">
      <c r="A87" s="201" t="s">
        <v>464</v>
      </c>
      <c r="B87" s="265">
        <f>Volume!J88</f>
        <v>626.4</v>
      </c>
      <c r="C87" s="70">
        <v>629.15</v>
      </c>
      <c r="D87" s="257">
        <f t="shared" si="3"/>
        <v>2.75</v>
      </c>
      <c r="E87" s="324">
        <f t="shared" si="4"/>
        <v>0.004390166028097063</v>
      </c>
      <c r="F87" s="257">
        <v>3.8999999999999773</v>
      </c>
      <c r="G87" s="159">
        <f t="shared" si="0"/>
        <v>-1.1499999999999773</v>
      </c>
    </row>
    <row r="88" spans="1:7" s="69" customFormat="1" ht="13.5">
      <c r="A88" s="193" t="s">
        <v>193</v>
      </c>
      <c r="B88" s="265">
        <f>Volume!J89</f>
        <v>675.9</v>
      </c>
      <c r="C88" s="70">
        <v>675.15</v>
      </c>
      <c r="D88" s="257">
        <f t="shared" si="3"/>
        <v>-0.75</v>
      </c>
      <c r="E88" s="324">
        <f t="shared" si="4"/>
        <v>-0.0011096316023080338</v>
      </c>
      <c r="F88" s="257">
        <v>-4.599999999999909</v>
      </c>
      <c r="G88" s="159">
        <f t="shared" si="0"/>
        <v>3.849999999999909</v>
      </c>
    </row>
    <row r="89" spans="1:7" s="69" customFormat="1" ht="13.5">
      <c r="A89" s="193" t="s">
        <v>479</v>
      </c>
      <c r="B89" s="265">
        <f>Volume!J90</f>
        <v>154.7</v>
      </c>
      <c r="C89" s="70">
        <v>155.15</v>
      </c>
      <c r="D89" s="257">
        <f t="shared" si="3"/>
        <v>0.45000000000001705</v>
      </c>
      <c r="E89" s="324">
        <f t="shared" si="4"/>
        <v>0.0029088558500324313</v>
      </c>
      <c r="F89" s="257">
        <v>0.15000000000000568</v>
      </c>
      <c r="G89" s="159">
        <f t="shared" si="0"/>
        <v>0.30000000000001137</v>
      </c>
    </row>
    <row r="90" spans="1:7" s="69" customFormat="1" ht="13.5">
      <c r="A90" s="193" t="s">
        <v>195</v>
      </c>
      <c r="B90" s="265">
        <f>Volume!J91</f>
        <v>240.45</v>
      </c>
      <c r="C90" s="70">
        <v>241.05</v>
      </c>
      <c r="D90" s="257">
        <f t="shared" si="3"/>
        <v>0.6000000000000227</v>
      </c>
      <c r="E90" s="324">
        <f t="shared" si="4"/>
        <v>0.0024953212726139436</v>
      </c>
      <c r="F90" s="257">
        <v>1.049999999999983</v>
      </c>
      <c r="G90" s="159">
        <f t="shared" si="0"/>
        <v>-0.4499999999999602</v>
      </c>
    </row>
    <row r="91" spans="1:7" s="69" customFormat="1" ht="13.5">
      <c r="A91" s="193" t="s">
        <v>390</v>
      </c>
      <c r="B91" s="265">
        <f>Volume!J92</f>
        <v>456.95</v>
      </c>
      <c r="C91" s="70">
        <v>461.3</v>
      </c>
      <c r="D91" s="257">
        <f t="shared" si="3"/>
        <v>4.350000000000023</v>
      </c>
      <c r="E91" s="324">
        <f t="shared" si="4"/>
        <v>0.009519641098588516</v>
      </c>
      <c r="F91" s="257">
        <v>3.4499999999999886</v>
      </c>
      <c r="G91" s="159">
        <f t="shared" si="0"/>
        <v>0.9000000000000341</v>
      </c>
    </row>
    <row r="92" spans="1:7" s="69" customFormat="1" ht="13.5">
      <c r="A92" s="201" t="s">
        <v>463</v>
      </c>
      <c r="B92" s="265">
        <f>Volume!J93</f>
        <v>214.55</v>
      </c>
      <c r="C92" s="70">
        <v>213.4</v>
      </c>
      <c r="D92" s="257">
        <f t="shared" si="3"/>
        <v>-1.1500000000000057</v>
      </c>
      <c r="E92" s="324">
        <f t="shared" si="4"/>
        <v>-0.005360055931018437</v>
      </c>
      <c r="F92" s="257">
        <v>-4.849999999999994</v>
      </c>
      <c r="G92" s="159">
        <f t="shared" si="0"/>
        <v>3.6999999999999886</v>
      </c>
    </row>
    <row r="93" spans="1:7" s="69" customFormat="1" ht="13.5">
      <c r="A93" s="193" t="s">
        <v>405</v>
      </c>
      <c r="B93" s="265">
        <f>Volume!J94</f>
        <v>47.85</v>
      </c>
      <c r="C93" s="70">
        <v>48.05</v>
      </c>
      <c r="D93" s="257">
        <f t="shared" si="3"/>
        <v>0.19999999999999574</v>
      </c>
      <c r="E93" s="324">
        <f t="shared" si="4"/>
        <v>0.004179728317659263</v>
      </c>
      <c r="F93" s="257">
        <v>0.29999999999999716</v>
      </c>
      <c r="G93" s="159">
        <f t="shared" si="0"/>
        <v>-0.10000000000000142</v>
      </c>
    </row>
    <row r="94" spans="1:7" s="69" customFormat="1" ht="13.5">
      <c r="A94" s="201" t="s">
        <v>459</v>
      </c>
      <c r="B94" s="265">
        <f>Volume!J95</f>
        <v>420.45</v>
      </c>
      <c r="C94" s="70">
        <v>423.35</v>
      </c>
      <c r="D94" s="257">
        <f t="shared" si="3"/>
        <v>2.900000000000034</v>
      </c>
      <c r="E94" s="324">
        <f t="shared" si="4"/>
        <v>0.006897371863479686</v>
      </c>
      <c r="F94" s="257">
        <v>1.4500000000000455</v>
      </c>
      <c r="G94" s="159">
        <f t="shared" si="0"/>
        <v>1.4499999999999886</v>
      </c>
    </row>
    <row r="95" spans="1:7" s="25" customFormat="1" ht="13.5">
      <c r="A95" s="193" t="s">
        <v>42</v>
      </c>
      <c r="B95" s="265">
        <f>Volume!J96</f>
        <v>1894.35</v>
      </c>
      <c r="C95" s="70">
        <v>1907.1</v>
      </c>
      <c r="D95" s="257">
        <f t="shared" si="3"/>
        <v>12.75</v>
      </c>
      <c r="E95" s="324">
        <f t="shared" si="4"/>
        <v>0.0067305408187504955</v>
      </c>
      <c r="F95" s="257">
        <v>10.95</v>
      </c>
      <c r="G95" s="159">
        <f t="shared" si="0"/>
        <v>1.8000000000000007</v>
      </c>
    </row>
    <row r="96" spans="1:7" s="69" customFormat="1" ht="13.5">
      <c r="A96" s="193" t="s">
        <v>196</v>
      </c>
      <c r="B96" s="265">
        <f>Volume!J97</f>
        <v>924.55</v>
      </c>
      <c r="C96" s="70">
        <v>922.75</v>
      </c>
      <c r="D96" s="257">
        <f t="shared" si="3"/>
        <v>-1.7999999999999545</v>
      </c>
      <c r="E96" s="324">
        <f t="shared" si="4"/>
        <v>-0.0019468930831214694</v>
      </c>
      <c r="F96" s="257">
        <v>1.6000000000000227</v>
      </c>
      <c r="G96" s="159">
        <f t="shared" si="0"/>
        <v>-3.3999999999999773</v>
      </c>
    </row>
    <row r="97" spans="1:7" s="69" customFormat="1" ht="13.5">
      <c r="A97" s="193" t="s">
        <v>140</v>
      </c>
      <c r="B97" s="265">
        <f>Volume!J98</f>
        <v>135.5</v>
      </c>
      <c r="C97" s="70">
        <v>136.15</v>
      </c>
      <c r="D97" s="257">
        <f t="shared" si="3"/>
        <v>0.6500000000000057</v>
      </c>
      <c r="E97" s="324">
        <f t="shared" si="4"/>
        <v>0.0047970479704797465</v>
      </c>
      <c r="F97" s="257">
        <v>0.44999999999998863</v>
      </c>
      <c r="G97" s="159">
        <f aca="true" t="shared" si="5" ref="G97:G160">D97-F97</f>
        <v>0.20000000000001705</v>
      </c>
    </row>
    <row r="98" spans="1:7" s="69" customFormat="1" ht="13.5">
      <c r="A98" s="193" t="s">
        <v>389</v>
      </c>
      <c r="B98" s="265">
        <f>Volume!J99</f>
        <v>119.5</v>
      </c>
      <c r="C98" s="70">
        <v>120.25</v>
      </c>
      <c r="D98" s="257">
        <f t="shared" si="3"/>
        <v>0.75</v>
      </c>
      <c r="E98" s="324">
        <f t="shared" si="4"/>
        <v>0.006276150627615063</v>
      </c>
      <c r="F98" s="257">
        <v>0.75</v>
      </c>
      <c r="G98" s="159">
        <f t="shared" si="5"/>
        <v>0</v>
      </c>
    </row>
    <row r="99" spans="1:7" s="69" customFormat="1" ht="13.5">
      <c r="A99" s="193" t="s">
        <v>182</v>
      </c>
      <c r="B99" s="265">
        <f>Volume!J100</f>
        <v>132.7</v>
      </c>
      <c r="C99" s="70">
        <v>133.6</v>
      </c>
      <c r="D99" s="257">
        <f t="shared" si="3"/>
        <v>0.9000000000000057</v>
      </c>
      <c r="E99" s="324">
        <f t="shared" si="4"/>
        <v>0.006782215523737797</v>
      </c>
      <c r="F99" s="257">
        <v>0.25</v>
      </c>
      <c r="G99" s="159">
        <f t="shared" si="5"/>
        <v>0.6500000000000057</v>
      </c>
    </row>
    <row r="100" spans="1:7" s="69" customFormat="1" ht="13.5">
      <c r="A100" s="193" t="s">
        <v>173</v>
      </c>
      <c r="B100" s="265">
        <f>Volume!J101</f>
        <v>79.65</v>
      </c>
      <c r="C100" s="70">
        <v>80.15</v>
      </c>
      <c r="D100" s="257">
        <f t="shared" si="3"/>
        <v>0.5</v>
      </c>
      <c r="E100" s="324">
        <f t="shared" si="4"/>
        <v>0.006277463904582548</v>
      </c>
      <c r="F100" s="257">
        <v>0.25</v>
      </c>
      <c r="G100" s="159">
        <f t="shared" si="5"/>
        <v>0.25</v>
      </c>
    </row>
    <row r="101" spans="1:7" s="69" customFormat="1" ht="13.5">
      <c r="A101" s="193" t="s">
        <v>141</v>
      </c>
      <c r="B101" s="265">
        <f>Volume!J102</f>
        <v>129.55</v>
      </c>
      <c r="C101" s="70">
        <v>130.5</v>
      </c>
      <c r="D101" s="257">
        <f t="shared" si="3"/>
        <v>0.9499999999999886</v>
      </c>
      <c r="E101" s="324">
        <f t="shared" si="4"/>
        <v>0.007333076032419826</v>
      </c>
      <c r="F101" s="257">
        <v>2.0500000000000114</v>
      </c>
      <c r="G101" s="159">
        <f t="shared" si="5"/>
        <v>-1.1000000000000227</v>
      </c>
    </row>
    <row r="102" spans="1:7" s="25" customFormat="1" ht="13.5">
      <c r="A102" s="193" t="s">
        <v>174</v>
      </c>
      <c r="B102" s="265">
        <f>Volume!J103</f>
        <v>276.7</v>
      </c>
      <c r="C102" s="70">
        <v>278.4</v>
      </c>
      <c r="D102" s="257">
        <f t="shared" si="3"/>
        <v>1.6999999999999886</v>
      </c>
      <c r="E102" s="324">
        <f t="shared" si="4"/>
        <v>0.006143838091796128</v>
      </c>
      <c r="F102" s="257">
        <v>1.5500000000000114</v>
      </c>
      <c r="G102" s="159">
        <f t="shared" si="5"/>
        <v>0.14999999999997726</v>
      </c>
    </row>
    <row r="103" spans="1:7" s="25" customFormat="1" ht="13.5">
      <c r="A103" s="193" t="s">
        <v>406</v>
      </c>
      <c r="B103" s="265">
        <f>Volume!J104</f>
        <v>834.95</v>
      </c>
      <c r="C103" s="70">
        <v>840.3</v>
      </c>
      <c r="D103" s="257">
        <f t="shared" si="3"/>
        <v>5.349999999999909</v>
      </c>
      <c r="E103" s="324">
        <f t="shared" si="4"/>
        <v>0.006407569315527766</v>
      </c>
      <c r="F103" s="257">
        <v>4.899999999999977</v>
      </c>
      <c r="G103" s="159">
        <f t="shared" si="5"/>
        <v>0.4499999999999318</v>
      </c>
    </row>
    <row r="104" spans="1:7" s="25" customFormat="1" ht="13.5">
      <c r="A104" s="193" t="s">
        <v>388</v>
      </c>
      <c r="B104" s="265">
        <f>Volume!J105</f>
        <v>154.2</v>
      </c>
      <c r="C104" s="70">
        <v>155.05</v>
      </c>
      <c r="D104" s="257">
        <f t="shared" si="3"/>
        <v>0.8500000000000227</v>
      </c>
      <c r="E104" s="324">
        <f t="shared" si="4"/>
        <v>0.00551232166018173</v>
      </c>
      <c r="F104" s="257">
        <v>0.8999999999999773</v>
      </c>
      <c r="G104" s="159">
        <f t="shared" si="5"/>
        <v>-0.049999999999954525</v>
      </c>
    </row>
    <row r="105" spans="1:7" s="69" customFormat="1" ht="13.5">
      <c r="A105" s="193" t="s">
        <v>165</v>
      </c>
      <c r="B105" s="265">
        <f>Volume!J106</f>
        <v>72.95</v>
      </c>
      <c r="C105" s="70">
        <v>73.45</v>
      </c>
      <c r="D105" s="257">
        <f t="shared" si="3"/>
        <v>0.5</v>
      </c>
      <c r="E105" s="324">
        <f t="shared" si="4"/>
        <v>0.006854009595613434</v>
      </c>
      <c r="F105" s="257">
        <v>0.45000000000000284</v>
      </c>
      <c r="G105" s="159">
        <f t="shared" si="5"/>
        <v>0.04999999999999716</v>
      </c>
    </row>
    <row r="106" spans="1:7" s="69" customFormat="1" ht="13.5">
      <c r="A106" s="193" t="s">
        <v>197</v>
      </c>
      <c r="B106" s="265">
        <f>Volume!J107</f>
        <v>1804.55</v>
      </c>
      <c r="C106" s="70">
        <v>1806.95</v>
      </c>
      <c r="D106" s="257">
        <f t="shared" si="3"/>
        <v>2.400000000000091</v>
      </c>
      <c r="E106" s="324">
        <f t="shared" si="4"/>
        <v>0.0013299714610291158</v>
      </c>
      <c r="F106" s="257">
        <v>4.350000000000136</v>
      </c>
      <c r="G106" s="159">
        <f t="shared" si="5"/>
        <v>-1.9500000000000455</v>
      </c>
    </row>
    <row r="107" spans="1:7" s="69" customFormat="1" ht="13.5">
      <c r="A107" s="193" t="s">
        <v>142</v>
      </c>
      <c r="B107" s="265">
        <f>Volume!J108</f>
        <v>138.4</v>
      </c>
      <c r="C107" s="70">
        <v>139.65</v>
      </c>
      <c r="D107" s="257">
        <f t="shared" si="3"/>
        <v>1.25</v>
      </c>
      <c r="E107" s="324">
        <f t="shared" si="4"/>
        <v>0.00903179190751445</v>
      </c>
      <c r="F107" s="257">
        <v>1.0999999999999943</v>
      </c>
      <c r="G107" s="159">
        <f t="shared" si="5"/>
        <v>0.15000000000000568</v>
      </c>
    </row>
    <row r="108" spans="1:7" s="69" customFormat="1" ht="13.5">
      <c r="A108" s="193" t="s">
        <v>89</v>
      </c>
      <c r="B108" s="265">
        <f>Volume!J109</f>
        <v>389.9</v>
      </c>
      <c r="C108" s="70">
        <v>392.5</v>
      </c>
      <c r="D108" s="257">
        <f t="shared" si="3"/>
        <v>2.6000000000000227</v>
      </c>
      <c r="E108" s="324">
        <f t="shared" si="4"/>
        <v>0.006668376506796673</v>
      </c>
      <c r="F108" s="257">
        <v>1.3500000000000227</v>
      </c>
      <c r="G108" s="159">
        <f t="shared" si="5"/>
        <v>1.25</v>
      </c>
    </row>
    <row r="109" spans="1:7" s="69" customFormat="1" ht="13.5">
      <c r="A109" s="193" t="s">
        <v>34</v>
      </c>
      <c r="B109" s="265">
        <f>Volume!J110</f>
        <v>408.1</v>
      </c>
      <c r="C109" s="70">
        <v>409.2</v>
      </c>
      <c r="D109" s="257">
        <f t="shared" si="3"/>
        <v>1.099999999999966</v>
      </c>
      <c r="E109" s="324">
        <f t="shared" si="4"/>
        <v>0.002695417789757329</v>
      </c>
      <c r="F109" s="257">
        <v>1.3000000000000114</v>
      </c>
      <c r="G109" s="159">
        <f t="shared" si="5"/>
        <v>-0.20000000000004547</v>
      </c>
    </row>
    <row r="110" spans="1:7" s="69" customFormat="1" ht="13.5">
      <c r="A110" s="193" t="s">
        <v>5</v>
      </c>
      <c r="B110" s="265">
        <f>Volume!J111</f>
        <v>180.25</v>
      </c>
      <c r="C110" s="70">
        <v>180.75</v>
      </c>
      <c r="D110" s="257">
        <f t="shared" si="3"/>
        <v>0.5</v>
      </c>
      <c r="E110" s="324">
        <f t="shared" si="4"/>
        <v>0.0027739251040221915</v>
      </c>
      <c r="F110" s="257">
        <v>-0.5</v>
      </c>
      <c r="G110" s="159">
        <f t="shared" si="5"/>
        <v>1</v>
      </c>
    </row>
    <row r="111" spans="1:7" s="69" customFormat="1" ht="13.5">
      <c r="A111" s="193" t="s">
        <v>175</v>
      </c>
      <c r="B111" s="265">
        <f>Volume!J112</f>
        <v>390.95</v>
      </c>
      <c r="C111" s="70">
        <v>391.2</v>
      </c>
      <c r="D111" s="257">
        <f t="shared" si="3"/>
        <v>0.25</v>
      </c>
      <c r="E111" s="324">
        <f t="shared" si="4"/>
        <v>0.000639467962655071</v>
      </c>
      <c r="F111" s="257">
        <v>0.30000000000001137</v>
      </c>
      <c r="G111" s="159">
        <f t="shared" si="5"/>
        <v>-0.05000000000001137</v>
      </c>
    </row>
    <row r="112" spans="1:7" s="69" customFormat="1" ht="13.5">
      <c r="A112" s="193" t="s">
        <v>471</v>
      </c>
      <c r="B112" s="265">
        <f>Volume!J113</f>
        <v>373.35</v>
      </c>
      <c r="C112" s="70">
        <v>377.15</v>
      </c>
      <c r="D112" s="257">
        <f t="shared" si="3"/>
        <v>3.7999999999999545</v>
      </c>
      <c r="E112" s="324">
        <f t="shared" si="4"/>
        <v>0.010178117048345934</v>
      </c>
      <c r="F112" s="257">
        <v>1.9500000000000455</v>
      </c>
      <c r="G112" s="159">
        <f t="shared" si="5"/>
        <v>1.849999999999909</v>
      </c>
    </row>
    <row r="113" spans="1:7" s="69" customFormat="1" ht="13.5">
      <c r="A113" s="193" t="s">
        <v>166</v>
      </c>
      <c r="B113" s="265">
        <f>Volume!J114</f>
        <v>680.25</v>
      </c>
      <c r="C113" s="70">
        <v>685.1</v>
      </c>
      <c r="D113" s="257">
        <f t="shared" si="3"/>
        <v>4.850000000000023</v>
      </c>
      <c r="E113" s="324">
        <f t="shared" si="4"/>
        <v>0.007129731716280813</v>
      </c>
      <c r="F113" s="257">
        <v>4.5499999999999545</v>
      </c>
      <c r="G113" s="159">
        <f t="shared" si="5"/>
        <v>0.3000000000000682</v>
      </c>
    </row>
    <row r="114" spans="1:7" s="69" customFormat="1" ht="13.5">
      <c r="A114" s="193" t="s">
        <v>131</v>
      </c>
      <c r="B114" s="265">
        <f>Volume!J115</f>
        <v>894.9</v>
      </c>
      <c r="C114" s="70">
        <v>877.05</v>
      </c>
      <c r="D114" s="257">
        <f t="shared" si="3"/>
        <v>-17.850000000000023</v>
      </c>
      <c r="E114" s="324">
        <f t="shared" si="4"/>
        <v>-0.019946362722091878</v>
      </c>
      <c r="F114" s="257">
        <v>-9.699999999999932</v>
      </c>
      <c r="G114" s="159">
        <f t="shared" si="5"/>
        <v>-8.150000000000091</v>
      </c>
    </row>
    <row r="115" spans="1:7" s="69" customFormat="1" ht="13.5">
      <c r="A115" s="193" t="s">
        <v>143</v>
      </c>
      <c r="B115" s="265">
        <f>Volume!J116</f>
        <v>4674.2</v>
      </c>
      <c r="C115" s="70">
        <v>4676.45</v>
      </c>
      <c r="D115" s="257">
        <f t="shared" si="3"/>
        <v>2.25</v>
      </c>
      <c r="E115" s="324">
        <f t="shared" si="4"/>
        <v>0.00048136579521629373</v>
      </c>
      <c r="F115" s="257">
        <v>20.600000000000364</v>
      </c>
      <c r="G115" s="159">
        <f t="shared" si="5"/>
        <v>-18.350000000000364</v>
      </c>
    </row>
    <row r="116" spans="1:7" s="25" customFormat="1" ht="13.5">
      <c r="A116" s="193" t="s">
        <v>286</v>
      </c>
      <c r="B116" s="265">
        <f>Volume!J117</f>
        <v>967.7</v>
      </c>
      <c r="C116" s="70">
        <v>971.7</v>
      </c>
      <c r="D116" s="257">
        <f t="shared" si="3"/>
        <v>4</v>
      </c>
      <c r="E116" s="324">
        <f t="shared" si="4"/>
        <v>0.004133512452206262</v>
      </c>
      <c r="F116" s="257">
        <v>1.8500000000000227</v>
      </c>
      <c r="G116" s="159">
        <f t="shared" si="5"/>
        <v>2.1499999999999773</v>
      </c>
    </row>
    <row r="117" spans="1:7" s="69" customFormat="1" ht="13.5">
      <c r="A117" s="193" t="s">
        <v>132</v>
      </c>
      <c r="B117" s="265">
        <f>Volume!J118</f>
        <v>53.55</v>
      </c>
      <c r="C117" s="70">
        <v>53.9</v>
      </c>
      <c r="D117" s="257">
        <f t="shared" si="3"/>
        <v>0.3500000000000014</v>
      </c>
      <c r="E117" s="324">
        <f t="shared" si="4"/>
        <v>0.006535947712418328</v>
      </c>
      <c r="F117" s="257">
        <v>0.29999999999999716</v>
      </c>
      <c r="G117" s="159">
        <f t="shared" si="5"/>
        <v>0.05000000000000426</v>
      </c>
    </row>
    <row r="118" spans="1:7" s="69" customFormat="1" ht="13.5">
      <c r="A118" s="193" t="s">
        <v>167</v>
      </c>
      <c r="B118" s="265">
        <f>Volume!J119</f>
        <v>156.9</v>
      </c>
      <c r="C118" s="70">
        <v>158.1</v>
      </c>
      <c r="D118" s="257">
        <f t="shared" si="3"/>
        <v>1.1999999999999886</v>
      </c>
      <c r="E118" s="324">
        <f t="shared" si="4"/>
        <v>0.007648183556405281</v>
      </c>
      <c r="F118" s="257">
        <v>0.5</v>
      </c>
      <c r="G118" s="159">
        <f t="shared" si="5"/>
        <v>0.6999999999999886</v>
      </c>
    </row>
    <row r="119" spans="1:7" ht="13.5">
      <c r="A119" s="193" t="s">
        <v>287</v>
      </c>
      <c r="B119" s="265">
        <f>Volume!J120</f>
        <v>687.5</v>
      </c>
      <c r="C119" s="70">
        <v>692.3</v>
      </c>
      <c r="D119" s="257">
        <f t="shared" si="3"/>
        <v>4.7999999999999545</v>
      </c>
      <c r="E119" s="324">
        <f t="shared" si="4"/>
        <v>0.006981818181818116</v>
      </c>
      <c r="F119" s="257">
        <v>3.2000000000000455</v>
      </c>
      <c r="G119" s="159">
        <f t="shared" si="5"/>
        <v>1.599999999999909</v>
      </c>
    </row>
    <row r="120" spans="1:7" ht="13.5">
      <c r="A120" s="193" t="s">
        <v>407</v>
      </c>
      <c r="B120" s="265">
        <f>Volume!J121</f>
        <v>534.5</v>
      </c>
      <c r="C120" s="70">
        <v>538.45</v>
      </c>
      <c r="D120" s="257">
        <f t="shared" si="3"/>
        <v>3.9500000000000455</v>
      </c>
      <c r="E120" s="324">
        <f t="shared" si="4"/>
        <v>0.007390084190832639</v>
      </c>
      <c r="F120" s="257">
        <v>2.400000000000091</v>
      </c>
      <c r="G120" s="159">
        <f t="shared" si="5"/>
        <v>1.5499999999999545</v>
      </c>
    </row>
    <row r="121" spans="1:7" ht="13.5">
      <c r="A121" s="193" t="s">
        <v>288</v>
      </c>
      <c r="B121" s="265">
        <f>Volume!J122</f>
        <v>816.25</v>
      </c>
      <c r="C121" s="70">
        <v>819.45</v>
      </c>
      <c r="D121" s="257">
        <f t="shared" si="3"/>
        <v>3.2000000000000455</v>
      </c>
      <c r="E121" s="324">
        <f t="shared" si="4"/>
        <v>0.003920367534456411</v>
      </c>
      <c r="F121" s="257">
        <v>1.75</v>
      </c>
      <c r="G121" s="159">
        <f t="shared" si="5"/>
        <v>1.4500000000000455</v>
      </c>
    </row>
    <row r="122" spans="1:7" ht="13.5">
      <c r="A122" s="193" t="s">
        <v>176</v>
      </c>
      <c r="B122" s="265">
        <f>Volume!J123</f>
        <v>215.4</v>
      </c>
      <c r="C122" s="70">
        <v>216.05</v>
      </c>
      <c r="D122" s="257">
        <f t="shared" si="3"/>
        <v>0.6500000000000057</v>
      </c>
      <c r="E122" s="324">
        <f t="shared" si="4"/>
        <v>0.00301764159702881</v>
      </c>
      <c r="F122" s="257">
        <v>1.200000000000017</v>
      </c>
      <c r="G122" s="159">
        <f t="shared" si="5"/>
        <v>-0.5500000000000114</v>
      </c>
    </row>
    <row r="123" spans="1:7" ht="13.5">
      <c r="A123" s="193" t="s">
        <v>487</v>
      </c>
      <c r="B123" s="265">
        <f>Volume!J124</f>
        <v>3000</v>
      </c>
      <c r="C123" s="70">
        <v>3022.2</v>
      </c>
      <c r="D123" s="257">
        <f t="shared" si="3"/>
        <v>22.199999999999818</v>
      </c>
      <c r="E123" s="324">
        <f t="shared" si="4"/>
        <v>0.00739999999999994</v>
      </c>
      <c r="F123" s="257">
        <v>11.300000000000182</v>
      </c>
      <c r="G123" s="159">
        <f t="shared" si="5"/>
        <v>10.899999999999636</v>
      </c>
    </row>
    <row r="124" spans="1:7" ht="13.5">
      <c r="A124" s="193" t="s">
        <v>144</v>
      </c>
      <c r="B124" s="265">
        <f>Volume!J125</f>
        <v>208.55</v>
      </c>
      <c r="C124" s="70">
        <v>209.75</v>
      </c>
      <c r="D124" s="257">
        <f t="shared" si="3"/>
        <v>1.1999999999999886</v>
      </c>
      <c r="E124" s="324">
        <f t="shared" si="4"/>
        <v>0.00575401582354346</v>
      </c>
      <c r="F124" s="257">
        <v>1.3000000000000114</v>
      </c>
      <c r="G124" s="159">
        <f t="shared" si="5"/>
        <v>-0.10000000000002274</v>
      </c>
    </row>
    <row r="125" spans="1:7" ht="13.5">
      <c r="A125" s="193" t="s">
        <v>268</v>
      </c>
      <c r="B125" s="265">
        <f>Volume!J126</f>
        <v>330.2</v>
      </c>
      <c r="C125" s="70">
        <v>331.4</v>
      </c>
      <c r="D125" s="257">
        <f t="shared" si="3"/>
        <v>1.1999999999999886</v>
      </c>
      <c r="E125" s="324">
        <f t="shared" si="4"/>
        <v>0.003634161114476041</v>
      </c>
      <c r="F125" s="257">
        <v>0.6000000000000227</v>
      </c>
      <c r="G125" s="159">
        <f t="shared" si="5"/>
        <v>0.5999999999999659</v>
      </c>
    </row>
    <row r="126" spans="1:7" ht="13.5">
      <c r="A126" s="193" t="s">
        <v>206</v>
      </c>
      <c r="B126" s="265">
        <f>Volume!J127</f>
        <v>2618.55</v>
      </c>
      <c r="C126" s="70">
        <v>2630.1</v>
      </c>
      <c r="D126" s="257">
        <f t="shared" si="3"/>
        <v>11.549999999999727</v>
      </c>
      <c r="E126" s="324">
        <f t="shared" si="4"/>
        <v>0.00441083805923115</v>
      </c>
      <c r="F126" s="257">
        <v>3.200000000000273</v>
      </c>
      <c r="G126" s="159">
        <f t="shared" si="5"/>
        <v>8.349999999999454</v>
      </c>
    </row>
    <row r="127" spans="1:7" ht="13.5">
      <c r="A127" s="193" t="s">
        <v>289</v>
      </c>
      <c r="B127" s="358">
        <f>Volume!J128</f>
        <v>591.3</v>
      </c>
      <c r="C127" s="70">
        <v>596.7</v>
      </c>
      <c r="D127" s="357">
        <f t="shared" si="3"/>
        <v>5.400000000000091</v>
      </c>
      <c r="E127" s="324">
        <f t="shared" si="4"/>
        <v>0.009132420091324355</v>
      </c>
      <c r="F127" s="357">
        <v>1.4500000000000455</v>
      </c>
      <c r="G127" s="159">
        <f t="shared" si="5"/>
        <v>3.9500000000000455</v>
      </c>
    </row>
    <row r="128" spans="1:7" ht="13.5">
      <c r="A128" s="193" t="s">
        <v>6</v>
      </c>
      <c r="B128" s="265">
        <f>Volume!J129</f>
        <v>709.1</v>
      </c>
      <c r="C128" s="70">
        <v>709.65</v>
      </c>
      <c r="D128" s="257">
        <f t="shared" si="3"/>
        <v>0.5499999999999545</v>
      </c>
      <c r="E128" s="324">
        <f t="shared" si="4"/>
        <v>0.0007756310816527352</v>
      </c>
      <c r="F128" s="257">
        <v>-1.0500000000000682</v>
      </c>
      <c r="G128" s="159">
        <f t="shared" si="5"/>
        <v>1.6000000000000227</v>
      </c>
    </row>
    <row r="129" spans="1:7" ht="13.5">
      <c r="A129" s="193" t="s">
        <v>168</v>
      </c>
      <c r="B129" s="265">
        <f>Volume!J130</f>
        <v>599.65</v>
      </c>
      <c r="C129" s="70">
        <v>602.1</v>
      </c>
      <c r="D129" s="257">
        <f t="shared" si="3"/>
        <v>2.4500000000000455</v>
      </c>
      <c r="E129" s="324">
        <f t="shared" si="4"/>
        <v>0.004085716668056442</v>
      </c>
      <c r="F129" s="257">
        <v>3.25</v>
      </c>
      <c r="G129" s="159">
        <f t="shared" si="5"/>
        <v>-0.7999999999999545</v>
      </c>
    </row>
    <row r="130" spans="1:7" ht="13.5">
      <c r="A130" s="193" t="s">
        <v>219</v>
      </c>
      <c r="B130" s="265">
        <f>Volume!J131</f>
        <v>875.4</v>
      </c>
      <c r="C130" s="70">
        <v>879.85</v>
      </c>
      <c r="D130" s="257">
        <f t="shared" si="3"/>
        <v>4.4500000000000455</v>
      </c>
      <c r="E130" s="324">
        <f t="shared" si="4"/>
        <v>0.005083390450080016</v>
      </c>
      <c r="F130" s="257">
        <v>0.9499999999999318</v>
      </c>
      <c r="G130" s="159">
        <f t="shared" si="5"/>
        <v>3.5000000000001137</v>
      </c>
    </row>
    <row r="131" spans="1:7" ht="13.5">
      <c r="A131" s="193" t="s">
        <v>203</v>
      </c>
      <c r="B131" s="265">
        <f>Volume!J132</f>
        <v>231</v>
      </c>
      <c r="C131" s="70">
        <v>232.55</v>
      </c>
      <c r="D131" s="257">
        <f t="shared" si="3"/>
        <v>1.5500000000000114</v>
      </c>
      <c r="E131" s="324">
        <f t="shared" si="4"/>
        <v>0.006709956709956759</v>
      </c>
      <c r="F131" s="257">
        <v>0.75</v>
      </c>
      <c r="G131" s="159">
        <f t="shared" si="5"/>
        <v>0.8000000000000114</v>
      </c>
    </row>
    <row r="132" spans="1:7" ht="13.5">
      <c r="A132" s="193" t="s">
        <v>290</v>
      </c>
      <c r="B132" s="265">
        <f>Volume!J133</f>
        <v>1820.45</v>
      </c>
      <c r="C132" s="70">
        <v>1828.25</v>
      </c>
      <c r="D132" s="257">
        <f aca="true" t="shared" si="6" ref="D132:D195">C132-B132</f>
        <v>7.7999999999999545</v>
      </c>
      <c r="E132" s="324">
        <f aca="true" t="shared" si="7" ref="E132:E195">D132/B132</f>
        <v>0.004284654893020931</v>
      </c>
      <c r="F132" s="257">
        <v>-7.7000000000000455</v>
      </c>
      <c r="G132" s="159">
        <f t="shared" si="5"/>
        <v>15.5</v>
      </c>
    </row>
    <row r="133" spans="1:7" ht="13.5">
      <c r="A133" s="193" t="s">
        <v>408</v>
      </c>
      <c r="B133" s="265">
        <f>Volume!J134</f>
        <v>302.7</v>
      </c>
      <c r="C133" s="70">
        <v>305</v>
      </c>
      <c r="D133" s="257">
        <f t="shared" si="6"/>
        <v>2.3000000000000114</v>
      </c>
      <c r="E133" s="324">
        <f t="shared" si="7"/>
        <v>0.007598282127519033</v>
      </c>
      <c r="F133" s="257">
        <v>1.6499999999999773</v>
      </c>
      <c r="G133" s="159">
        <f t="shared" si="5"/>
        <v>0.6500000000000341</v>
      </c>
    </row>
    <row r="134" spans="1:7" ht="13.5">
      <c r="A134" s="193" t="s">
        <v>272</v>
      </c>
      <c r="B134" s="265">
        <f>Volume!J135</f>
        <v>275.95</v>
      </c>
      <c r="C134" s="70">
        <v>278</v>
      </c>
      <c r="D134" s="257">
        <f t="shared" si="6"/>
        <v>2.0500000000000114</v>
      </c>
      <c r="E134" s="324">
        <f t="shared" si="7"/>
        <v>0.007428882043848565</v>
      </c>
      <c r="F134" s="257">
        <v>0.5500000000000114</v>
      </c>
      <c r="G134" s="159">
        <f t="shared" si="5"/>
        <v>1.5</v>
      </c>
    </row>
    <row r="135" spans="1:7" ht="13.5">
      <c r="A135" s="193" t="s">
        <v>145</v>
      </c>
      <c r="B135" s="265">
        <f>Volume!J136</f>
        <v>48.75</v>
      </c>
      <c r="C135" s="70">
        <v>49</v>
      </c>
      <c r="D135" s="257">
        <f t="shared" si="6"/>
        <v>0.25</v>
      </c>
      <c r="E135" s="324">
        <f t="shared" si="7"/>
        <v>0.005128205128205128</v>
      </c>
      <c r="F135" s="257">
        <v>0.29999999999999716</v>
      </c>
      <c r="G135" s="159">
        <f t="shared" si="5"/>
        <v>-0.04999999999999716</v>
      </c>
    </row>
    <row r="136" spans="1:7" s="69" customFormat="1" ht="13.5">
      <c r="A136" s="193" t="s">
        <v>7</v>
      </c>
      <c r="B136" s="265">
        <f>Volume!J137</f>
        <v>149.2</v>
      </c>
      <c r="C136" s="70">
        <v>149.4</v>
      </c>
      <c r="D136" s="257">
        <f t="shared" si="6"/>
        <v>0.20000000000001705</v>
      </c>
      <c r="E136" s="324">
        <f t="shared" si="7"/>
        <v>0.0013404825737266559</v>
      </c>
      <c r="F136" s="257">
        <v>-0.25</v>
      </c>
      <c r="G136" s="159">
        <f t="shared" si="5"/>
        <v>0.45000000000001705</v>
      </c>
    </row>
    <row r="137" spans="1:7" s="69" customFormat="1" ht="13.5">
      <c r="A137" s="193" t="s">
        <v>291</v>
      </c>
      <c r="B137" s="265">
        <f>Volume!J138</f>
        <v>218.3</v>
      </c>
      <c r="C137" s="70">
        <v>219.1</v>
      </c>
      <c r="D137" s="257">
        <f t="shared" si="6"/>
        <v>0.799999999999983</v>
      </c>
      <c r="E137" s="324">
        <f t="shared" si="7"/>
        <v>0.003664681630783247</v>
      </c>
      <c r="F137" s="257">
        <v>0.5</v>
      </c>
      <c r="G137" s="159">
        <f t="shared" si="5"/>
        <v>0.29999999999998295</v>
      </c>
    </row>
    <row r="138" spans="1:9" s="69" customFormat="1" ht="13.5">
      <c r="A138" s="193" t="s">
        <v>177</v>
      </c>
      <c r="B138" s="265">
        <f>Volume!J139</f>
        <v>45.85</v>
      </c>
      <c r="C138" s="70">
        <v>46.1</v>
      </c>
      <c r="D138" s="257">
        <f t="shared" si="6"/>
        <v>0.25</v>
      </c>
      <c r="E138" s="324">
        <f t="shared" si="7"/>
        <v>0.0054525627044711015</v>
      </c>
      <c r="F138" s="257">
        <v>0.29999999999999716</v>
      </c>
      <c r="G138" s="159">
        <f t="shared" si="5"/>
        <v>-0.04999999999999716</v>
      </c>
      <c r="I138" s="14"/>
    </row>
    <row r="139" spans="1:9" s="69" customFormat="1" ht="13.5">
      <c r="A139" s="193" t="s">
        <v>198</v>
      </c>
      <c r="B139" s="265">
        <f>Volume!J140</f>
        <v>276</v>
      </c>
      <c r="C139" s="70">
        <v>264.9</v>
      </c>
      <c r="D139" s="257">
        <f t="shared" si="6"/>
        <v>-11.100000000000023</v>
      </c>
      <c r="E139" s="324">
        <f t="shared" si="7"/>
        <v>-0.040217391304347906</v>
      </c>
      <c r="F139" s="257">
        <v>-8.699999999999989</v>
      </c>
      <c r="G139" s="159">
        <f t="shared" si="5"/>
        <v>-2.400000000000034</v>
      </c>
      <c r="I139" s="14"/>
    </row>
    <row r="140" spans="1:7" s="69" customFormat="1" ht="13.5">
      <c r="A140" s="193" t="s">
        <v>169</v>
      </c>
      <c r="B140" s="265">
        <f>Volume!J141</f>
        <v>366.65</v>
      </c>
      <c r="C140" s="70">
        <v>368.15</v>
      </c>
      <c r="D140" s="257">
        <f t="shared" si="6"/>
        <v>1.5</v>
      </c>
      <c r="E140" s="324">
        <f t="shared" si="7"/>
        <v>0.00409109504977499</v>
      </c>
      <c r="F140" s="257">
        <v>0.39999999999997726</v>
      </c>
      <c r="G140" s="159">
        <f t="shared" si="5"/>
        <v>1.1000000000000227</v>
      </c>
    </row>
    <row r="141" spans="1:7" s="69" customFormat="1" ht="13.5">
      <c r="A141" s="193" t="s">
        <v>146</v>
      </c>
      <c r="B141" s="265">
        <f>Volume!J142</f>
        <v>96.25</v>
      </c>
      <c r="C141" s="70">
        <v>96.6</v>
      </c>
      <c r="D141" s="257">
        <f t="shared" si="6"/>
        <v>0.3499999999999943</v>
      </c>
      <c r="E141" s="324">
        <f t="shared" si="7"/>
        <v>0.0036363636363635774</v>
      </c>
      <c r="F141" s="257">
        <v>0.75</v>
      </c>
      <c r="G141" s="159">
        <f t="shared" si="5"/>
        <v>-0.4000000000000057</v>
      </c>
    </row>
    <row r="142" spans="1:7" s="69" customFormat="1" ht="13.5">
      <c r="A142" s="193" t="s">
        <v>147</v>
      </c>
      <c r="B142" s="265">
        <f>Volume!J143</f>
        <v>275.1</v>
      </c>
      <c r="C142" s="70">
        <v>277.3</v>
      </c>
      <c r="D142" s="257">
        <f t="shared" si="6"/>
        <v>2.1999999999999886</v>
      </c>
      <c r="E142" s="324">
        <f t="shared" si="7"/>
        <v>0.007997091966557573</v>
      </c>
      <c r="F142" s="257">
        <v>0.8000000000000114</v>
      </c>
      <c r="G142" s="159">
        <f t="shared" si="5"/>
        <v>1.3999999999999773</v>
      </c>
    </row>
    <row r="143" spans="1:7" s="69" customFormat="1" ht="13.5">
      <c r="A143" s="193" t="s">
        <v>488</v>
      </c>
      <c r="B143" s="265">
        <f>Volume!J144</f>
        <v>354.2</v>
      </c>
      <c r="C143" s="70">
        <v>356.65</v>
      </c>
      <c r="D143" s="257">
        <f t="shared" si="6"/>
        <v>2.4499999999999886</v>
      </c>
      <c r="E143" s="324">
        <f t="shared" si="7"/>
        <v>0.006916996047430798</v>
      </c>
      <c r="F143" s="257">
        <v>3.1499999999999773</v>
      </c>
      <c r="G143" s="159">
        <f t="shared" si="5"/>
        <v>-0.6999999999999886</v>
      </c>
    </row>
    <row r="144" spans="1:7" s="25" customFormat="1" ht="13.5">
      <c r="A144" s="193" t="s">
        <v>121</v>
      </c>
      <c r="B144" s="265">
        <f>Volume!J145</f>
        <v>184.6</v>
      </c>
      <c r="C144" s="70">
        <v>185.55</v>
      </c>
      <c r="D144" s="257">
        <f t="shared" si="6"/>
        <v>0.950000000000017</v>
      </c>
      <c r="E144" s="324">
        <f t="shared" si="7"/>
        <v>0.005146262188515802</v>
      </c>
      <c r="F144" s="257">
        <v>-0.950000000000017</v>
      </c>
      <c r="G144" s="159">
        <f t="shared" si="5"/>
        <v>1.900000000000034</v>
      </c>
    </row>
    <row r="145" spans="1:7" s="25" customFormat="1" ht="13.5">
      <c r="A145" s="201" t="s">
        <v>489</v>
      </c>
      <c r="B145" s="265">
        <f>Volume!J146</f>
        <v>329.65</v>
      </c>
      <c r="C145" s="70">
        <v>332.95</v>
      </c>
      <c r="D145" s="257">
        <f t="shared" si="6"/>
        <v>3.3000000000000114</v>
      </c>
      <c r="E145" s="324">
        <f t="shared" si="7"/>
        <v>0.010010617321401521</v>
      </c>
      <c r="F145" s="257">
        <v>1.5500000000000114</v>
      </c>
      <c r="G145" s="159">
        <f t="shared" si="5"/>
        <v>1.75</v>
      </c>
    </row>
    <row r="146" spans="1:7" s="25" customFormat="1" ht="13.5">
      <c r="A146" s="201" t="s">
        <v>469</v>
      </c>
      <c r="B146" s="265">
        <f>Volume!J147</f>
        <v>344.1</v>
      </c>
      <c r="C146" s="70">
        <v>345.3</v>
      </c>
      <c r="D146" s="257">
        <f t="shared" si="6"/>
        <v>1.1999999999999886</v>
      </c>
      <c r="E146" s="324">
        <f t="shared" si="7"/>
        <v>0.0034873583260679702</v>
      </c>
      <c r="F146" s="257">
        <v>0.9000000000000341</v>
      </c>
      <c r="G146" s="159">
        <f t="shared" si="5"/>
        <v>0.2999999999999545</v>
      </c>
    </row>
    <row r="147" spans="1:7" s="25" customFormat="1" ht="13.5">
      <c r="A147" s="201" t="s">
        <v>35</v>
      </c>
      <c r="B147" s="265">
        <f>Volume!J148</f>
        <v>850.6</v>
      </c>
      <c r="C147" s="70">
        <v>851.2</v>
      </c>
      <c r="D147" s="257">
        <f t="shared" si="6"/>
        <v>0.6000000000000227</v>
      </c>
      <c r="E147" s="324">
        <f t="shared" si="7"/>
        <v>0.0007053844345168384</v>
      </c>
      <c r="F147" s="257">
        <v>-1.1499999999999773</v>
      </c>
      <c r="G147" s="159">
        <f t="shared" si="5"/>
        <v>1.75</v>
      </c>
    </row>
    <row r="148" spans="1:7" s="25" customFormat="1" ht="13.5">
      <c r="A148" s="193" t="s">
        <v>170</v>
      </c>
      <c r="B148" s="265">
        <f>Volume!J149</f>
        <v>216.9</v>
      </c>
      <c r="C148" s="70">
        <v>218.55</v>
      </c>
      <c r="D148" s="257">
        <f t="shared" si="6"/>
        <v>1.6500000000000057</v>
      </c>
      <c r="E148" s="324">
        <f t="shared" si="7"/>
        <v>0.007607192254495185</v>
      </c>
      <c r="F148" s="257">
        <v>1.0999999999999943</v>
      </c>
      <c r="G148" s="159">
        <f t="shared" si="5"/>
        <v>0.5500000000000114</v>
      </c>
    </row>
    <row r="149" spans="1:7" s="69" customFormat="1" ht="13.5">
      <c r="A149" s="193" t="s">
        <v>79</v>
      </c>
      <c r="B149" s="265">
        <f>Volume!J150</f>
        <v>228.45</v>
      </c>
      <c r="C149" s="70">
        <v>227.85</v>
      </c>
      <c r="D149" s="257">
        <f t="shared" si="6"/>
        <v>-0.5999999999999943</v>
      </c>
      <c r="E149" s="324">
        <f t="shared" si="7"/>
        <v>-0.0026263952724884846</v>
      </c>
      <c r="F149" s="257">
        <v>1.25</v>
      </c>
      <c r="G149" s="159">
        <f t="shared" si="5"/>
        <v>-1.8499999999999943</v>
      </c>
    </row>
    <row r="150" spans="1:7" s="69" customFormat="1" ht="13.5">
      <c r="A150" s="193" t="s">
        <v>409</v>
      </c>
      <c r="B150" s="265">
        <f>Volume!J151</f>
        <v>557.55</v>
      </c>
      <c r="C150" s="70">
        <v>561</v>
      </c>
      <c r="D150" s="257">
        <f t="shared" si="6"/>
        <v>3.4500000000000455</v>
      </c>
      <c r="E150" s="324">
        <f t="shared" si="7"/>
        <v>0.00618778584880288</v>
      </c>
      <c r="F150" s="257">
        <v>3</v>
      </c>
      <c r="G150" s="159">
        <f t="shared" si="5"/>
        <v>0.4500000000000455</v>
      </c>
    </row>
    <row r="151" spans="1:7" s="69" customFormat="1" ht="13.5">
      <c r="A151" s="193" t="s">
        <v>270</v>
      </c>
      <c r="B151" s="265">
        <f>Volume!J152</f>
        <v>320.3</v>
      </c>
      <c r="C151" s="70">
        <v>322.35</v>
      </c>
      <c r="D151" s="257">
        <f t="shared" si="6"/>
        <v>2.0500000000000114</v>
      </c>
      <c r="E151" s="324">
        <f t="shared" si="7"/>
        <v>0.006400249765844556</v>
      </c>
      <c r="F151" s="257">
        <v>1.650000000000034</v>
      </c>
      <c r="G151" s="159">
        <f t="shared" si="5"/>
        <v>0.39999999999997726</v>
      </c>
    </row>
    <row r="152" spans="1:7" s="69" customFormat="1" ht="13.5">
      <c r="A152" s="193" t="s">
        <v>410</v>
      </c>
      <c r="B152" s="265">
        <f>Volume!J153</f>
        <v>460.1</v>
      </c>
      <c r="C152" s="70">
        <v>464.05</v>
      </c>
      <c r="D152" s="257">
        <f t="shared" si="6"/>
        <v>3.9499999999999886</v>
      </c>
      <c r="E152" s="324">
        <f t="shared" si="7"/>
        <v>0.008585090197783066</v>
      </c>
      <c r="F152" s="257">
        <v>3.1499999999999773</v>
      </c>
      <c r="G152" s="159">
        <f t="shared" si="5"/>
        <v>0.8000000000000114</v>
      </c>
    </row>
    <row r="153" spans="1:7" s="69" customFormat="1" ht="13.5">
      <c r="A153" s="193" t="s">
        <v>220</v>
      </c>
      <c r="B153" s="265">
        <f>Volume!J154</f>
        <v>447.25</v>
      </c>
      <c r="C153" s="70">
        <v>448.85</v>
      </c>
      <c r="D153" s="257">
        <f t="shared" si="6"/>
        <v>1.6000000000000227</v>
      </c>
      <c r="E153" s="324">
        <f t="shared" si="7"/>
        <v>0.003577417551704914</v>
      </c>
      <c r="F153" s="257">
        <v>-1</v>
      </c>
      <c r="G153" s="159">
        <f t="shared" si="5"/>
        <v>2.6000000000000227</v>
      </c>
    </row>
    <row r="154" spans="1:7" ht="13.5">
      <c r="A154" s="193" t="s">
        <v>411</v>
      </c>
      <c r="B154" s="265">
        <f>Volume!J155</f>
        <v>572.6</v>
      </c>
      <c r="C154" s="70">
        <v>577.35</v>
      </c>
      <c r="D154" s="257">
        <f t="shared" si="6"/>
        <v>4.75</v>
      </c>
      <c r="E154" s="324">
        <f t="shared" si="7"/>
        <v>0.00829549423681453</v>
      </c>
      <c r="F154" s="257">
        <v>4</v>
      </c>
      <c r="G154" s="159">
        <f t="shared" si="5"/>
        <v>0.75</v>
      </c>
    </row>
    <row r="155" spans="1:7" ht="13.5">
      <c r="A155" s="193" t="s">
        <v>412</v>
      </c>
      <c r="B155" s="265">
        <f>Volume!J156</f>
        <v>65.5</v>
      </c>
      <c r="C155" s="70">
        <v>65.85</v>
      </c>
      <c r="D155" s="257">
        <f t="shared" si="6"/>
        <v>0.3499999999999943</v>
      </c>
      <c r="E155" s="324">
        <f t="shared" si="7"/>
        <v>0.005343511450381593</v>
      </c>
      <c r="F155" s="257">
        <v>0.19999999999998863</v>
      </c>
      <c r="G155" s="159">
        <f t="shared" si="5"/>
        <v>0.15000000000000568</v>
      </c>
    </row>
    <row r="156" spans="1:7" ht="13.5">
      <c r="A156" s="193" t="s">
        <v>385</v>
      </c>
      <c r="B156" s="265">
        <f>Volume!J157</f>
        <v>195.8</v>
      </c>
      <c r="C156" s="70">
        <v>196.7</v>
      </c>
      <c r="D156" s="257">
        <f t="shared" si="6"/>
        <v>0.8999999999999773</v>
      </c>
      <c r="E156" s="324">
        <f t="shared" si="7"/>
        <v>0.004596527068437065</v>
      </c>
      <c r="F156" s="257">
        <v>0.950000000000017</v>
      </c>
      <c r="G156" s="159">
        <f t="shared" si="5"/>
        <v>-0.05000000000003979</v>
      </c>
    </row>
    <row r="157" spans="1:7" ht="13.5">
      <c r="A157" s="193" t="s">
        <v>80</v>
      </c>
      <c r="B157" s="265">
        <f>Volume!J158</f>
        <v>492.25</v>
      </c>
      <c r="C157" s="70">
        <v>491.9</v>
      </c>
      <c r="D157" s="257">
        <f t="shared" si="6"/>
        <v>-0.35000000000002274</v>
      </c>
      <c r="E157" s="324">
        <f t="shared" si="7"/>
        <v>-0.0007110208227527126</v>
      </c>
      <c r="F157" s="257">
        <v>1.9499999999999886</v>
      </c>
      <c r="G157" s="159">
        <f t="shared" si="5"/>
        <v>-2.3000000000000114</v>
      </c>
    </row>
    <row r="158" spans="1:7" ht="13.5">
      <c r="A158" s="193" t="s">
        <v>221</v>
      </c>
      <c r="B158" s="265">
        <f>Volume!J159</f>
        <v>115.55</v>
      </c>
      <c r="C158" s="70">
        <v>116.3</v>
      </c>
      <c r="D158" s="257">
        <f t="shared" si="6"/>
        <v>0.75</v>
      </c>
      <c r="E158" s="324">
        <f t="shared" si="7"/>
        <v>0.006490696668109044</v>
      </c>
      <c r="F158" s="257">
        <v>0.20000000000000284</v>
      </c>
      <c r="G158" s="159">
        <f t="shared" si="5"/>
        <v>0.5499999999999972</v>
      </c>
    </row>
    <row r="159" spans="1:7" ht="13.5">
      <c r="A159" s="193" t="s">
        <v>292</v>
      </c>
      <c r="B159" s="265">
        <f>Volume!J160</f>
        <v>216.55</v>
      </c>
      <c r="C159" s="70">
        <v>216.45</v>
      </c>
      <c r="D159" s="257">
        <f t="shared" si="6"/>
        <v>-0.10000000000002274</v>
      </c>
      <c r="E159" s="324">
        <f t="shared" si="7"/>
        <v>-0.00046178711613956467</v>
      </c>
      <c r="F159" s="257">
        <v>1.25</v>
      </c>
      <c r="G159" s="159">
        <f t="shared" si="5"/>
        <v>-1.3500000000000227</v>
      </c>
    </row>
    <row r="160" spans="1:7" ht="13.5">
      <c r="A160" s="193" t="s">
        <v>222</v>
      </c>
      <c r="B160" s="265">
        <f>Volume!J161</f>
        <v>295.85</v>
      </c>
      <c r="C160" s="70">
        <v>297.5</v>
      </c>
      <c r="D160" s="257">
        <f t="shared" si="6"/>
        <v>1.6499999999999773</v>
      </c>
      <c r="E160" s="324">
        <f t="shared" si="7"/>
        <v>0.0055771505830656655</v>
      </c>
      <c r="F160" s="257">
        <v>1.6999999999999886</v>
      </c>
      <c r="G160" s="159">
        <f t="shared" si="5"/>
        <v>-0.05000000000001137</v>
      </c>
    </row>
    <row r="161" spans="1:7" ht="13.5">
      <c r="A161" s="193" t="s">
        <v>474</v>
      </c>
      <c r="B161" s="265">
        <f>Volume!J162</f>
        <v>392.95</v>
      </c>
      <c r="C161" s="70">
        <v>395.5</v>
      </c>
      <c r="D161" s="257">
        <f t="shared" si="6"/>
        <v>2.5500000000000114</v>
      </c>
      <c r="E161" s="324">
        <f t="shared" si="7"/>
        <v>0.006489375238580001</v>
      </c>
      <c r="F161" s="257">
        <v>1.0499999999999545</v>
      </c>
      <c r="G161" s="159">
        <f aca="true" t="shared" si="8" ref="G161:G214">D161-F161</f>
        <v>1.5000000000000568</v>
      </c>
    </row>
    <row r="162" spans="1:7" ht="13.5">
      <c r="A162" s="193" t="s">
        <v>413</v>
      </c>
      <c r="B162" s="265">
        <f>Volume!J163</f>
        <v>778.25</v>
      </c>
      <c r="C162" s="70">
        <v>785.5</v>
      </c>
      <c r="D162" s="257">
        <f t="shared" si="6"/>
        <v>7.25</v>
      </c>
      <c r="E162" s="324">
        <f t="shared" si="7"/>
        <v>0.009315772566655958</v>
      </c>
      <c r="F162" s="257">
        <v>4.949999999999932</v>
      </c>
      <c r="G162" s="159">
        <f t="shared" si="8"/>
        <v>2.300000000000068</v>
      </c>
    </row>
    <row r="163" spans="1:7" ht="13.5">
      <c r="A163" s="193" t="s">
        <v>223</v>
      </c>
      <c r="B163" s="265">
        <f>Volume!J164</f>
        <v>410.1</v>
      </c>
      <c r="C163" s="70">
        <v>412.8</v>
      </c>
      <c r="D163" s="257">
        <f t="shared" si="6"/>
        <v>2.6999999999999886</v>
      </c>
      <c r="E163" s="324">
        <f t="shared" si="7"/>
        <v>0.0065837600585222835</v>
      </c>
      <c r="F163" s="257">
        <v>1.25</v>
      </c>
      <c r="G163" s="159">
        <f t="shared" si="8"/>
        <v>1.4499999999999886</v>
      </c>
    </row>
    <row r="164" spans="1:7" ht="13.5">
      <c r="A164" s="193" t="s">
        <v>230</v>
      </c>
      <c r="B164" s="265">
        <f>Volume!J165</f>
        <v>537.45</v>
      </c>
      <c r="C164" s="70">
        <v>540.3</v>
      </c>
      <c r="D164" s="257">
        <f t="shared" si="6"/>
        <v>2.849999999999909</v>
      </c>
      <c r="E164" s="324">
        <f t="shared" si="7"/>
        <v>0.005302818866871167</v>
      </c>
      <c r="F164" s="257">
        <v>2.5</v>
      </c>
      <c r="G164" s="159">
        <f t="shared" si="8"/>
        <v>0.34999999999990905</v>
      </c>
    </row>
    <row r="165" spans="1:7" ht="13.5">
      <c r="A165" s="193" t="s">
        <v>97</v>
      </c>
      <c r="B165" s="265">
        <f>Volume!J166</f>
        <v>927.25</v>
      </c>
      <c r="C165" s="70">
        <v>930.4</v>
      </c>
      <c r="D165" s="257">
        <f t="shared" si="6"/>
        <v>3.1499999999999773</v>
      </c>
      <c r="E165" s="324">
        <f t="shared" si="7"/>
        <v>0.003397142086815829</v>
      </c>
      <c r="F165" s="257">
        <v>2.5</v>
      </c>
      <c r="G165" s="159">
        <f t="shared" si="8"/>
        <v>0.6499999999999773</v>
      </c>
    </row>
    <row r="166" spans="1:7" ht="13.5">
      <c r="A166" s="193" t="s">
        <v>148</v>
      </c>
      <c r="B166" s="265">
        <f>Volume!J167</f>
        <v>1444.75</v>
      </c>
      <c r="C166" s="70">
        <v>1454.45</v>
      </c>
      <c r="D166" s="257">
        <f t="shared" si="6"/>
        <v>9.700000000000045</v>
      </c>
      <c r="E166" s="324">
        <f t="shared" si="7"/>
        <v>0.006713964353694442</v>
      </c>
      <c r="F166" s="257">
        <v>5.599999999999909</v>
      </c>
      <c r="G166" s="159">
        <f t="shared" si="8"/>
        <v>4.100000000000136</v>
      </c>
    </row>
    <row r="167" spans="1:7" ht="13.5">
      <c r="A167" s="193" t="s">
        <v>199</v>
      </c>
      <c r="B167" s="265">
        <f>Volume!J168</f>
        <v>2058.05</v>
      </c>
      <c r="C167" s="70">
        <v>2066.45</v>
      </c>
      <c r="D167" s="257">
        <f t="shared" si="6"/>
        <v>8.399999999999636</v>
      </c>
      <c r="E167" s="324">
        <f t="shared" si="7"/>
        <v>0.0040815334904398025</v>
      </c>
      <c r="F167" s="257">
        <v>6</v>
      </c>
      <c r="G167" s="159">
        <f t="shared" si="8"/>
        <v>2.399999999999636</v>
      </c>
    </row>
    <row r="168" spans="1:7" ht="13.5">
      <c r="A168" s="193" t="s">
        <v>293</v>
      </c>
      <c r="B168" s="265">
        <f>Volume!J169</f>
        <v>550.35</v>
      </c>
      <c r="C168" s="70">
        <v>554.05</v>
      </c>
      <c r="D168" s="257">
        <f t="shared" si="6"/>
        <v>3.699999999999932</v>
      </c>
      <c r="E168" s="324">
        <f t="shared" si="7"/>
        <v>0.006722994458072012</v>
      </c>
      <c r="F168" s="257">
        <v>4.149999999999977</v>
      </c>
      <c r="G168" s="159">
        <f t="shared" si="8"/>
        <v>-0.4500000000000455</v>
      </c>
    </row>
    <row r="169" spans="1:7" ht="13.5">
      <c r="A169" s="193" t="s">
        <v>414</v>
      </c>
      <c r="B169" s="265">
        <f>Volume!J170</f>
        <v>51.4</v>
      </c>
      <c r="C169" s="70">
        <v>51.8</v>
      </c>
      <c r="D169" s="257">
        <f t="shared" si="6"/>
        <v>0.3999999999999986</v>
      </c>
      <c r="E169" s="324">
        <f t="shared" si="7"/>
        <v>0.0077821011673151474</v>
      </c>
      <c r="F169" s="257">
        <v>0.20000000000000284</v>
      </c>
      <c r="G169" s="159">
        <f t="shared" si="8"/>
        <v>0.19999999999999574</v>
      </c>
    </row>
    <row r="170" spans="1:7" ht="13.5">
      <c r="A170" s="193" t="s">
        <v>415</v>
      </c>
      <c r="B170" s="265">
        <f>Volume!J171</f>
        <v>451.8</v>
      </c>
      <c r="C170" s="70">
        <v>454.85</v>
      </c>
      <c r="D170" s="257">
        <f t="shared" si="6"/>
        <v>3.0500000000000114</v>
      </c>
      <c r="E170" s="324">
        <f t="shared" si="7"/>
        <v>0.006750774679061556</v>
      </c>
      <c r="F170" s="257">
        <v>2.25</v>
      </c>
      <c r="G170" s="159">
        <f t="shared" si="8"/>
        <v>0.8000000000000114</v>
      </c>
    </row>
    <row r="171" spans="1:7" ht="13.5">
      <c r="A171" s="193" t="s">
        <v>212</v>
      </c>
      <c r="B171" s="265">
        <f>Volume!J172</f>
        <v>131.2</v>
      </c>
      <c r="C171" s="70">
        <v>131.9</v>
      </c>
      <c r="D171" s="257">
        <f t="shared" si="6"/>
        <v>0.700000000000017</v>
      </c>
      <c r="E171" s="324">
        <f t="shared" si="7"/>
        <v>0.005335365853658667</v>
      </c>
      <c r="F171" s="257">
        <v>0.5999999999999943</v>
      </c>
      <c r="G171" s="159">
        <f t="shared" si="8"/>
        <v>0.10000000000002274</v>
      </c>
    </row>
    <row r="172" spans="1:7" ht="13.5">
      <c r="A172" s="193" t="s">
        <v>231</v>
      </c>
      <c r="B172" s="265">
        <f>Volume!J173</f>
        <v>172.3</v>
      </c>
      <c r="C172" s="70">
        <v>172.9</v>
      </c>
      <c r="D172" s="257">
        <f t="shared" si="6"/>
        <v>0.5999999999999943</v>
      </c>
      <c r="E172" s="324">
        <f t="shared" si="7"/>
        <v>0.0034822983168891135</v>
      </c>
      <c r="F172" s="257">
        <v>0.3499999999999943</v>
      </c>
      <c r="G172" s="159">
        <f t="shared" si="8"/>
        <v>0.25</v>
      </c>
    </row>
    <row r="173" spans="1:7" ht="13.5">
      <c r="A173" s="193" t="s">
        <v>490</v>
      </c>
      <c r="B173" s="265">
        <f>Volume!J174</f>
        <v>359.8</v>
      </c>
      <c r="C173" s="70">
        <v>362.25</v>
      </c>
      <c r="D173" s="257">
        <f t="shared" si="6"/>
        <v>2.4499999999999886</v>
      </c>
      <c r="E173" s="324">
        <f t="shared" si="7"/>
        <v>0.006809338521400746</v>
      </c>
      <c r="F173" s="257">
        <v>1.5</v>
      </c>
      <c r="G173" s="159">
        <f t="shared" si="8"/>
        <v>0.9499999999999886</v>
      </c>
    </row>
    <row r="174" spans="1:7" ht="13.5">
      <c r="A174" s="193" t="s">
        <v>200</v>
      </c>
      <c r="B174" s="265">
        <f>Volume!J175</f>
        <v>421.9</v>
      </c>
      <c r="C174" s="70">
        <v>424.25</v>
      </c>
      <c r="D174" s="257">
        <f t="shared" si="6"/>
        <v>2.3500000000000227</v>
      </c>
      <c r="E174" s="324">
        <f t="shared" si="7"/>
        <v>0.005570040293908563</v>
      </c>
      <c r="F174" s="257">
        <v>1.5</v>
      </c>
      <c r="G174" s="159">
        <f t="shared" si="8"/>
        <v>0.8500000000000227</v>
      </c>
    </row>
    <row r="175" spans="1:7" ht="13.5">
      <c r="A175" s="193" t="s">
        <v>201</v>
      </c>
      <c r="B175" s="265">
        <f>Volume!J176</f>
        <v>1694.95</v>
      </c>
      <c r="C175" s="70">
        <v>1703.5</v>
      </c>
      <c r="D175" s="257">
        <f t="shared" si="6"/>
        <v>8.549999999999955</v>
      </c>
      <c r="E175" s="324">
        <f t="shared" si="7"/>
        <v>0.005044396589869881</v>
      </c>
      <c r="F175" s="257">
        <v>7.150000000000091</v>
      </c>
      <c r="G175" s="159">
        <f t="shared" si="8"/>
        <v>1.3999999999998636</v>
      </c>
    </row>
    <row r="176" spans="1:7" ht="13.5">
      <c r="A176" s="193" t="s">
        <v>36</v>
      </c>
      <c r="B176" s="265">
        <f>Volume!J177</f>
        <v>204.75</v>
      </c>
      <c r="C176" s="70">
        <v>205.85</v>
      </c>
      <c r="D176" s="257">
        <f t="shared" si="6"/>
        <v>1.0999999999999943</v>
      </c>
      <c r="E176" s="324">
        <f t="shared" si="7"/>
        <v>0.005372405372405345</v>
      </c>
      <c r="F176" s="257">
        <v>1.6500000000000057</v>
      </c>
      <c r="G176" s="159">
        <f t="shared" si="8"/>
        <v>-0.5500000000000114</v>
      </c>
    </row>
    <row r="177" spans="1:11" s="69" customFormat="1" ht="13.5">
      <c r="A177" s="193" t="s">
        <v>294</v>
      </c>
      <c r="B177" s="265">
        <f>Volume!J178</f>
        <v>2165.8</v>
      </c>
      <c r="C177" s="70">
        <v>2157.25</v>
      </c>
      <c r="D177" s="257">
        <f t="shared" si="6"/>
        <v>-8.550000000000182</v>
      </c>
      <c r="E177" s="324">
        <f t="shared" si="7"/>
        <v>-0.003947732939329662</v>
      </c>
      <c r="F177" s="257">
        <v>-7.299999999999727</v>
      </c>
      <c r="G177" s="159">
        <f t="shared" si="8"/>
        <v>-1.2500000000004547</v>
      </c>
      <c r="K177" s="260"/>
    </row>
    <row r="178" spans="1:11" s="69" customFormat="1" ht="13.5">
      <c r="A178" s="193" t="s">
        <v>416</v>
      </c>
      <c r="B178" s="265">
        <f>Volume!J179</f>
        <v>1319.6</v>
      </c>
      <c r="C178" s="70">
        <v>1330</v>
      </c>
      <c r="D178" s="257">
        <f t="shared" si="6"/>
        <v>10.400000000000091</v>
      </c>
      <c r="E178" s="324">
        <f t="shared" si="7"/>
        <v>0.007881176113974</v>
      </c>
      <c r="F178" s="257">
        <v>8.799999999999955</v>
      </c>
      <c r="G178" s="159">
        <f t="shared" si="8"/>
        <v>1.6000000000001364</v>
      </c>
      <c r="K178" s="260"/>
    </row>
    <row r="179" spans="1:11" s="69" customFormat="1" ht="13.5">
      <c r="A179" s="193" t="s">
        <v>224</v>
      </c>
      <c r="B179" s="265">
        <f>Volume!J180</f>
        <v>1283.95</v>
      </c>
      <c r="C179" s="70">
        <v>1287.5</v>
      </c>
      <c r="D179" s="257">
        <f t="shared" si="6"/>
        <v>3.5499999999999545</v>
      </c>
      <c r="E179" s="324">
        <f t="shared" si="7"/>
        <v>0.002764905175435145</v>
      </c>
      <c r="F179" s="257">
        <v>-6</v>
      </c>
      <c r="G179" s="159">
        <f t="shared" si="8"/>
        <v>9.549999999999955</v>
      </c>
      <c r="K179" s="260"/>
    </row>
    <row r="180" spans="1:11" s="69" customFormat="1" ht="13.5">
      <c r="A180" s="193" t="s">
        <v>417</v>
      </c>
      <c r="B180" s="265">
        <f>Volume!J181</f>
        <v>113.3</v>
      </c>
      <c r="C180" s="70">
        <v>114.1</v>
      </c>
      <c r="D180" s="257">
        <f t="shared" si="6"/>
        <v>0.7999999999999972</v>
      </c>
      <c r="E180" s="324">
        <f t="shared" si="7"/>
        <v>0.007060900264783735</v>
      </c>
      <c r="F180" s="257">
        <v>0.5</v>
      </c>
      <c r="G180" s="159">
        <f t="shared" si="8"/>
        <v>0.29999999999999716</v>
      </c>
      <c r="K180" s="260"/>
    </row>
    <row r="181" spans="1:11" s="69" customFormat="1" ht="13.5">
      <c r="A181" s="193" t="s">
        <v>271</v>
      </c>
      <c r="B181" s="265">
        <f>Volume!J182</f>
        <v>763.1</v>
      </c>
      <c r="C181" s="70">
        <v>768.5</v>
      </c>
      <c r="D181" s="257">
        <f t="shared" si="6"/>
        <v>5.399999999999977</v>
      </c>
      <c r="E181" s="324">
        <f t="shared" si="7"/>
        <v>0.007076398899226808</v>
      </c>
      <c r="F181" s="257">
        <v>4.25</v>
      </c>
      <c r="G181" s="159">
        <f t="shared" si="8"/>
        <v>1.1499999999999773</v>
      </c>
      <c r="K181" s="260"/>
    </row>
    <row r="182" spans="1:11" s="69" customFormat="1" ht="13.5">
      <c r="A182" s="193" t="s">
        <v>178</v>
      </c>
      <c r="B182" s="265">
        <f>Volume!J183</f>
        <v>146.35</v>
      </c>
      <c r="C182" s="70">
        <v>147.6</v>
      </c>
      <c r="D182" s="257">
        <f t="shared" si="6"/>
        <v>1.25</v>
      </c>
      <c r="E182" s="324">
        <f t="shared" si="7"/>
        <v>0.008541168431841476</v>
      </c>
      <c r="F182" s="257">
        <v>0.75</v>
      </c>
      <c r="G182" s="159">
        <f t="shared" si="8"/>
        <v>0.5</v>
      </c>
      <c r="K182" s="260"/>
    </row>
    <row r="183" spans="1:11" s="69" customFormat="1" ht="13.5">
      <c r="A183" s="193" t="s">
        <v>179</v>
      </c>
      <c r="B183" s="265">
        <f>Volume!J184</f>
        <v>283.85</v>
      </c>
      <c r="C183" s="70">
        <v>286.35</v>
      </c>
      <c r="D183" s="257">
        <f t="shared" si="6"/>
        <v>2.5</v>
      </c>
      <c r="E183" s="324">
        <f t="shared" si="7"/>
        <v>0.008807468733485995</v>
      </c>
      <c r="F183" s="257">
        <v>2.2999999999999545</v>
      </c>
      <c r="G183" s="159">
        <f t="shared" si="8"/>
        <v>0.20000000000004547</v>
      </c>
      <c r="K183" s="260"/>
    </row>
    <row r="184" spans="1:11" s="69" customFormat="1" ht="13.5">
      <c r="A184" s="193" t="s">
        <v>149</v>
      </c>
      <c r="B184" s="265">
        <f>Volume!J185</f>
        <v>650.35</v>
      </c>
      <c r="C184" s="70">
        <v>649.05</v>
      </c>
      <c r="D184" s="257">
        <f t="shared" si="6"/>
        <v>-1.3000000000000682</v>
      </c>
      <c r="E184" s="324">
        <f t="shared" si="7"/>
        <v>-0.0019989236564927626</v>
      </c>
      <c r="F184" s="257">
        <v>-3.5</v>
      </c>
      <c r="G184" s="159">
        <f t="shared" si="8"/>
        <v>2.199999999999932</v>
      </c>
      <c r="K184" s="260"/>
    </row>
    <row r="185" spans="1:11" s="69" customFormat="1" ht="13.5">
      <c r="A185" s="193" t="s">
        <v>418</v>
      </c>
      <c r="B185" s="265">
        <f>Volume!J186</f>
        <v>161.55</v>
      </c>
      <c r="C185" s="70">
        <v>162</v>
      </c>
      <c r="D185" s="257">
        <f t="shared" si="6"/>
        <v>0.44999999999998863</v>
      </c>
      <c r="E185" s="324">
        <f t="shared" si="7"/>
        <v>0.002785515320334191</v>
      </c>
      <c r="F185" s="257">
        <v>1.0500000000000114</v>
      </c>
      <c r="G185" s="159">
        <f t="shared" si="8"/>
        <v>-0.6000000000000227</v>
      </c>
      <c r="K185" s="260"/>
    </row>
    <row r="186" spans="1:11" s="69" customFormat="1" ht="13.5">
      <c r="A186" s="193" t="s">
        <v>419</v>
      </c>
      <c r="B186" s="265">
        <f>Volume!J187</f>
        <v>230.85</v>
      </c>
      <c r="C186" s="70">
        <v>232.8</v>
      </c>
      <c r="D186" s="257">
        <f t="shared" si="6"/>
        <v>1.950000000000017</v>
      </c>
      <c r="E186" s="324">
        <f t="shared" si="7"/>
        <v>0.008447043534762907</v>
      </c>
      <c r="F186" s="257">
        <v>1.75</v>
      </c>
      <c r="G186" s="159">
        <f t="shared" si="8"/>
        <v>0.20000000000001705</v>
      </c>
      <c r="K186" s="260"/>
    </row>
    <row r="187" spans="1:11" s="69" customFormat="1" ht="13.5">
      <c r="A187" s="193" t="s">
        <v>150</v>
      </c>
      <c r="B187" s="265">
        <f>Volume!J188</f>
        <v>991.85</v>
      </c>
      <c r="C187" s="70">
        <v>997.55</v>
      </c>
      <c r="D187" s="257">
        <f t="shared" si="6"/>
        <v>5.699999999999932</v>
      </c>
      <c r="E187" s="324">
        <f t="shared" si="7"/>
        <v>0.0057468367192619165</v>
      </c>
      <c r="F187" s="257">
        <v>-4.9500000000000455</v>
      </c>
      <c r="G187" s="159">
        <f t="shared" si="8"/>
        <v>10.649999999999977</v>
      </c>
      <c r="K187" s="260"/>
    </row>
    <row r="188" spans="1:11" s="69" customFormat="1" ht="13.5">
      <c r="A188" s="193" t="s">
        <v>210</v>
      </c>
      <c r="B188" s="265">
        <f>Volume!J189</f>
        <v>329.3</v>
      </c>
      <c r="C188" s="70">
        <v>332.3</v>
      </c>
      <c r="D188" s="257">
        <f t="shared" si="6"/>
        <v>3</v>
      </c>
      <c r="E188" s="324">
        <f t="shared" si="7"/>
        <v>0.009110233829334952</v>
      </c>
      <c r="F188" s="257">
        <v>2.349999999999966</v>
      </c>
      <c r="G188" s="159">
        <f t="shared" si="8"/>
        <v>0.6500000000000341</v>
      </c>
      <c r="K188" s="260"/>
    </row>
    <row r="189" spans="1:11" s="69" customFormat="1" ht="13.5">
      <c r="A189" s="193" t="s">
        <v>225</v>
      </c>
      <c r="B189" s="265">
        <f>Volume!J190</f>
        <v>1437.35</v>
      </c>
      <c r="C189" s="70">
        <v>1435.9</v>
      </c>
      <c r="D189" s="257">
        <f t="shared" si="6"/>
        <v>-1.449999999999818</v>
      </c>
      <c r="E189" s="324">
        <f t="shared" si="7"/>
        <v>-0.0010088009183565716</v>
      </c>
      <c r="F189" s="257">
        <v>4.2999999999999545</v>
      </c>
      <c r="G189" s="159">
        <f t="shared" si="8"/>
        <v>-5.749999999999773</v>
      </c>
      <c r="K189" s="260"/>
    </row>
    <row r="190" spans="1:11" s="69" customFormat="1" ht="13.5">
      <c r="A190" s="193" t="s">
        <v>90</v>
      </c>
      <c r="B190" s="265">
        <f>Volume!J191</f>
        <v>85.05</v>
      </c>
      <c r="C190" s="70">
        <v>85.6</v>
      </c>
      <c r="D190" s="257">
        <f t="shared" si="6"/>
        <v>0.5499999999999972</v>
      </c>
      <c r="E190" s="324">
        <f t="shared" si="7"/>
        <v>0.006466784244561989</v>
      </c>
      <c r="F190" s="257">
        <v>0.29999999999999716</v>
      </c>
      <c r="G190" s="159">
        <f t="shared" si="8"/>
        <v>0.25</v>
      </c>
      <c r="K190" s="260"/>
    </row>
    <row r="191" spans="1:11" s="69" customFormat="1" ht="13.5">
      <c r="A191" s="193" t="s">
        <v>151</v>
      </c>
      <c r="B191" s="265">
        <f>Volume!J192</f>
        <v>258</v>
      </c>
      <c r="C191" s="70">
        <v>259.95</v>
      </c>
      <c r="D191" s="257">
        <f t="shared" si="6"/>
        <v>1.9499999999999886</v>
      </c>
      <c r="E191" s="324">
        <f t="shared" si="7"/>
        <v>0.007558139534883677</v>
      </c>
      <c r="F191" s="257">
        <v>0.5500000000000114</v>
      </c>
      <c r="G191" s="159">
        <f t="shared" si="8"/>
        <v>1.3999999999999773</v>
      </c>
      <c r="K191" s="260"/>
    </row>
    <row r="192" spans="1:11" s="69" customFormat="1" ht="13.5">
      <c r="A192" s="193" t="s">
        <v>204</v>
      </c>
      <c r="B192" s="265">
        <f>Volume!J193</f>
        <v>696.1</v>
      </c>
      <c r="C192" s="70">
        <v>697.75</v>
      </c>
      <c r="D192" s="257">
        <f t="shared" si="6"/>
        <v>1.6499999999999773</v>
      </c>
      <c r="E192" s="324">
        <f t="shared" si="7"/>
        <v>0.0023703490877747123</v>
      </c>
      <c r="F192" s="257">
        <v>-2.6499999999999773</v>
      </c>
      <c r="G192" s="159">
        <f t="shared" si="8"/>
        <v>4.2999999999999545</v>
      </c>
      <c r="K192" s="260"/>
    </row>
    <row r="193" spans="1:11" s="69" customFormat="1" ht="13.5">
      <c r="A193" s="193" t="s">
        <v>226</v>
      </c>
      <c r="B193" s="265">
        <f>Volume!J194</f>
        <v>748.5</v>
      </c>
      <c r="C193" s="70">
        <v>746.05</v>
      </c>
      <c r="D193" s="257">
        <f t="shared" si="6"/>
        <v>-2.4500000000000455</v>
      </c>
      <c r="E193" s="324">
        <f t="shared" si="7"/>
        <v>-0.003273213092852432</v>
      </c>
      <c r="F193" s="257">
        <v>-1.400000000000091</v>
      </c>
      <c r="G193" s="159">
        <f t="shared" si="8"/>
        <v>-1.0499999999999545</v>
      </c>
      <c r="K193" s="260"/>
    </row>
    <row r="194" spans="1:11" s="69" customFormat="1" ht="13.5">
      <c r="A194" s="193" t="s">
        <v>183</v>
      </c>
      <c r="B194" s="265">
        <f>Volume!J195</f>
        <v>710.35</v>
      </c>
      <c r="C194" s="70">
        <v>715.25</v>
      </c>
      <c r="D194" s="257">
        <f t="shared" si="6"/>
        <v>4.899999999999977</v>
      </c>
      <c r="E194" s="324">
        <f t="shared" si="7"/>
        <v>0.006898008024213384</v>
      </c>
      <c r="F194" s="257">
        <v>3.3999999999999773</v>
      </c>
      <c r="G194" s="159">
        <f t="shared" si="8"/>
        <v>1.5</v>
      </c>
      <c r="K194" s="260"/>
    </row>
    <row r="195" spans="1:11" s="69" customFormat="1" ht="13.5">
      <c r="A195" s="193" t="s">
        <v>202</v>
      </c>
      <c r="B195" s="265">
        <f>Volume!J196</f>
        <v>793.6</v>
      </c>
      <c r="C195" s="70">
        <v>794.95</v>
      </c>
      <c r="D195" s="257">
        <f t="shared" si="6"/>
        <v>1.3500000000000227</v>
      </c>
      <c r="E195" s="324">
        <f t="shared" si="7"/>
        <v>0.0017011088709677706</v>
      </c>
      <c r="F195" s="257">
        <v>1.9499999999999318</v>
      </c>
      <c r="G195" s="159">
        <f t="shared" si="8"/>
        <v>-0.599999999999909</v>
      </c>
      <c r="K195" s="260"/>
    </row>
    <row r="196" spans="1:11" s="69" customFormat="1" ht="13.5">
      <c r="A196" s="193" t="s">
        <v>117</v>
      </c>
      <c r="B196" s="265">
        <f>Volume!J197</f>
        <v>1002.45</v>
      </c>
      <c r="C196" s="70">
        <v>1008.05</v>
      </c>
      <c r="D196" s="257">
        <f aca="true" t="shared" si="9" ref="D196:D214">C196-B196</f>
        <v>5.599999999999909</v>
      </c>
      <c r="E196" s="324">
        <f aca="true" t="shared" si="10" ref="E196:E214">D196/B196</f>
        <v>0.005586313531846884</v>
      </c>
      <c r="F196" s="257">
        <v>4.800000000000068</v>
      </c>
      <c r="G196" s="159">
        <f t="shared" si="8"/>
        <v>0.7999999999998408</v>
      </c>
      <c r="K196" s="260"/>
    </row>
    <row r="197" spans="1:11" s="69" customFormat="1" ht="13.5">
      <c r="A197" s="193" t="s">
        <v>491</v>
      </c>
      <c r="B197" s="265">
        <f>Volume!J198</f>
        <v>1292.35</v>
      </c>
      <c r="C197" s="70">
        <v>1302.4</v>
      </c>
      <c r="D197" s="257">
        <f t="shared" si="9"/>
        <v>10.050000000000182</v>
      </c>
      <c r="E197" s="324">
        <f t="shared" si="10"/>
        <v>0.0077765311254692476</v>
      </c>
      <c r="F197" s="257">
        <v>3.3500000000001364</v>
      </c>
      <c r="G197" s="159">
        <f t="shared" si="8"/>
        <v>6.7000000000000455</v>
      </c>
      <c r="K197" s="260"/>
    </row>
    <row r="198" spans="1:11" s="69" customFormat="1" ht="13.5">
      <c r="A198" s="193" t="s">
        <v>227</v>
      </c>
      <c r="B198" s="265">
        <f>Volume!J199</f>
        <v>1499.05</v>
      </c>
      <c r="C198" s="70">
        <v>1498.5</v>
      </c>
      <c r="D198" s="257">
        <f t="shared" si="9"/>
        <v>-0.5499999999999545</v>
      </c>
      <c r="E198" s="324">
        <f t="shared" si="10"/>
        <v>-0.00036689903605613856</v>
      </c>
      <c r="F198" s="257">
        <v>-2.3999999999998636</v>
      </c>
      <c r="G198" s="159">
        <f t="shared" si="8"/>
        <v>1.849999999999909</v>
      </c>
      <c r="K198" s="260"/>
    </row>
    <row r="199" spans="1:11" s="69" customFormat="1" ht="13.5">
      <c r="A199" s="193" t="s">
        <v>295</v>
      </c>
      <c r="B199" s="265">
        <f>Volume!J200</f>
        <v>110.5</v>
      </c>
      <c r="C199" s="70">
        <v>111.45</v>
      </c>
      <c r="D199" s="257">
        <f t="shared" si="9"/>
        <v>0.9500000000000028</v>
      </c>
      <c r="E199" s="324">
        <f t="shared" si="10"/>
        <v>0.008597285067873328</v>
      </c>
      <c r="F199" s="257">
        <v>0.04999999999999716</v>
      </c>
      <c r="G199" s="159">
        <f t="shared" si="8"/>
        <v>0.9000000000000057</v>
      </c>
      <c r="K199" s="260"/>
    </row>
    <row r="200" spans="1:11" s="69" customFormat="1" ht="13.5">
      <c r="A200" s="193" t="s">
        <v>296</v>
      </c>
      <c r="B200" s="265">
        <f>Volume!J201</f>
        <v>34.05</v>
      </c>
      <c r="C200" s="70">
        <v>34.1</v>
      </c>
      <c r="D200" s="257">
        <f t="shared" si="9"/>
        <v>0.05000000000000426</v>
      </c>
      <c r="E200" s="324">
        <f t="shared" si="10"/>
        <v>0.0014684287812042369</v>
      </c>
      <c r="F200" s="257">
        <v>-0.04999999999999716</v>
      </c>
      <c r="G200" s="159">
        <f t="shared" si="8"/>
        <v>0.10000000000000142</v>
      </c>
      <c r="K200" s="260"/>
    </row>
    <row r="201" spans="1:11" s="69" customFormat="1" ht="13.5">
      <c r="A201" s="193" t="s">
        <v>492</v>
      </c>
      <c r="B201" s="265">
        <f>Volume!J202</f>
        <v>857.55</v>
      </c>
      <c r="C201" s="70">
        <v>863.35</v>
      </c>
      <c r="D201" s="257">
        <f t="shared" si="9"/>
        <v>5.800000000000068</v>
      </c>
      <c r="E201" s="324">
        <f t="shared" si="10"/>
        <v>0.006763454026004394</v>
      </c>
      <c r="F201" s="257">
        <v>1.8500000000000227</v>
      </c>
      <c r="G201" s="159">
        <f t="shared" si="8"/>
        <v>3.9500000000000455</v>
      </c>
      <c r="K201" s="260"/>
    </row>
    <row r="202" spans="1:11" s="69" customFormat="1" ht="13.5">
      <c r="A202" s="193" t="s">
        <v>171</v>
      </c>
      <c r="B202" s="265">
        <f>Volume!J203</f>
        <v>70.05</v>
      </c>
      <c r="C202" s="70">
        <v>70.5</v>
      </c>
      <c r="D202" s="257">
        <f t="shared" si="9"/>
        <v>0.45000000000000284</v>
      </c>
      <c r="E202" s="324">
        <f t="shared" si="10"/>
        <v>0.006423982869379056</v>
      </c>
      <c r="F202" s="257">
        <v>0.25</v>
      </c>
      <c r="G202" s="159">
        <f t="shared" si="8"/>
        <v>0.20000000000000284</v>
      </c>
      <c r="K202" s="260"/>
    </row>
    <row r="203" spans="1:11" s="69" customFormat="1" ht="13.5">
      <c r="A203" s="193" t="s">
        <v>297</v>
      </c>
      <c r="B203" s="265">
        <f>Volume!J204</f>
        <v>982.35</v>
      </c>
      <c r="C203" s="70">
        <v>987.15</v>
      </c>
      <c r="D203" s="257">
        <f t="shared" si="9"/>
        <v>4.7999999999999545</v>
      </c>
      <c r="E203" s="324">
        <f t="shared" si="10"/>
        <v>0.004886242174377721</v>
      </c>
      <c r="F203" s="257">
        <v>2.2000000000000455</v>
      </c>
      <c r="G203" s="159">
        <f t="shared" si="8"/>
        <v>2.599999999999909</v>
      </c>
      <c r="K203" s="260"/>
    </row>
    <row r="204" spans="1:11" s="69" customFormat="1" ht="13.5">
      <c r="A204" s="193" t="s">
        <v>81</v>
      </c>
      <c r="B204" s="265">
        <f>Volume!J205</f>
        <v>145.55</v>
      </c>
      <c r="C204" s="70">
        <v>146.15</v>
      </c>
      <c r="D204" s="257">
        <f t="shared" si="9"/>
        <v>0.5999999999999943</v>
      </c>
      <c r="E204" s="324">
        <f t="shared" si="10"/>
        <v>0.004122294744074162</v>
      </c>
      <c r="F204" s="257">
        <v>0.25</v>
      </c>
      <c r="G204" s="159">
        <f t="shared" si="8"/>
        <v>0.3499999999999943</v>
      </c>
      <c r="K204" s="260"/>
    </row>
    <row r="205" spans="1:11" s="69" customFormat="1" ht="13.5">
      <c r="A205" s="193" t="s">
        <v>420</v>
      </c>
      <c r="B205" s="265">
        <f>Volume!J206</f>
        <v>372.2</v>
      </c>
      <c r="C205" s="70">
        <v>374.1</v>
      </c>
      <c r="D205" s="257">
        <f t="shared" si="9"/>
        <v>1.900000000000034</v>
      </c>
      <c r="E205" s="324">
        <f t="shared" si="10"/>
        <v>0.00510478237506726</v>
      </c>
      <c r="F205" s="257">
        <v>2.25</v>
      </c>
      <c r="G205" s="159">
        <f t="shared" si="8"/>
        <v>-0.3499999999999659</v>
      </c>
      <c r="K205" s="260"/>
    </row>
    <row r="206" spans="1:11" s="69" customFormat="1" ht="13.5">
      <c r="A206" s="193" t="s">
        <v>421</v>
      </c>
      <c r="B206" s="265">
        <f>Volume!J207</f>
        <v>281.6</v>
      </c>
      <c r="C206" s="70">
        <v>282.2</v>
      </c>
      <c r="D206" s="257">
        <f t="shared" si="9"/>
        <v>0.5999999999999659</v>
      </c>
      <c r="E206" s="324">
        <f t="shared" si="10"/>
        <v>0.002130681818181697</v>
      </c>
      <c r="F206" s="257">
        <v>-2.5500000000000114</v>
      </c>
      <c r="G206" s="159">
        <f t="shared" si="8"/>
        <v>3.1499999999999773</v>
      </c>
      <c r="K206" s="260"/>
    </row>
    <row r="207" spans="1:11" s="69" customFormat="1" ht="13.5">
      <c r="A207" s="193" t="s">
        <v>152</v>
      </c>
      <c r="B207" s="265">
        <f>Volume!J208</f>
        <v>61.25</v>
      </c>
      <c r="C207" s="70">
        <v>61.8</v>
      </c>
      <c r="D207" s="257">
        <f t="shared" si="9"/>
        <v>0.5499999999999972</v>
      </c>
      <c r="E207" s="324">
        <f t="shared" si="10"/>
        <v>0.008979591836734647</v>
      </c>
      <c r="F207" s="257">
        <v>0.19999999999999574</v>
      </c>
      <c r="G207" s="159">
        <f t="shared" si="8"/>
        <v>0.3500000000000014</v>
      </c>
      <c r="K207" s="260"/>
    </row>
    <row r="208" spans="1:11" s="69" customFormat="1" ht="13.5">
      <c r="A208" s="193" t="s">
        <v>298</v>
      </c>
      <c r="B208" s="265">
        <f>Volume!J209</f>
        <v>154.65</v>
      </c>
      <c r="C208" s="70">
        <v>155.35</v>
      </c>
      <c r="D208" s="257">
        <f t="shared" si="9"/>
        <v>0.6999999999999886</v>
      </c>
      <c r="E208" s="324">
        <f t="shared" si="10"/>
        <v>0.004526349822179041</v>
      </c>
      <c r="F208" s="257">
        <v>0.9499999999999886</v>
      </c>
      <c r="G208" s="159">
        <f t="shared" si="8"/>
        <v>-0.25</v>
      </c>
      <c r="K208" s="260"/>
    </row>
    <row r="209" spans="1:11" s="69" customFormat="1" ht="13.5">
      <c r="A209" s="193" t="s">
        <v>153</v>
      </c>
      <c r="B209" s="265">
        <f>Volume!J210</f>
        <v>406.7</v>
      </c>
      <c r="C209" s="70">
        <v>404.6</v>
      </c>
      <c r="D209" s="257">
        <f t="shared" si="9"/>
        <v>-2.099999999999966</v>
      </c>
      <c r="E209" s="324">
        <f t="shared" si="10"/>
        <v>-0.005163511187607489</v>
      </c>
      <c r="F209" s="257">
        <v>-1.6499999999999773</v>
      </c>
      <c r="G209" s="159">
        <f t="shared" si="8"/>
        <v>-0.44999999999998863</v>
      </c>
      <c r="K209" s="260"/>
    </row>
    <row r="210" spans="1:11" s="69" customFormat="1" ht="13.5">
      <c r="A210" s="193" t="s">
        <v>493</v>
      </c>
      <c r="B210" s="265">
        <f>Volume!J211</f>
        <v>271.15</v>
      </c>
      <c r="C210" s="70">
        <v>272.8</v>
      </c>
      <c r="D210" s="257">
        <f t="shared" si="9"/>
        <v>1.650000000000034</v>
      </c>
      <c r="E210" s="324">
        <f t="shared" si="10"/>
        <v>0.006085192697768889</v>
      </c>
      <c r="F210" s="257">
        <v>1</v>
      </c>
      <c r="G210" s="159">
        <f t="shared" si="8"/>
        <v>0.6500000000000341</v>
      </c>
      <c r="K210" s="260"/>
    </row>
    <row r="211" spans="1:11" s="69" customFormat="1" ht="13.5">
      <c r="A211" s="193" t="s">
        <v>37</v>
      </c>
      <c r="B211" s="265">
        <f>Volume!J212</f>
        <v>444.2</v>
      </c>
      <c r="C211" s="70">
        <v>446.1</v>
      </c>
      <c r="D211" s="257">
        <f t="shared" si="9"/>
        <v>1.900000000000034</v>
      </c>
      <c r="E211" s="324">
        <f t="shared" si="10"/>
        <v>0.0042773525438992216</v>
      </c>
      <c r="F211" s="257">
        <v>-1.5499999999999545</v>
      </c>
      <c r="G211" s="159">
        <f t="shared" si="8"/>
        <v>3.4499999999999886</v>
      </c>
      <c r="K211" s="260"/>
    </row>
    <row r="212" spans="1:7" ht="13.5">
      <c r="A212" s="193" t="s">
        <v>154</v>
      </c>
      <c r="B212" s="265">
        <f>Volume!J213</f>
        <v>403.2</v>
      </c>
      <c r="C212" s="70">
        <v>405.15</v>
      </c>
      <c r="D212" s="257">
        <f t="shared" si="9"/>
        <v>1.9499999999999886</v>
      </c>
      <c r="E212" s="324">
        <f t="shared" si="10"/>
        <v>0.004836309523809495</v>
      </c>
      <c r="F212" s="257">
        <v>1.7000000000000455</v>
      </c>
      <c r="G212" s="159">
        <f t="shared" si="8"/>
        <v>0.24999999999994316</v>
      </c>
    </row>
    <row r="213" spans="1:7" ht="13.5">
      <c r="A213" s="193" t="s">
        <v>494</v>
      </c>
      <c r="B213" s="265">
        <f>Volume!J214</f>
        <v>184.35</v>
      </c>
      <c r="C213" s="70">
        <v>185.5</v>
      </c>
      <c r="D213" s="257">
        <f t="shared" si="9"/>
        <v>1.1500000000000057</v>
      </c>
      <c r="E213" s="324">
        <f t="shared" si="10"/>
        <v>0.0062381339842690845</v>
      </c>
      <c r="F213" s="257">
        <v>0.9499999999999886</v>
      </c>
      <c r="G213" s="159">
        <f t="shared" si="8"/>
        <v>0.20000000000001705</v>
      </c>
    </row>
    <row r="214" spans="1:7" ht="14.25" thickBot="1">
      <c r="A214" s="194" t="s">
        <v>386</v>
      </c>
      <c r="B214" s="265">
        <f>Volume!J215</f>
        <v>309.4</v>
      </c>
      <c r="C214" s="70">
        <v>311.2</v>
      </c>
      <c r="D214" s="257">
        <f t="shared" si="9"/>
        <v>1.8000000000000114</v>
      </c>
      <c r="E214" s="324">
        <f t="shared" si="10"/>
        <v>0.005817711700064679</v>
      </c>
      <c r="F214" s="257">
        <v>-1.25</v>
      </c>
      <c r="G214" s="159">
        <f t="shared" si="8"/>
        <v>3.0500000000000114</v>
      </c>
    </row>
    <row r="215" ht="11.25" customHeight="1"/>
  </sheetData>
  <mergeCells count="1">
    <mergeCell ref="A1:G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258"/>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J390" sqref="J390"/>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0" t="s">
        <v>187</v>
      </c>
      <c r="B1" s="391"/>
      <c r="C1" s="391"/>
      <c r="D1" s="391"/>
      <c r="E1" s="391"/>
      <c r="F1" s="391"/>
      <c r="G1" s="391"/>
      <c r="H1" s="391"/>
      <c r="I1" s="391"/>
      <c r="J1" s="391"/>
      <c r="K1" s="414"/>
      <c r="L1" s="155"/>
      <c r="M1" s="112"/>
      <c r="N1" s="62"/>
      <c r="O1" s="2"/>
      <c r="P1" s="107"/>
      <c r="Q1" s="108"/>
      <c r="R1" s="69"/>
      <c r="S1" s="103"/>
      <c r="T1" s="103"/>
      <c r="U1" s="103"/>
      <c r="V1" s="103"/>
      <c r="W1" s="103"/>
      <c r="X1" s="103"/>
      <c r="Y1" s="103"/>
      <c r="Z1" s="103"/>
      <c r="AA1" s="103"/>
      <c r="AB1" s="74"/>
    </row>
    <row r="2" spans="1:28" s="58" customFormat="1" ht="16.5" customHeight="1" thickBot="1">
      <c r="A2" s="134"/>
      <c r="B2" s="411" t="s">
        <v>58</v>
      </c>
      <c r="C2" s="412"/>
      <c r="D2" s="412"/>
      <c r="E2" s="413"/>
      <c r="F2" s="399" t="s">
        <v>184</v>
      </c>
      <c r="G2" s="400"/>
      <c r="H2" s="401"/>
      <c r="I2" s="399" t="s">
        <v>185</v>
      </c>
      <c r="J2" s="400"/>
      <c r="K2" s="401"/>
      <c r="L2" s="1"/>
      <c r="M2" s="5"/>
      <c r="N2" s="62"/>
      <c r="O2" s="2"/>
      <c r="P2" s="107"/>
      <c r="Q2" s="108"/>
      <c r="R2" s="69"/>
      <c r="S2" s="103"/>
      <c r="T2" s="103"/>
      <c r="U2" s="109"/>
      <c r="V2" s="103"/>
      <c r="W2" s="103"/>
      <c r="X2" s="103"/>
      <c r="Y2" s="103"/>
      <c r="Z2" s="103"/>
      <c r="AA2" s="103"/>
      <c r="AB2" s="75"/>
    </row>
    <row r="3" spans="1:28" s="58" customFormat="1" ht="15.75" thickBot="1">
      <c r="A3" s="29" t="s">
        <v>44</v>
      </c>
      <c r="B3" s="253" t="s">
        <v>86</v>
      </c>
      <c r="C3" s="318" t="s">
        <v>186</v>
      </c>
      <c r="D3" s="306" t="s">
        <v>21</v>
      </c>
      <c r="E3" s="319" t="s">
        <v>186</v>
      </c>
      <c r="F3" s="157" t="s">
        <v>105</v>
      </c>
      <c r="G3" s="254" t="s">
        <v>13</v>
      </c>
      <c r="H3" s="252" t="s">
        <v>45</v>
      </c>
      <c r="I3" s="253" t="s">
        <v>105</v>
      </c>
      <c r="J3" s="254" t="s">
        <v>13</v>
      </c>
      <c r="K3" s="252" t="s">
        <v>45</v>
      </c>
      <c r="L3" s="1"/>
      <c r="M3" s="5"/>
      <c r="N3" s="62"/>
      <c r="O3" s="2"/>
      <c r="P3" s="2"/>
      <c r="Q3" s="2"/>
      <c r="R3" s="2"/>
      <c r="S3" s="1"/>
      <c r="T3" s="1"/>
      <c r="U3" s="79"/>
      <c r="V3" s="2"/>
      <c r="W3" s="2"/>
      <c r="X3" s="2"/>
      <c r="Y3" s="2"/>
      <c r="Z3" s="2"/>
      <c r="AA3" s="2"/>
      <c r="AB3" s="75"/>
    </row>
    <row r="4" spans="1:29" s="58" customFormat="1" ht="15">
      <c r="A4" s="177" t="s">
        <v>180</v>
      </c>
      <c r="B4" s="320">
        <f>'Open Int.'!E4</f>
        <v>0</v>
      </c>
      <c r="C4" s="320">
        <f>'Open Int.'!F4</f>
        <v>0</v>
      </c>
      <c r="D4" s="321">
        <f>'Open Int.'!H4</f>
        <v>0</v>
      </c>
      <c r="E4" s="321">
        <f>'Open Int.'!I4</f>
        <v>0</v>
      </c>
      <c r="F4" s="258">
        <f>IF('Open Int.'!E4=0,0,'Open Int.'!H4/'Open Int.'!E4)</f>
        <v>0</v>
      </c>
      <c r="G4" s="313">
        <v>0</v>
      </c>
      <c r="H4" s="255">
        <f>IF(G4=0,0,(F4-G4)/G4)</f>
        <v>0</v>
      </c>
      <c r="I4" s="183">
        <f>IF(Volume!D4=0,0,Volume!F4/Volume!D4)</f>
        <v>0</v>
      </c>
      <c r="J4" s="184">
        <v>0</v>
      </c>
      <c r="K4" s="255">
        <f>IF(J4=0,0,(I4-J4)/J4)</f>
        <v>0</v>
      </c>
      <c r="L4" s="60"/>
      <c r="M4" s="6"/>
      <c r="N4" s="59"/>
      <c r="O4" s="3"/>
      <c r="P4" s="3"/>
      <c r="Q4" s="3"/>
      <c r="R4" s="3"/>
      <c r="S4" s="3"/>
      <c r="T4" s="3"/>
      <c r="U4" s="61"/>
      <c r="V4" s="3"/>
      <c r="W4" s="3"/>
      <c r="X4" s="3"/>
      <c r="Y4" s="3"/>
      <c r="Z4" s="3"/>
      <c r="AA4" s="2"/>
      <c r="AB4" s="78"/>
      <c r="AC4" s="77"/>
    </row>
    <row r="5" spans="1:29" s="58" customFormat="1" ht="15">
      <c r="A5" s="193" t="s">
        <v>452</v>
      </c>
      <c r="B5" s="188">
        <f>'Open Int.'!E5</f>
        <v>0</v>
      </c>
      <c r="C5" s="167">
        <f>'Open Int.'!F5</f>
        <v>0</v>
      </c>
      <c r="D5" s="190">
        <f>'Open Int.'!H5</f>
        <v>0</v>
      </c>
      <c r="E5" s="143">
        <f>'Open Int.'!I5</f>
        <v>0</v>
      </c>
      <c r="F5" s="191">
        <f>IF('Open Int.'!E5=0,0,'Open Int.'!H5/'Open Int.'!E5)</f>
        <v>0</v>
      </c>
      <c r="G5" s="155">
        <v>0</v>
      </c>
      <c r="H5" s="170">
        <f aca="true" t="shared" si="0" ref="H5:H73">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93" t="s">
        <v>73</v>
      </c>
      <c r="B6" s="188">
        <f>'Open Int.'!E6</f>
        <v>0</v>
      </c>
      <c r="C6" s="189">
        <f>'Open Int.'!F6</f>
        <v>0</v>
      </c>
      <c r="D6" s="190">
        <f>'Open Int.'!H6</f>
        <v>0</v>
      </c>
      <c r="E6" s="322">
        <f>'Open Int.'!I6</f>
        <v>0</v>
      </c>
      <c r="F6" s="191">
        <f>IF('Open Int.'!E6=0,0,'Open Int.'!H6/'Open Int.'!E6)</f>
        <v>0</v>
      </c>
      <c r="G6" s="155">
        <v>0</v>
      </c>
      <c r="H6" s="170">
        <f t="shared" si="0"/>
        <v>0</v>
      </c>
      <c r="I6" s="185">
        <f>IF(Volume!D6=0,0,Volume!F6/Volume!D6)</f>
        <v>0</v>
      </c>
      <c r="J6" s="176">
        <v>0</v>
      </c>
      <c r="K6" s="170">
        <f t="shared" si="1"/>
        <v>0</v>
      </c>
      <c r="L6" s="60"/>
      <c r="M6" s="6"/>
      <c r="N6" s="59"/>
      <c r="O6" s="3"/>
      <c r="P6" s="3"/>
      <c r="Q6" s="3"/>
      <c r="R6" s="3"/>
      <c r="S6" s="3"/>
      <c r="T6" s="3"/>
      <c r="U6" s="61"/>
      <c r="V6" s="3"/>
      <c r="W6" s="3"/>
      <c r="X6" s="3"/>
      <c r="Y6" s="3"/>
      <c r="Z6" s="3"/>
      <c r="AA6" s="2"/>
      <c r="AB6" s="78"/>
      <c r="AC6" s="77"/>
    </row>
    <row r="7" spans="1:29" s="58" customFormat="1" ht="15">
      <c r="A7" s="193" t="s">
        <v>453</v>
      </c>
      <c r="B7" s="188">
        <f>'Open Int.'!E7</f>
        <v>0</v>
      </c>
      <c r="C7" s="189">
        <f>'Open Int.'!F7</f>
        <v>0</v>
      </c>
      <c r="D7" s="190">
        <f>'Open Int.'!H7</f>
        <v>0</v>
      </c>
      <c r="E7" s="322">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c r="AB7" s="78"/>
      <c r="AC7" s="77"/>
    </row>
    <row r="8" spans="1:29" s="58" customFormat="1" ht="15">
      <c r="A8" s="177" t="s">
        <v>8</v>
      </c>
      <c r="B8" s="188">
        <f>'Open Int.'!E8</f>
        <v>18542300</v>
      </c>
      <c r="C8" s="189">
        <f>'Open Int.'!F8</f>
        <v>442300</v>
      </c>
      <c r="D8" s="190">
        <f>'Open Int.'!H8</f>
        <v>28734200</v>
      </c>
      <c r="E8" s="322">
        <f>'Open Int.'!I8</f>
        <v>1665950</v>
      </c>
      <c r="F8" s="191">
        <f>IF('Open Int.'!E8=0,0,'Open Int.'!H8/'Open Int.'!E8)</f>
        <v>1.549656730826273</v>
      </c>
      <c r="G8" s="155">
        <v>1.4954834254143647</v>
      </c>
      <c r="H8" s="170">
        <f t="shared" si="0"/>
        <v>0.036224611046356485</v>
      </c>
      <c r="I8" s="185">
        <f>IF(Volume!D8=0,0,Volume!F8/Volume!D8)</f>
        <v>1.1813871709864503</v>
      </c>
      <c r="J8" s="176">
        <v>1.5310735195067613</v>
      </c>
      <c r="K8" s="170">
        <f t="shared" si="1"/>
        <v>-0.22839291782210644</v>
      </c>
      <c r="L8" s="60"/>
      <c r="M8" s="6"/>
      <c r="N8" s="59"/>
      <c r="O8" s="3"/>
      <c r="P8" s="3"/>
      <c r="Q8" s="3"/>
      <c r="R8" s="3"/>
      <c r="S8" s="3"/>
      <c r="T8" s="3"/>
      <c r="U8" s="61"/>
      <c r="V8" s="3"/>
      <c r="W8" s="3"/>
      <c r="X8" s="3"/>
      <c r="Y8" s="3"/>
      <c r="Z8" s="3"/>
      <c r="AA8" s="2"/>
      <c r="AB8" s="78"/>
      <c r="AC8" s="77"/>
    </row>
    <row r="9" spans="1:29" s="58" customFormat="1" ht="15">
      <c r="A9" s="201" t="s">
        <v>497</v>
      </c>
      <c r="B9" s="188">
        <f>'Open Int.'!E9</f>
        <v>136350</v>
      </c>
      <c r="C9" s="189">
        <f>'Open Int.'!F9</f>
        <v>1350</v>
      </c>
      <c r="D9" s="190">
        <f>'Open Int.'!H9</f>
        <v>18900</v>
      </c>
      <c r="E9" s="322">
        <f>'Open Int.'!I9</f>
        <v>0</v>
      </c>
      <c r="F9" s="191">
        <f>IF('Open Int.'!E9=0,0,'Open Int.'!H9/'Open Int.'!E9)</f>
        <v>0.13861386138613863</v>
      </c>
      <c r="G9" s="155">
        <v>0.14</v>
      </c>
      <c r="H9" s="170">
        <f t="shared" si="0"/>
        <v>-0.009900990099009908</v>
      </c>
      <c r="I9" s="185">
        <f>IF(Volume!D9=0,0,Volume!F9/Volume!D9)</f>
        <v>0</v>
      </c>
      <c r="J9" s="176">
        <v>0.3333333333333333</v>
      </c>
      <c r="K9" s="170">
        <f t="shared" si="1"/>
        <v>-1</v>
      </c>
      <c r="L9" s="60"/>
      <c r="M9" s="6"/>
      <c r="N9" s="59"/>
      <c r="O9" s="3"/>
      <c r="P9" s="3"/>
      <c r="Q9" s="3"/>
      <c r="R9" s="3"/>
      <c r="S9" s="3"/>
      <c r="T9" s="3"/>
      <c r="U9" s="61"/>
      <c r="V9" s="3"/>
      <c r="W9" s="3"/>
      <c r="X9" s="3"/>
      <c r="Y9" s="3"/>
      <c r="Z9" s="3"/>
      <c r="AA9" s="2"/>
      <c r="AB9" s="78"/>
      <c r="AC9" s="77"/>
    </row>
    <row r="10" spans="1:27" s="7" customFormat="1" ht="15">
      <c r="A10" s="177" t="s">
        <v>274</v>
      </c>
      <c r="B10" s="188">
        <f>'Open Int.'!E10</f>
        <v>21000</v>
      </c>
      <c r="C10" s="189">
        <f>'Open Int.'!F10</f>
        <v>5200</v>
      </c>
      <c r="D10" s="190">
        <f>'Open Int.'!H10</f>
        <v>200</v>
      </c>
      <c r="E10" s="322">
        <f>'Open Int.'!I10</f>
        <v>200</v>
      </c>
      <c r="F10" s="191">
        <f>IF('Open Int.'!E10=0,0,'Open Int.'!H10/'Open Int.'!E10)</f>
        <v>0.009523809523809525</v>
      </c>
      <c r="G10" s="155">
        <v>0</v>
      </c>
      <c r="H10" s="170">
        <f t="shared" si="0"/>
        <v>0</v>
      </c>
      <c r="I10" s="185">
        <f>IF(Volume!D10=0,0,Volume!F10/Volume!D10)</f>
        <v>0.022727272727272728</v>
      </c>
      <c r="J10" s="176">
        <v>0</v>
      </c>
      <c r="K10" s="170">
        <f t="shared" si="1"/>
        <v>0</v>
      </c>
      <c r="L10" s="60"/>
      <c r="M10" s="6"/>
      <c r="N10" s="59"/>
      <c r="O10" s="3"/>
      <c r="P10" s="3"/>
      <c r="Q10" s="3"/>
      <c r="R10" s="3"/>
      <c r="S10" s="3"/>
      <c r="T10" s="3"/>
      <c r="U10" s="61"/>
      <c r="V10" s="3"/>
      <c r="W10" s="3"/>
      <c r="X10" s="3"/>
      <c r="Y10" s="3"/>
      <c r="Z10" s="3"/>
      <c r="AA10" s="2"/>
    </row>
    <row r="11" spans="1:29" s="58" customFormat="1" ht="15">
      <c r="A11" s="177" t="s">
        <v>133</v>
      </c>
      <c r="B11" s="188">
        <f>'Open Int.'!E11</f>
        <v>7500</v>
      </c>
      <c r="C11" s="189">
        <f>'Open Int.'!F11</f>
        <v>1500</v>
      </c>
      <c r="D11" s="190">
        <f>'Open Int.'!H11</f>
        <v>500</v>
      </c>
      <c r="E11" s="322">
        <f>'Open Int.'!I11</f>
        <v>0</v>
      </c>
      <c r="F11" s="191">
        <f>IF('Open Int.'!E11=0,0,'Open Int.'!H11/'Open Int.'!E11)</f>
        <v>0.06666666666666667</v>
      </c>
      <c r="G11" s="155">
        <v>0.08333333333333333</v>
      </c>
      <c r="H11" s="170">
        <f t="shared" si="0"/>
        <v>-0.19999999999999996</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391</v>
      </c>
      <c r="B12" s="188">
        <f>'Open Int.'!E12</f>
        <v>600</v>
      </c>
      <c r="C12" s="189">
        <f>'Open Int.'!F12</f>
        <v>0</v>
      </c>
      <c r="D12" s="190">
        <f>'Open Int.'!H12</f>
        <v>0</v>
      </c>
      <c r="E12" s="322">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0</v>
      </c>
      <c r="B13" s="188">
        <f>'Open Int.'!E13</f>
        <v>51750</v>
      </c>
      <c r="C13" s="189">
        <f>'Open Int.'!F13</f>
        <v>9000</v>
      </c>
      <c r="D13" s="190">
        <f>'Open Int.'!H13</f>
        <v>9375</v>
      </c>
      <c r="E13" s="322">
        <f>'Open Int.'!I13</f>
        <v>0</v>
      </c>
      <c r="F13" s="191">
        <f>IF('Open Int.'!E13=0,0,'Open Int.'!H13/'Open Int.'!E13)</f>
        <v>0.18115942028985507</v>
      </c>
      <c r="G13" s="155">
        <v>0.21929824561403508</v>
      </c>
      <c r="H13" s="170">
        <f t="shared" si="0"/>
        <v>-0.17391304347826084</v>
      </c>
      <c r="I13" s="185">
        <f>IF(Volume!D13=0,0,Volume!F13/Volume!D13)</f>
        <v>0.020833333333333332</v>
      </c>
      <c r="J13" s="176">
        <v>0.07692307692307693</v>
      </c>
      <c r="K13" s="170">
        <f t="shared" si="1"/>
        <v>-0.7291666666666667</v>
      </c>
      <c r="L13" s="60"/>
      <c r="M13" s="6"/>
      <c r="N13" s="59"/>
      <c r="O13" s="3"/>
      <c r="P13" s="3"/>
      <c r="Q13" s="3"/>
      <c r="R13" s="3"/>
      <c r="S13" s="3"/>
      <c r="T13" s="3"/>
      <c r="U13" s="61"/>
      <c r="V13" s="3"/>
      <c r="W13" s="3"/>
      <c r="X13" s="3"/>
      <c r="Y13" s="3"/>
      <c r="Z13" s="3"/>
      <c r="AA13" s="2"/>
      <c r="AB13" s="78"/>
      <c r="AC13" s="77"/>
    </row>
    <row r="14" spans="1:29" s="58" customFormat="1" ht="15">
      <c r="A14" s="177" t="s">
        <v>392</v>
      </c>
      <c r="B14" s="188">
        <f>'Open Int.'!E14</f>
        <v>11250</v>
      </c>
      <c r="C14" s="189">
        <f>'Open Int.'!F14</f>
        <v>0</v>
      </c>
      <c r="D14" s="190">
        <f>'Open Int.'!H14</f>
        <v>0</v>
      </c>
      <c r="E14" s="322">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393</v>
      </c>
      <c r="B15" s="188">
        <f>'Open Int.'!E15</f>
        <v>0</v>
      </c>
      <c r="C15" s="189">
        <f>'Open Int.'!F15</f>
        <v>0</v>
      </c>
      <c r="D15" s="190">
        <f>'Open Int.'!H15</f>
        <v>0</v>
      </c>
      <c r="E15" s="322">
        <f>'Open Int.'!I15</f>
        <v>0</v>
      </c>
      <c r="F15" s="191">
        <f>IF('Open Int.'!E15=0,0,'Open Int.'!H15/'Open Int.'!E15)</f>
        <v>0</v>
      </c>
      <c r="G15" s="155">
        <v>0</v>
      </c>
      <c r="H15" s="170">
        <f t="shared" si="0"/>
        <v>0</v>
      </c>
      <c r="I15" s="185">
        <f>IF(Volume!D15=0,0,Volume!F15/Volume!D15)</f>
        <v>0</v>
      </c>
      <c r="J15" s="176">
        <v>0</v>
      </c>
      <c r="K15" s="170">
        <f t="shared" si="1"/>
        <v>0</v>
      </c>
      <c r="L15" s="60"/>
      <c r="M15" s="6"/>
      <c r="N15" s="59"/>
      <c r="O15" s="3"/>
      <c r="P15" s="3"/>
      <c r="Q15" s="3"/>
      <c r="R15" s="3"/>
      <c r="S15" s="3"/>
      <c r="T15" s="3"/>
      <c r="U15" s="61"/>
      <c r="V15" s="3"/>
      <c r="W15" s="3"/>
      <c r="X15" s="3"/>
      <c r="Y15" s="3"/>
      <c r="Z15" s="3"/>
      <c r="AA15" s="2"/>
      <c r="AB15" s="78"/>
      <c r="AC15" s="77"/>
    </row>
    <row r="16" spans="1:29" s="58" customFormat="1" ht="15">
      <c r="A16" s="177" t="s">
        <v>394</v>
      </c>
      <c r="B16" s="188">
        <f>'Open Int.'!E16</f>
        <v>1310700</v>
      </c>
      <c r="C16" s="189">
        <f>'Open Int.'!F16</f>
        <v>5100</v>
      </c>
      <c r="D16" s="190">
        <f>'Open Int.'!H16</f>
        <v>119000</v>
      </c>
      <c r="E16" s="322">
        <f>'Open Int.'!I16</f>
        <v>0</v>
      </c>
      <c r="F16" s="191">
        <f>IF('Open Int.'!E16=0,0,'Open Int.'!H16/'Open Int.'!E16)</f>
        <v>0.0907911802853437</v>
      </c>
      <c r="G16" s="155">
        <v>0.09114583333333333</v>
      </c>
      <c r="H16" s="170">
        <f t="shared" si="0"/>
        <v>-0.0038910505836575737</v>
      </c>
      <c r="I16" s="185">
        <f>IF(Volume!D16=0,0,Volume!F16/Volume!D16)</f>
        <v>0.09090909090909091</v>
      </c>
      <c r="J16" s="176">
        <v>0.044444444444444446</v>
      </c>
      <c r="K16" s="170">
        <f t="shared" si="1"/>
        <v>1.0454545454545454</v>
      </c>
      <c r="L16" s="60"/>
      <c r="M16" s="6"/>
      <c r="N16" s="59"/>
      <c r="O16" s="3"/>
      <c r="P16" s="3"/>
      <c r="Q16" s="3"/>
      <c r="R16" s="3"/>
      <c r="S16" s="3"/>
      <c r="T16" s="3"/>
      <c r="U16" s="61"/>
      <c r="V16" s="3"/>
      <c r="W16" s="3"/>
      <c r="X16" s="3"/>
      <c r="Y16" s="3"/>
      <c r="Z16" s="3"/>
      <c r="AA16" s="2"/>
      <c r="AB16" s="78"/>
      <c r="AC16" s="77"/>
    </row>
    <row r="17" spans="1:27" s="7" customFormat="1" ht="15">
      <c r="A17" s="177" t="s">
        <v>134</v>
      </c>
      <c r="B17" s="188">
        <f>'Open Int.'!E17</f>
        <v>595350</v>
      </c>
      <c r="C17" s="189">
        <f>'Open Int.'!F17</f>
        <v>17150</v>
      </c>
      <c r="D17" s="190">
        <f>'Open Int.'!H17</f>
        <v>4900</v>
      </c>
      <c r="E17" s="322">
        <f>'Open Int.'!I17</f>
        <v>0</v>
      </c>
      <c r="F17" s="191">
        <f>IF('Open Int.'!E17=0,0,'Open Int.'!H17/'Open Int.'!E17)</f>
        <v>0.00823045267489712</v>
      </c>
      <c r="G17" s="155">
        <v>0.00847457627118644</v>
      </c>
      <c r="H17" s="170">
        <f t="shared" si="0"/>
        <v>-0.02880658436213983</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7" s="7" customFormat="1" ht="15">
      <c r="A18" s="177" t="s">
        <v>172</v>
      </c>
      <c r="B18" s="188">
        <f>'Open Int.'!E18</f>
        <v>847550</v>
      </c>
      <c r="C18" s="189">
        <f>'Open Int.'!F18</f>
        <v>23450</v>
      </c>
      <c r="D18" s="190">
        <f>'Open Int.'!H18</f>
        <v>20100</v>
      </c>
      <c r="E18" s="322">
        <f>'Open Int.'!I18</f>
        <v>0</v>
      </c>
      <c r="F18" s="191">
        <f>IF('Open Int.'!E18=0,0,'Open Int.'!H18/'Open Int.'!E18)</f>
        <v>0.023715415019762844</v>
      </c>
      <c r="G18" s="155">
        <v>0.024390243902439025</v>
      </c>
      <c r="H18" s="170">
        <f t="shared" si="0"/>
        <v>-0.02766798418972342</v>
      </c>
      <c r="I18" s="185">
        <f>IF(Volume!D18=0,0,Volume!F18/Volume!D18)</f>
        <v>0</v>
      </c>
      <c r="J18" s="176">
        <v>0.014084507042253521</v>
      </c>
      <c r="K18" s="170">
        <f t="shared" si="1"/>
        <v>-1</v>
      </c>
      <c r="L18" s="60"/>
      <c r="M18" s="6"/>
      <c r="N18" s="59"/>
      <c r="O18" s="3"/>
      <c r="P18" s="3"/>
      <c r="Q18" s="3"/>
      <c r="R18" s="3"/>
      <c r="S18" s="3"/>
      <c r="T18" s="3"/>
      <c r="U18" s="61"/>
      <c r="V18" s="3"/>
      <c r="W18" s="3"/>
      <c r="X18" s="3"/>
      <c r="Y18" s="3"/>
      <c r="Z18" s="3"/>
      <c r="AA18" s="2"/>
    </row>
    <row r="19" spans="1:27" s="7" customFormat="1" ht="15">
      <c r="A19" s="201" t="s">
        <v>466</v>
      </c>
      <c r="B19" s="188">
        <f>'Open Int.'!E19</f>
        <v>2476462</v>
      </c>
      <c r="C19" s="189">
        <f>'Open Int.'!F19</f>
        <v>4124</v>
      </c>
      <c r="D19" s="190">
        <f>'Open Int.'!H19</f>
        <v>1550624</v>
      </c>
      <c r="E19" s="322">
        <f>'Open Int.'!I19</f>
        <v>2062</v>
      </c>
      <c r="F19" s="191">
        <f>IF('Open Int.'!E19=0,0,'Open Int.'!H19/'Open Int.'!E19)</f>
        <v>0.6261448792672772</v>
      </c>
      <c r="G19" s="155">
        <v>0.6263552960800667</v>
      </c>
      <c r="H19" s="170">
        <f t="shared" si="0"/>
        <v>-0.000335938426810301</v>
      </c>
      <c r="I19" s="185">
        <f>IF(Volume!D19=0,0,Volume!F19/Volume!D19)</f>
        <v>0.30687830687830686</v>
      </c>
      <c r="J19" s="176">
        <v>0.17027863777089783</v>
      </c>
      <c r="K19" s="170">
        <f t="shared" si="1"/>
        <v>0.8022126022126022</v>
      </c>
      <c r="L19" s="60"/>
      <c r="M19" s="6"/>
      <c r="N19" s="59"/>
      <c r="O19" s="3"/>
      <c r="P19" s="3"/>
      <c r="Q19" s="3"/>
      <c r="R19" s="3"/>
      <c r="S19" s="3"/>
      <c r="T19" s="3"/>
      <c r="U19" s="61"/>
      <c r="V19" s="3"/>
      <c r="W19" s="3"/>
      <c r="X19" s="3"/>
      <c r="Y19" s="3"/>
      <c r="Z19" s="3"/>
      <c r="AA19" s="2"/>
    </row>
    <row r="20" spans="1:29" s="58" customFormat="1" ht="15">
      <c r="A20" s="177" t="s">
        <v>275</v>
      </c>
      <c r="B20" s="188">
        <f>'Open Int.'!E20</f>
        <v>0</v>
      </c>
      <c r="C20" s="189">
        <f>'Open Int.'!F20</f>
        <v>0</v>
      </c>
      <c r="D20" s="190">
        <f>'Open Int.'!H20</f>
        <v>0</v>
      </c>
      <c r="E20" s="322">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74</v>
      </c>
      <c r="B21" s="188">
        <f>'Open Int.'!E21</f>
        <v>432400</v>
      </c>
      <c r="C21" s="189">
        <f>'Open Int.'!F21</f>
        <v>9200</v>
      </c>
      <c r="D21" s="190">
        <f>'Open Int.'!H21</f>
        <v>73600</v>
      </c>
      <c r="E21" s="322">
        <f>'Open Int.'!I21</f>
        <v>0</v>
      </c>
      <c r="F21" s="191">
        <f>IF('Open Int.'!E21=0,0,'Open Int.'!H21/'Open Int.'!E21)</f>
        <v>0.1702127659574468</v>
      </c>
      <c r="G21" s="155">
        <v>0.17391304347826086</v>
      </c>
      <c r="H21" s="170">
        <f t="shared" si="0"/>
        <v>-0.021276595744680847</v>
      </c>
      <c r="I21" s="185">
        <f>IF(Volume!D21=0,0,Volume!F21/Volume!D21)</f>
        <v>0.03333333333333333</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395</v>
      </c>
      <c r="B22" s="188">
        <f>'Open Int.'!E22</f>
        <v>650</v>
      </c>
      <c r="C22" s="189">
        <f>'Open Int.'!F22</f>
        <v>0</v>
      </c>
      <c r="D22" s="190">
        <f>'Open Int.'!H22</f>
        <v>0</v>
      </c>
      <c r="E22" s="322">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9" s="58" customFormat="1" ht="15">
      <c r="A23" s="177" t="s">
        <v>396</v>
      </c>
      <c r="B23" s="188">
        <f>'Open Int.'!E23</f>
        <v>0</v>
      </c>
      <c r="C23" s="189">
        <f>'Open Int.'!F23</f>
        <v>0</v>
      </c>
      <c r="D23" s="190">
        <f>'Open Int.'!H23</f>
        <v>0</v>
      </c>
      <c r="E23" s="322">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c r="AB23" s="78"/>
      <c r="AC23" s="77"/>
    </row>
    <row r="24" spans="1:29" s="58" customFormat="1" ht="15">
      <c r="A24" s="177" t="s">
        <v>482</v>
      </c>
      <c r="B24" s="188">
        <f>'Open Int.'!E24</f>
        <v>79950</v>
      </c>
      <c r="C24" s="189">
        <f>'Open Int.'!F24</f>
        <v>-650</v>
      </c>
      <c r="D24" s="190">
        <f>'Open Int.'!H24</f>
        <v>39000</v>
      </c>
      <c r="E24" s="322">
        <f>'Open Int.'!I24</f>
        <v>0</v>
      </c>
      <c r="F24" s="191">
        <f>IF('Open Int.'!E24=0,0,'Open Int.'!H24/'Open Int.'!E24)</f>
        <v>0.4878048780487805</v>
      </c>
      <c r="G24" s="155">
        <v>0.4838709677419355</v>
      </c>
      <c r="H24" s="170">
        <f t="shared" si="0"/>
        <v>0.008130081300812955</v>
      </c>
      <c r="I24" s="185">
        <f>IF(Volume!D24=0,0,Volume!F24/Volume!D24)</f>
        <v>0</v>
      </c>
      <c r="J24" s="176">
        <v>0</v>
      </c>
      <c r="K24" s="170">
        <f t="shared" si="1"/>
        <v>0</v>
      </c>
      <c r="L24" s="60"/>
      <c r="M24" s="6"/>
      <c r="N24" s="59"/>
      <c r="O24" s="3"/>
      <c r="P24" s="3"/>
      <c r="Q24" s="3"/>
      <c r="R24" s="3"/>
      <c r="S24" s="3"/>
      <c r="T24" s="3"/>
      <c r="U24" s="61"/>
      <c r="V24" s="3"/>
      <c r="W24" s="3"/>
      <c r="X24" s="3"/>
      <c r="Y24" s="3"/>
      <c r="Z24" s="3"/>
      <c r="AA24" s="2"/>
      <c r="AB24" s="78"/>
      <c r="AC24" s="77"/>
    </row>
    <row r="25" spans="1:29" s="58" customFormat="1" ht="15">
      <c r="A25" s="177" t="s">
        <v>87</v>
      </c>
      <c r="B25" s="188">
        <f>'Open Int.'!E25</f>
        <v>4429000</v>
      </c>
      <c r="C25" s="189">
        <f>'Open Int.'!F25</f>
        <v>275200</v>
      </c>
      <c r="D25" s="190">
        <f>'Open Int.'!H25</f>
        <v>584800</v>
      </c>
      <c r="E25" s="322">
        <f>'Open Int.'!I25</f>
        <v>8600</v>
      </c>
      <c r="F25" s="191">
        <f>IF('Open Int.'!E25=0,0,'Open Int.'!H25/'Open Int.'!E25)</f>
        <v>0.13203883495145632</v>
      </c>
      <c r="G25" s="155">
        <v>0.13871635610766045</v>
      </c>
      <c r="H25" s="170">
        <f t="shared" si="0"/>
        <v>-0.04813795102159093</v>
      </c>
      <c r="I25" s="185">
        <f>IF(Volume!D25=0,0,Volume!F25/Volume!D25)</f>
        <v>0.09929078014184398</v>
      </c>
      <c r="J25" s="176">
        <v>0.1640625</v>
      </c>
      <c r="K25" s="170">
        <f t="shared" si="1"/>
        <v>-0.3947990543735224</v>
      </c>
      <c r="L25" s="60"/>
      <c r="M25" s="6"/>
      <c r="N25" s="59"/>
      <c r="O25" s="3"/>
      <c r="P25" s="3"/>
      <c r="Q25" s="3"/>
      <c r="R25" s="3"/>
      <c r="S25" s="3"/>
      <c r="T25" s="3"/>
      <c r="U25" s="61"/>
      <c r="V25" s="3"/>
      <c r="W25" s="3"/>
      <c r="X25" s="3"/>
      <c r="Y25" s="3"/>
      <c r="Z25" s="3"/>
      <c r="AA25" s="2"/>
      <c r="AB25" s="78"/>
      <c r="AC25" s="77"/>
    </row>
    <row r="26" spans="1:29" s="58" customFormat="1" ht="15">
      <c r="A26" s="177" t="s">
        <v>135</v>
      </c>
      <c r="B26" s="188">
        <f>'Open Int.'!E26</f>
        <v>4603100</v>
      </c>
      <c r="C26" s="189">
        <f>'Open Int.'!F26</f>
        <v>71625</v>
      </c>
      <c r="D26" s="190">
        <f>'Open Int.'!H26</f>
        <v>945450</v>
      </c>
      <c r="E26" s="322">
        <f>'Open Int.'!I26</f>
        <v>28650</v>
      </c>
      <c r="F26" s="191">
        <f>IF('Open Int.'!E26=0,0,'Open Int.'!H26/'Open Int.'!E26)</f>
        <v>0.2053941908713693</v>
      </c>
      <c r="G26" s="155">
        <v>0.20231822971549</v>
      </c>
      <c r="H26" s="170">
        <f t="shared" si="0"/>
        <v>0.015203578838174237</v>
      </c>
      <c r="I26" s="185">
        <f>IF(Volume!D26=0,0,Volume!F26/Volume!D26)</f>
        <v>0.20967741935483872</v>
      </c>
      <c r="J26" s="176">
        <v>0.136986301369863</v>
      </c>
      <c r="K26" s="170">
        <f t="shared" si="1"/>
        <v>0.5306451612903227</v>
      </c>
      <c r="L26" s="60"/>
      <c r="M26" s="6"/>
      <c r="N26" s="59"/>
      <c r="O26" s="3"/>
      <c r="P26" s="3"/>
      <c r="Q26" s="3"/>
      <c r="R26" s="3"/>
      <c r="S26" s="3"/>
      <c r="T26" s="3"/>
      <c r="U26" s="61"/>
      <c r="V26" s="3"/>
      <c r="W26" s="3"/>
      <c r="X26" s="3"/>
      <c r="Y26" s="3"/>
      <c r="Z26" s="3"/>
      <c r="AA26" s="2"/>
      <c r="AB26" s="78"/>
      <c r="AC26" s="77"/>
    </row>
    <row r="27" spans="1:27" s="8" customFormat="1" ht="15">
      <c r="A27" s="177" t="s">
        <v>155</v>
      </c>
      <c r="B27" s="188">
        <f>'Open Int.'!E27</f>
        <v>4550</v>
      </c>
      <c r="C27" s="189">
        <f>'Open Int.'!F27</f>
        <v>0</v>
      </c>
      <c r="D27" s="190">
        <f>'Open Int.'!H27</f>
        <v>0</v>
      </c>
      <c r="E27" s="322">
        <f>'Open Int.'!I27</f>
        <v>0</v>
      </c>
      <c r="F27" s="191">
        <f>IF('Open Int.'!E27=0,0,'Open Int.'!H27/'Open Int.'!E27)</f>
        <v>0</v>
      </c>
      <c r="G27" s="155">
        <v>0</v>
      </c>
      <c r="H27" s="170">
        <f t="shared" si="0"/>
        <v>0</v>
      </c>
      <c r="I27" s="185">
        <f>IF(Volume!D27=0,0,Volume!F27/Volume!D27)</f>
        <v>0</v>
      </c>
      <c r="J27" s="176">
        <v>0</v>
      </c>
      <c r="K27" s="170">
        <f t="shared" si="1"/>
        <v>0</v>
      </c>
      <c r="L27" s="60"/>
      <c r="M27" s="6"/>
      <c r="N27" s="59"/>
      <c r="O27" s="3"/>
      <c r="P27" s="3"/>
      <c r="Q27" s="3"/>
      <c r="R27" s="3"/>
      <c r="S27" s="3"/>
      <c r="T27" s="3"/>
      <c r="U27" s="61"/>
      <c r="V27" s="3"/>
      <c r="W27" s="3"/>
      <c r="X27" s="3"/>
      <c r="Y27" s="3"/>
      <c r="Z27" s="3"/>
      <c r="AA27" s="2"/>
    </row>
    <row r="28" spans="1:27" s="7" customFormat="1" ht="15">
      <c r="A28" s="177" t="s">
        <v>472</v>
      </c>
      <c r="B28" s="188">
        <f>'Open Int.'!E28</f>
        <v>900</v>
      </c>
      <c r="C28" s="189">
        <f>'Open Int.'!F28</f>
        <v>-450</v>
      </c>
      <c r="D28" s="190">
        <f>'Open Int.'!H28</f>
        <v>0</v>
      </c>
      <c r="E28" s="322">
        <f>'Open Int.'!I28</f>
        <v>0</v>
      </c>
      <c r="F28" s="191">
        <f>IF('Open Int.'!E28=0,0,'Open Int.'!H28/'Open Int.'!E28)</f>
        <v>0</v>
      </c>
      <c r="G28" s="155">
        <v>0</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8" customFormat="1" ht="15">
      <c r="A29" s="177" t="s">
        <v>191</v>
      </c>
      <c r="B29" s="188">
        <f>'Open Int.'!E29</f>
        <v>13100</v>
      </c>
      <c r="C29" s="189">
        <f>'Open Int.'!F29</f>
        <v>-700</v>
      </c>
      <c r="D29" s="190">
        <f>'Open Int.'!H29</f>
        <v>1000</v>
      </c>
      <c r="E29" s="322">
        <f>'Open Int.'!I29</f>
        <v>0</v>
      </c>
      <c r="F29" s="191">
        <f>IF('Open Int.'!E29=0,0,'Open Int.'!H29/'Open Int.'!E29)</f>
        <v>0.07633587786259542</v>
      </c>
      <c r="G29" s="155">
        <v>0.07246376811594203</v>
      </c>
      <c r="H29" s="170">
        <f t="shared" si="0"/>
        <v>0.053435114503816786</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9" s="58" customFormat="1" ht="15">
      <c r="A30" s="177" t="s">
        <v>276</v>
      </c>
      <c r="B30" s="188">
        <f>'Open Int.'!E30</f>
        <v>558600</v>
      </c>
      <c r="C30" s="189">
        <f>'Open Int.'!F30</f>
        <v>-24700</v>
      </c>
      <c r="D30" s="190">
        <f>'Open Int.'!H30</f>
        <v>30400</v>
      </c>
      <c r="E30" s="322">
        <f>'Open Int.'!I30</f>
        <v>1900</v>
      </c>
      <c r="F30" s="191">
        <f>IF('Open Int.'!E30=0,0,'Open Int.'!H30/'Open Int.'!E30)</f>
        <v>0.05442176870748299</v>
      </c>
      <c r="G30" s="155">
        <v>0.048859934853420196</v>
      </c>
      <c r="H30" s="170">
        <f t="shared" si="0"/>
        <v>0.1138321995464852</v>
      </c>
      <c r="I30" s="185">
        <f>IF(Volume!D30=0,0,Volume!F30/Volume!D30)</f>
        <v>0.096</v>
      </c>
      <c r="J30" s="176">
        <v>0.048484848484848485</v>
      </c>
      <c r="K30" s="170">
        <f t="shared" si="1"/>
        <v>0.9800000000000001</v>
      </c>
      <c r="L30" s="60"/>
      <c r="M30" s="6"/>
      <c r="N30" s="59"/>
      <c r="O30" s="3"/>
      <c r="P30" s="3"/>
      <c r="Q30" s="3"/>
      <c r="R30" s="3"/>
      <c r="S30" s="3"/>
      <c r="T30" s="3"/>
      <c r="U30" s="61"/>
      <c r="V30" s="3"/>
      <c r="W30" s="3"/>
      <c r="X30" s="3"/>
      <c r="Y30" s="3"/>
      <c r="Z30" s="3"/>
      <c r="AA30" s="2"/>
      <c r="AB30" s="78"/>
      <c r="AC30" s="77"/>
    </row>
    <row r="31" spans="1:27" s="7" customFormat="1" ht="15">
      <c r="A31" s="177" t="s">
        <v>277</v>
      </c>
      <c r="B31" s="188">
        <f>'Open Int.'!E31</f>
        <v>3432000</v>
      </c>
      <c r="C31" s="189">
        <f>'Open Int.'!F31</f>
        <v>163200</v>
      </c>
      <c r="D31" s="190">
        <f>'Open Int.'!H31</f>
        <v>739200</v>
      </c>
      <c r="E31" s="322">
        <f>'Open Int.'!I31</f>
        <v>220800</v>
      </c>
      <c r="F31" s="191">
        <f>IF('Open Int.'!E31=0,0,'Open Int.'!H31/'Open Int.'!E31)</f>
        <v>0.2153846153846154</v>
      </c>
      <c r="G31" s="155">
        <v>0.15859030837004406</v>
      </c>
      <c r="H31" s="170">
        <f t="shared" si="0"/>
        <v>0.3581196581196581</v>
      </c>
      <c r="I31" s="185">
        <f>IF(Volume!D31=0,0,Volume!F31/Volume!D31)</f>
        <v>0.18146718146718147</v>
      </c>
      <c r="J31" s="176">
        <v>0.10588235294117647</v>
      </c>
      <c r="K31" s="170">
        <f t="shared" si="1"/>
        <v>0.7138567138567139</v>
      </c>
      <c r="L31" s="60"/>
      <c r="M31" s="6"/>
      <c r="N31" s="59"/>
      <c r="O31" s="3"/>
      <c r="P31" s="3"/>
      <c r="Q31" s="3"/>
      <c r="R31" s="3"/>
      <c r="S31" s="3"/>
      <c r="T31" s="3"/>
      <c r="U31" s="61"/>
      <c r="V31" s="3"/>
      <c r="W31" s="3"/>
      <c r="X31" s="3"/>
      <c r="Y31" s="3"/>
      <c r="Z31" s="3"/>
      <c r="AA31" s="2"/>
    </row>
    <row r="32" spans="1:27" s="7" customFormat="1" ht="15">
      <c r="A32" s="177" t="s">
        <v>75</v>
      </c>
      <c r="B32" s="188">
        <f>'Open Int.'!E32</f>
        <v>5600</v>
      </c>
      <c r="C32" s="189">
        <f>'Open Int.'!F32</f>
        <v>0</v>
      </c>
      <c r="D32" s="190">
        <f>'Open Int.'!H32</f>
        <v>0</v>
      </c>
      <c r="E32" s="322">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9" s="58" customFormat="1" ht="15">
      <c r="A33" s="177" t="s">
        <v>76</v>
      </c>
      <c r="B33" s="188">
        <f>'Open Int.'!E33</f>
        <v>83600</v>
      </c>
      <c r="C33" s="189">
        <f>'Open Int.'!F33</f>
        <v>9500</v>
      </c>
      <c r="D33" s="190">
        <f>'Open Int.'!H33</f>
        <v>7600</v>
      </c>
      <c r="E33" s="322">
        <f>'Open Int.'!I33</f>
        <v>0</v>
      </c>
      <c r="F33" s="191">
        <f>IF('Open Int.'!E33=0,0,'Open Int.'!H33/'Open Int.'!E33)</f>
        <v>0.09090909090909091</v>
      </c>
      <c r="G33" s="155">
        <v>0.10256410256410256</v>
      </c>
      <c r="H33" s="170">
        <f t="shared" si="0"/>
        <v>-0.11363636363636358</v>
      </c>
      <c r="I33" s="185">
        <f>IF(Volume!D33=0,0,Volume!F33/Volume!D33)</f>
        <v>0</v>
      </c>
      <c r="J33" s="176">
        <v>0.5</v>
      </c>
      <c r="K33" s="170">
        <f t="shared" si="1"/>
        <v>-1</v>
      </c>
      <c r="L33" s="60"/>
      <c r="M33" s="6"/>
      <c r="N33" s="59"/>
      <c r="O33" s="3"/>
      <c r="P33" s="3"/>
      <c r="Q33" s="3"/>
      <c r="R33" s="3"/>
      <c r="S33" s="3"/>
      <c r="T33" s="3"/>
      <c r="U33" s="61"/>
      <c r="V33" s="3"/>
      <c r="W33" s="3"/>
      <c r="X33" s="3"/>
      <c r="Y33" s="3"/>
      <c r="Z33" s="3"/>
      <c r="AA33" s="2"/>
      <c r="AB33" s="78"/>
      <c r="AC33" s="77"/>
    </row>
    <row r="34" spans="1:29" s="58" customFormat="1" ht="15">
      <c r="A34" s="177" t="s">
        <v>278</v>
      </c>
      <c r="B34" s="188">
        <f>'Open Int.'!E34</f>
        <v>7350</v>
      </c>
      <c r="C34" s="189">
        <f>'Open Int.'!F34</f>
        <v>0</v>
      </c>
      <c r="D34" s="190">
        <f>'Open Int.'!H34</f>
        <v>0</v>
      </c>
      <c r="E34" s="322">
        <f>'Open Int.'!I34</f>
        <v>0</v>
      </c>
      <c r="F34" s="191">
        <f>IF('Open Int.'!E34=0,0,'Open Int.'!H34/'Open Int.'!E34)</f>
        <v>0</v>
      </c>
      <c r="G34" s="155">
        <v>0</v>
      </c>
      <c r="H34" s="170">
        <f t="shared" si="0"/>
        <v>0</v>
      </c>
      <c r="I34" s="185">
        <f>IF(Volume!D34=0,0,Volume!F34/Volume!D34)</f>
        <v>0</v>
      </c>
      <c r="J34" s="176">
        <v>0</v>
      </c>
      <c r="K34" s="170">
        <f t="shared" si="1"/>
        <v>0</v>
      </c>
      <c r="L34" s="60"/>
      <c r="M34" s="6"/>
      <c r="N34" s="59"/>
      <c r="O34" s="3"/>
      <c r="P34" s="3"/>
      <c r="Q34" s="3"/>
      <c r="R34" s="3"/>
      <c r="S34" s="3"/>
      <c r="T34" s="3"/>
      <c r="U34" s="61"/>
      <c r="V34" s="3"/>
      <c r="W34" s="3"/>
      <c r="X34" s="3"/>
      <c r="Y34" s="3"/>
      <c r="Z34" s="3"/>
      <c r="AA34" s="2"/>
      <c r="AB34" s="78"/>
      <c r="AC34" s="77"/>
    </row>
    <row r="35" spans="1:27" s="7" customFormat="1" ht="15">
      <c r="A35" s="177" t="s">
        <v>33</v>
      </c>
      <c r="B35" s="188">
        <f>'Open Int.'!E35</f>
        <v>275</v>
      </c>
      <c r="C35" s="189">
        <f>'Open Int.'!F35</f>
        <v>0</v>
      </c>
      <c r="D35" s="190">
        <f>'Open Int.'!H35</f>
        <v>0</v>
      </c>
      <c r="E35" s="322">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279</v>
      </c>
      <c r="B36" s="188">
        <f>'Open Int.'!E36</f>
        <v>2750</v>
      </c>
      <c r="C36" s="189">
        <f>'Open Int.'!F36</f>
        <v>0</v>
      </c>
      <c r="D36" s="190">
        <f>'Open Int.'!H36</f>
        <v>0</v>
      </c>
      <c r="E36" s="322">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136</v>
      </c>
      <c r="B37" s="188">
        <f>'Open Int.'!E37</f>
        <v>62000</v>
      </c>
      <c r="C37" s="189">
        <f>'Open Int.'!F37</f>
        <v>3000</v>
      </c>
      <c r="D37" s="190">
        <f>'Open Int.'!H37</f>
        <v>5000</v>
      </c>
      <c r="E37" s="322">
        <f>'Open Int.'!I37</f>
        <v>0</v>
      </c>
      <c r="F37" s="191">
        <f>IF('Open Int.'!E37=0,0,'Open Int.'!H37/'Open Int.'!E37)</f>
        <v>0.08064516129032258</v>
      </c>
      <c r="G37" s="155">
        <v>0.0847457627118644</v>
      </c>
      <c r="H37" s="170">
        <f t="shared" si="0"/>
        <v>-0.04838709677419353</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228</v>
      </c>
      <c r="B38" s="188">
        <f>'Open Int.'!E38</f>
        <v>286000</v>
      </c>
      <c r="C38" s="189">
        <f>'Open Int.'!F38</f>
        <v>31000</v>
      </c>
      <c r="D38" s="190">
        <f>'Open Int.'!H38</f>
        <v>76000</v>
      </c>
      <c r="E38" s="322">
        <f>'Open Int.'!I38</f>
        <v>-500</v>
      </c>
      <c r="F38" s="191">
        <f>IF('Open Int.'!E38=0,0,'Open Int.'!H38/'Open Int.'!E38)</f>
        <v>0.26573426573426573</v>
      </c>
      <c r="G38" s="155">
        <v>0.3</v>
      </c>
      <c r="H38" s="170">
        <f t="shared" si="0"/>
        <v>-0.11421911421911421</v>
      </c>
      <c r="I38" s="185">
        <f>IF(Volume!D38=0,0,Volume!F38/Volume!D38)</f>
        <v>0.052884615384615384</v>
      </c>
      <c r="J38" s="176">
        <v>0.36129032258064514</v>
      </c>
      <c r="K38" s="170">
        <f t="shared" si="1"/>
        <v>-0.8536229395604397</v>
      </c>
      <c r="L38" s="60"/>
      <c r="M38" s="6"/>
      <c r="N38" s="59"/>
      <c r="O38" s="3"/>
      <c r="P38" s="3"/>
      <c r="Q38" s="3"/>
      <c r="R38" s="3"/>
      <c r="S38" s="3"/>
      <c r="T38" s="3"/>
      <c r="U38" s="61"/>
      <c r="V38" s="3"/>
      <c r="W38" s="3"/>
      <c r="X38" s="3"/>
      <c r="Y38" s="3"/>
      <c r="Z38" s="3"/>
      <c r="AA38" s="2"/>
    </row>
    <row r="39" spans="1:27" s="7" customFormat="1" ht="15">
      <c r="A39" s="177" t="s">
        <v>1</v>
      </c>
      <c r="B39" s="188">
        <f>'Open Int.'!E39</f>
        <v>15600</v>
      </c>
      <c r="C39" s="189">
        <f>'Open Int.'!F39</f>
        <v>300</v>
      </c>
      <c r="D39" s="190">
        <f>'Open Int.'!H39</f>
        <v>6300</v>
      </c>
      <c r="E39" s="322">
        <f>'Open Int.'!I39</f>
        <v>0</v>
      </c>
      <c r="F39" s="191">
        <f>IF('Open Int.'!E39=0,0,'Open Int.'!H39/'Open Int.'!E39)</f>
        <v>0.40384615384615385</v>
      </c>
      <c r="G39" s="155">
        <v>0.4117647058823529</v>
      </c>
      <c r="H39" s="170">
        <f t="shared" si="0"/>
        <v>-0.019230769230769162</v>
      </c>
      <c r="I39" s="185">
        <f>IF(Volume!D39=0,0,Volume!F39/Volume!D39)</f>
        <v>0</v>
      </c>
      <c r="J39" s="176">
        <v>6</v>
      </c>
      <c r="K39" s="170">
        <f t="shared" si="1"/>
        <v>-1</v>
      </c>
      <c r="L39" s="60"/>
      <c r="M39" s="6"/>
      <c r="N39" s="59"/>
      <c r="O39" s="3"/>
      <c r="P39" s="3"/>
      <c r="Q39" s="3"/>
      <c r="R39" s="3"/>
      <c r="S39" s="3"/>
      <c r="T39" s="3"/>
      <c r="U39" s="61"/>
      <c r="V39" s="3"/>
      <c r="W39" s="3"/>
      <c r="X39" s="3"/>
      <c r="Y39" s="3"/>
      <c r="Z39" s="3"/>
      <c r="AA39" s="2"/>
    </row>
    <row r="40" spans="1:27" s="7" customFormat="1" ht="15">
      <c r="A40" s="177" t="s">
        <v>483</v>
      </c>
      <c r="B40" s="188">
        <f>'Open Int.'!E40</f>
        <v>750</v>
      </c>
      <c r="C40" s="189">
        <f>'Open Int.'!F40</f>
        <v>0</v>
      </c>
      <c r="D40" s="190">
        <f>'Open Int.'!H40</f>
        <v>0</v>
      </c>
      <c r="E40" s="322">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156</v>
      </c>
      <c r="B41" s="188">
        <f>'Open Int.'!E41</f>
        <v>226100</v>
      </c>
      <c r="C41" s="189">
        <f>'Open Int.'!F41</f>
        <v>9500</v>
      </c>
      <c r="D41" s="190">
        <f>'Open Int.'!H41</f>
        <v>3800</v>
      </c>
      <c r="E41" s="322">
        <f>'Open Int.'!I41</f>
        <v>0</v>
      </c>
      <c r="F41" s="191">
        <f>IF('Open Int.'!E41=0,0,'Open Int.'!H41/'Open Int.'!E41)</f>
        <v>0.01680672268907563</v>
      </c>
      <c r="G41" s="155">
        <v>0.017543859649122806</v>
      </c>
      <c r="H41" s="170">
        <f t="shared" si="0"/>
        <v>-0.042016806722689065</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397</v>
      </c>
      <c r="B42" s="188">
        <f>'Open Int.'!E42</f>
        <v>1975050</v>
      </c>
      <c r="C42" s="189">
        <f>'Open Int.'!F42</f>
        <v>-14850</v>
      </c>
      <c r="D42" s="190">
        <f>'Open Int.'!H42</f>
        <v>113850</v>
      </c>
      <c r="E42" s="322">
        <f>'Open Int.'!I42</f>
        <v>0</v>
      </c>
      <c r="F42" s="191">
        <f>IF('Open Int.'!E42=0,0,'Open Int.'!H42/'Open Int.'!E42)</f>
        <v>0.05764411027568922</v>
      </c>
      <c r="G42" s="155">
        <v>0.05721393034825871</v>
      </c>
      <c r="H42" s="170">
        <f t="shared" si="0"/>
        <v>0.00751879699248109</v>
      </c>
      <c r="I42" s="185">
        <f>IF(Volume!D42=0,0,Volume!F42/Volume!D42)</f>
        <v>0.5</v>
      </c>
      <c r="J42" s="176">
        <v>0</v>
      </c>
      <c r="K42" s="170">
        <f t="shared" si="1"/>
        <v>0</v>
      </c>
      <c r="L42" s="60"/>
      <c r="M42" s="6"/>
      <c r="N42" s="59"/>
      <c r="O42" s="3"/>
      <c r="P42" s="3"/>
      <c r="Q42" s="3"/>
      <c r="R42" s="3"/>
      <c r="S42" s="3"/>
      <c r="T42" s="3"/>
      <c r="U42" s="61"/>
      <c r="V42" s="3"/>
      <c r="W42" s="3"/>
      <c r="X42" s="3"/>
      <c r="Y42" s="3"/>
      <c r="Z42" s="3"/>
      <c r="AA42" s="2"/>
    </row>
    <row r="43" spans="1:27" s="7" customFormat="1" ht="15">
      <c r="A43" s="177" t="s">
        <v>484</v>
      </c>
      <c r="B43" s="188">
        <f>'Open Int.'!E43</f>
        <v>1800</v>
      </c>
      <c r="C43" s="189">
        <f>'Open Int.'!F43</f>
        <v>0</v>
      </c>
      <c r="D43" s="190">
        <f>'Open Int.'!H43</f>
        <v>0</v>
      </c>
      <c r="E43" s="322">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398</v>
      </c>
      <c r="B44" s="188">
        <f>'Open Int.'!E44</f>
        <v>0</v>
      </c>
      <c r="C44" s="189">
        <f>'Open Int.'!F44</f>
        <v>0</v>
      </c>
      <c r="D44" s="190">
        <f>'Open Int.'!H44</f>
        <v>0</v>
      </c>
      <c r="E44" s="322">
        <f>'Open Int.'!I44</f>
        <v>0</v>
      </c>
      <c r="F44" s="191">
        <f>IF('Open Int.'!E44=0,0,'Open Int.'!H44/'Open Int.'!E44)</f>
        <v>0</v>
      </c>
      <c r="G44" s="155">
        <v>0</v>
      </c>
      <c r="H44" s="170">
        <f t="shared" si="0"/>
        <v>0</v>
      </c>
      <c r="I44" s="185">
        <f>IF(Volume!D44=0,0,Volume!F44/Volume!D44)</f>
        <v>0</v>
      </c>
      <c r="J44" s="176">
        <v>0</v>
      </c>
      <c r="K44" s="170">
        <f t="shared" si="1"/>
        <v>0</v>
      </c>
      <c r="L44" s="60"/>
      <c r="M44" s="6"/>
      <c r="N44" s="59"/>
      <c r="O44" s="3"/>
      <c r="P44" s="3"/>
      <c r="Q44" s="3"/>
      <c r="R44" s="3"/>
      <c r="S44" s="3"/>
      <c r="T44" s="3"/>
      <c r="U44" s="61"/>
      <c r="V44" s="3"/>
      <c r="W44" s="3"/>
      <c r="X44" s="3"/>
      <c r="Y44" s="3"/>
      <c r="Z44" s="3"/>
      <c r="AA44" s="2"/>
    </row>
    <row r="45" spans="1:27" s="7" customFormat="1" ht="15">
      <c r="A45" s="177" t="s">
        <v>280</v>
      </c>
      <c r="B45" s="188">
        <f>'Open Int.'!E45</f>
        <v>14700</v>
      </c>
      <c r="C45" s="189">
        <f>'Open Int.'!F45</f>
        <v>0</v>
      </c>
      <c r="D45" s="190">
        <f>'Open Int.'!H45</f>
        <v>0</v>
      </c>
      <c r="E45" s="322">
        <f>'Open Int.'!I45</f>
        <v>0</v>
      </c>
      <c r="F45" s="191">
        <f>IF('Open Int.'!E45=0,0,'Open Int.'!H45/'Open Int.'!E45)</f>
        <v>0</v>
      </c>
      <c r="G45" s="155">
        <v>0</v>
      </c>
      <c r="H45" s="170">
        <f t="shared" si="0"/>
        <v>0</v>
      </c>
      <c r="I45" s="185">
        <f>IF(Volume!D45=0,0,Volume!F45/Volume!D45)</f>
        <v>0</v>
      </c>
      <c r="J45" s="176">
        <v>0</v>
      </c>
      <c r="K45" s="170">
        <f t="shared" si="1"/>
        <v>0</v>
      </c>
      <c r="L45" s="60"/>
      <c r="M45" s="6"/>
      <c r="N45" s="59"/>
      <c r="O45" s="3"/>
      <c r="P45" s="3"/>
      <c r="Q45" s="3"/>
      <c r="R45" s="3"/>
      <c r="S45" s="3"/>
      <c r="T45" s="3"/>
      <c r="U45" s="61"/>
      <c r="V45" s="3"/>
      <c r="W45" s="3"/>
      <c r="X45" s="3"/>
      <c r="Y45" s="3"/>
      <c r="Z45" s="3"/>
      <c r="AA45" s="2"/>
    </row>
    <row r="46" spans="1:27" s="7" customFormat="1" ht="15">
      <c r="A46" s="177" t="s">
        <v>157</v>
      </c>
      <c r="B46" s="188">
        <f>'Open Int.'!E46</f>
        <v>1588500</v>
      </c>
      <c r="C46" s="189">
        <f>'Open Int.'!F46</f>
        <v>-27000</v>
      </c>
      <c r="D46" s="190">
        <f>'Open Int.'!H46</f>
        <v>229500</v>
      </c>
      <c r="E46" s="322">
        <f>'Open Int.'!I46</f>
        <v>0</v>
      </c>
      <c r="F46" s="191">
        <f>IF('Open Int.'!E46=0,0,'Open Int.'!H46/'Open Int.'!E46)</f>
        <v>0.14447592067988668</v>
      </c>
      <c r="G46" s="155">
        <v>0.14206128133704735</v>
      </c>
      <c r="H46" s="170">
        <f t="shared" si="0"/>
        <v>0.01699716713881023</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2</v>
      </c>
      <c r="B47" s="188">
        <f>'Open Int.'!E47</f>
        <v>61600</v>
      </c>
      <c r="C47" s="189">
        <f>'Open Int.'!F47</f>
        <v>5500</v>
      </c>
      <c r="D47" s="190">
        <f>'Open Int.'!H47</f>
        <v>5500</v>
      </c>
      <c r="E47" s="322">
        <f>'Open Int.'!I47</f>
        <v>0</v>
      </c>
      <c r="F47" s="191">
        <f>IF('Open Int.'!E47=0,0,'Open Int.'!H47/'Open Int.'!E47)</f>
        <v>0.08928571428571429</v>
      </c>
      <c r="G47" s="155">
        <v>0.09803921568627451</v>
      </c>
      <c r="H47" s="170">
        <f t="shared" si="0"/>
        <v>-0.08928571428571425</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399</v>
      </c>
      <c r="B48" s="188">
        <f>'Open Int.'!E48</f>
        <v>0</v>
      </c>
      <c r="C48" s="189">
        <f>'Open Int.'!F48</f>
        <v>0</v>
      </c>
      <c r="D48" s="190">
        <f>'Open Int.'!H48</f>
        <v>0</v>
      </c>
      <c r="E48" s="322">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383</v>
      </c>
      <c r="B49" s="188">
        <f>'Open Int.'!E49</f>
        <v>1327500</v>
      </c>
      <c r="C49" s="189">
        <f>'Open Int.'!F49</f>
        <v>50000</v>
      </c>
      <c r="D49" s="190">
        <f>'Open Int.'!H49</f>
        <v>212500</v>
      </c>
      <c r="E49" s="322">
        <f>'Open Int.'!I49</f>
        <v>10000</v>
      </c>
      <c r="F49" s="191">
        <f>IF('Open Int.'!E49=0,0,'Open Int.'!H49/'Open Int.'!E49)</f>
        <v>0.160075329566855</v>
      </c>
      <c r="G49" s="155">
        <v>0.15851272015655576</v>
      </c>
      <c r="H49" s="170">
        <f t="shared" si="0"/>
        <v>0.009857943316826018</v>
      </c>
      <c r="I49" s="185">
        <f>IF(Volume!D49=0,0,Volume!F49/Volume!D49)</f>
        <v>0.0423728813559322</v>
      </c>
      <c r="J49" s="176">
        <v>0.1276595744680851</v>
      </c>
      <c r="K49" s="170">
        <f t="shared" si="1"/>
        <v>-0.6680790960451978</v>
      </c>
      <c r="L49" s="60"/>
      <c r="M49" s="6"/>
      <c r="N49" s="59"/>
      <c r="O49" s="3"/>
      <c r="P49" s="3"/>
      <c r="Q49" s="3"/>
      <c r="R49" s="3"/>
      <c r="S49" s="3"/>
      <c r="T49" s="3"/>
      <c r="U49" s="61"/>
      <c r="V49" s="3"/>
      <c r="W49" s="3"/>
      <c r="X49" s="3"/>
      <c r="Y49" s="3"/>
      <c r="Z49" s="3"/>
      <c r="AA49" s="2"/>
    </row>
    <row r="50" spans="1:27" s="7" customFormat="1" ht="15">
      <c r="A50" s="177" t="s">
        <v>77</v>
      </c>
      <c r="B50" s="188">
        <f>'Open Int.'!E50</f>
        <v>4800</v>
      </c>
      <c r="C50" s="189">
        <f>'Open Int.'!F50</f>
        <v>0</v>
      </c>
      <c r="D50" s="190">
        <f>'Open Int.'!H50</f>
        <v>0</v>
      </c>
      <c r="E50" s="322">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93" t="s">
        <v>473</v>
      </c>
      <c r="B51" s="188">
        <f>'Open Int.'!E51</f>
        <v>566000</v>
      </c>
      <c r="C51" s="189">
        <f>'Open Int.'!F51</f>
        <v>-4000</v>
      </c>
      <c r="D51" s="190">
        <f>'Open Int.'!H51</f>
        <v>120000</v>
      </c>
      <c r="E51" s="322">
        <f>'Open Int.'!I51</f>
        <v>-8000</v>
      </c>
      <c r="F51" s="191">
        <f>IF('Open Int.'!E51=0,0,'Open Int.'!H51/'Open Int.'!E51)</f>
        <v>0.21201413427561838</v>
      </c>
      <c r="G51" s="155">
        <v>0.22456140350877193</v>
      </c>
      <c r="H51" s="170">
        <f t="shared" si="0"/>
        <v>-0.055874558303886906</v>
      </c>
      <c r="I51" s="185">
        <f>IF(Volume!D51=0,0,Volume!F51/Volume!D51)</f>
        <v>0.3333333333333333</v>
      </c>
      <c r="J51" s="176">
        <v>0.25</v>
      </c>
      <c r="K51" s="170">
        <f t="shared" si="1"/>
        <v>0.33333333333333326</v>
      </c>
      <c r="L51" s="60"/>
      <c r="M51" s="6"/>
      <c r="N51" s="59"/>
      <c r="O51" s="3"/>
      <c r="P51" s="3"/>
      <c r="Q51" s="3"/>
      <c r="R51" s="3"/>
      <c r="S51" s="3"/>
      <c r="T51" s="3"/>
      <c r="U51" s="61"/>
      <c r="V51" s="3"/>
      <c r="W51" s="3"/>
      <c r="X51" s="3"/>
      <c r="Y51" s="3"/>
      <c r="Z51" s="3"/>
      <c r="AA51" s="2"/>
    </row>
    <row r="52" spans="1:27" s="7" customFormat="1" ht="15">
      <c r="A52" s="177" t="s">
        <v>137</v>
      </c>
      <c r="B52" s="188">
        <f>'Open Int.'!E52</f>
        <v>115175</v>
      </c>
      <c r="C52" s="189">
        <f>'Open Int.'!F52</f>
        <v>10625</v>
      </c>
      <c r="D52" s="190">
        <f>'Open Int.'!H52</f>
        <v>19975</v>
      </c>
      <c r="E52" s="322">
        <f>'Open Int.'!I52</f>
        <v>0</v>
      </c>
      <c r="F52" s="191">
        <f>IF('Open Int.'!E52=0,0,'Open Int.'!H52/'Open Int.'!E52)</f>
        <v>0.17343173431734318</v>
      </c>
      <c r="G52" s="155">
        <v>0.1910569105691057</v>
      </c>
      <c r="H52" s="170">
        <f t="shared" si="0"/>
        <v>-0.09225092250922509</v>
      </c>
      <c r="I52" s="185">
        <f>IF(Volume!D52=0,0,Volume!F52/Volume!D52)</f>
        <v>0.011627906976744186</v>
      </c>
      <c r="J52" s="176">
        <v>0.016129032258064516</v>
      </c>
      <c r="K52" s="170">
        <f t="shared" si="1"/>
        <v>-0.27906976744186046</v>
      </c>
      <c r="L52" s="60"/>
      <c r="M52" s="6"/>
      <c r="N52" s="59"/>
      <c r="O52" s="3"/>
      <c r="P52" s="3"/>
      <c r="Q52" s="3"/>
      <c r="R52" s="3"/>
      <c r="S52" s="3"/>
      <c r="T52" s="3"/>
      <c r="U52" s="61"/>
      <c r="V52" s="3"/>
      <c r="W52" s="3"/>
      <c r="X52" s="3"/>
      <c r="Y52" s="3"/>
      <c r="Z52" s="3"/>
      <c r="AA52" s="2"/>
    </row>
    <row r="53" spans="1:27" s="7" customFormat="1" ht="15">
      <c r="A53" s="177" t="s">
        <v>158</v>
      </c>
      <c r="B53" s="188">
        <f>'Open Int.'!E53</f>
        <v>5500</v>
      </c>
      <c r="C53" s="189">
        <f>'Open Int.'!F53</f>
        <v>0</v>
      </c>
      <c r="D53" s="190">
        <f>'Open Int.'!H53</f>
        <v>11550</v>
      </c>
      <c r="E53" s="322">
        <f>'Open Int.'!I53</f>
        <v>0</v>
      </c>
      <c r="F53" s="191">
        <f>IF('Open Int.'!E53=0,0,'Open Int.'!H53/'Open Int.'!E53)</f>
        <v>2.1</v>
      </c>
      <c r="G53" s="155">
        <v>2.1</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159</v>
      </c>
      <c r="B54" s="188">
        <f>'Open Int.'!E54</f>
        <v>6410100</v>
      </c>
      <c r="C54" s="189">
        <f>'Open Int.'!F54</f>
        <v>220800</v>
      </c>
      <c r="D54" s="190">
        <f>'Open Int.'!H54</f>
        <v>910800</v>
      </c>
      <c r="E54" s="322">
        <f>'Open Int.'!I54</f>
        <v>-6900</v>
      </c>
      <c r="F54" s="191">
        <f>IF('Open Int.'!E54=0,0,'Open Int.'!H54/'Open Int.'!E54)</f>
        <v>0.14208826695371368</v>
      </c>
      <c r="G54" s="155">
        <v>0.14827201783723523</v>
      </c>
      <c r="H54" s="170">
        <f t="shared" si="0"/>
        <v>-0.0417054476881115</v>
      </c>
      <c r="I54" s="185">
        <f>IF(Volume!D54=0,0,Volume!F54/Volume!D54)</f>
        <v>0.07692307692307693</v>
      </c>
      <c r="J54" s="176">
        <v>0.11180124223602485</v>
      </c>
      <c r="K54" s="170">
        <f t="shared" si="1"/>
        <v>-0.31196581196581197</v>
      </c>
      <c r="L54" s="60"/>
      <c r="M54" s="6"/>
      <c r="N54" s="59"/>
      <c r="O54" s="3"/>
      <c r="P54" s="3"/>
      <c r="Q54" s="3"/>
      <c r="R54" s="3"/>
      <c r="S54" s="3"/>
      <c r="T54" s="3"/>
      <c r="U54" s="61"/>
      <c r="V54" s="3"/>
      <c r="W54" s="3"/>
      <c r="X54" s="3"/>
      <c r="Y54" s="3"/>
      <c r="Z54" s="3"/>
      <c r="AA54" s="2"/>
    </row>
    <row r="55" spans="1:27" s="7" customFormat="1" ht="15">
      <c r="A55" s="177" t="s">
        <v>384</v>
      </c>
      <c r="B55" s="188">
        <f>'Open Int.'!E55</f>
        <v>0</v>
      </c>
      <c r="C55" s="189">
        <f>'Open Int.'!F55</f>
        <v>0</v>
      </c>
      <c r="D55" s="190">
        <f>'Open Int.'!H55</f>
        <v>1800</v>
      </c>
      <c r="E55" s="322">
        <f>'Open Int.'!I55</f>
        <v>1800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3</v>
      </c>
      <c r="B56" s="188">
        <f>'Open Int.'!E56</f>
        <v>1221250</v>
      </c>
      <c r="C56" s="189">
        <f>'Open Int.'!F56</f>
        <v>102500</v>
      </c>
      <c r="D56" s="190">
        <f>'Open Int.'!H56</f>
        <v>223750</v>
      </c>
      <c r="E56" s="322">
        <f>'Open Int.'!I56</f>
        <v>-1250</v>
      </c>
      <c r="F56" s="191">
        <f>IF('Open Int.'!E56=0,0,'Open Int.'!H56/'Open Int.'!E56)</f>
        <v>0.18321392016376664</v>
      </c>
      <c r="G56" s="155">
        <v>0.2011173184357542</v>
      </c>
      <c r="H56" s="170">
        <f t="shared" si="0"/>
        <v>-0.08901967474127147</v>
      </c>
      <c r="I56" s="185">
        <f>IF(Volume!D56=0,0,Volume!F56/Volume!D56)</f>
        <v>0.19786096256684493</v>
      </c>
      <c r="J56" s="176">
        <v>0.36363636363636365</v>
      </c>
      <c r="K56" s="170">
        <f t="shared" si="1"/>
        <v>-0.45588235294117646</v>
      </c>
      <c r="L56" s="60"/>
      <c r="M56" s="6"/>
      <c r="N56" s="59"/>
      <c r="O56" s="3"/>
      <c r="P56" s="3"/>
      <c r="Q56" s="3"/>
      <c r="R56" s="3"/>
      <c r="S56" s="3"/>
      <c r="T56" s="3"/>
      <c r="U56" s="61"/>
      <c r="V56" s="3"/>
      <c r="W56" s="3"/>
      <c r="X56" s="3"/>
      <c r="Y56" s="3"/>
      <c r="Z56" s="3"/>
      <c r="AA56" s="2"/>
    </row>
    <row r="57" spans="1:27" s="7" customFormat="1" ht="15">
      <c r="A57" s="177" t="s">
        <v>485</v>
      </c>
      <c r="B57" s="188">
        <f>'Open Int.'!E57</f>
        <v>0</v>
      </c>
      <c r="C57" s="189">
        <f>'Open Int.'!F57</f>
        <v>0</v>
      </c>
      <c r="D57" s="190">
        <f>'Open Int.'!H57</f>
        <v>0</v>
      </c>
      <c r="E57" s="322">
        <f>'Open Int.'!I57</f>
        <v>0</v>
      </c>
      <c r="F57" s="191">
        <f>IF('Open Int.'!E57=0,0,'Open Int.'!H57/'Open Int.'!E57)</f>
        <v>0</v>
      </c>
      <c r="G57" s="155">
        <v>0</v>
      </c>
      <c r="H57" s="170">
        <f t="shared" si="0"/>
        <v>0</v>
      </c>
      <c r="I57" s="185">
        <f>IF(Volume!D57=0,0,Volume!F57/Volume!D57)</f>
        <v>0</v>
      </c>
      <c r="J57" s="176">
        <v>0</v>
      </c>
      <c r="K57" s="170">
        <f t="shared" si="1"/>
        <v>0</v>
      </c>
      <c r="L57" s="60"/>
      <c r="M57" s="6"/>
      <c r="N57" s="59"/>
      <c r="O57" s="3"/>
      <c r="P57" s="3"/>
      <c r="Q57" s="3"/>
      <c r="R57" s="3"/>
      <c r="S57" s="3"/>
      <c r="T57" s="3"/>
      <c r="U57" s="61"/>
      <c r="V57" s="3"/>
      <c r="W57" s="3"/>
      <c r="X57" s="3"/>
      <c r="Y57" s="3"/>
      <c r="Z57" s="3"/>
      <c r="AA57" s="2"/>
    </row>
    <row r="58" spans="1:27" s="7" customFormat="1" ht="15">
      <c r="A58" s="177" t="s">
        <v>214</v>
      </c>
      <c r="B58" s="188">
        <f>'Open Int.'!E58</f>
        <v>11550</v>
      </c>
      <c r="C58" s="189">
        <f>'Open Int.'!F58</f>
        <v>0</v>
      </c>
      <c r="D58" s="190">
        <f>'Open Int.'!H58</f>
        <v>0</v>
      </c>
      <c r="E58" s="322">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160</v>
      </c>
      <c r="B59" s="188">
        <f>'Open Int.'!E59</f>
        <v>0</v>
      </c>
      <c r="C59" s="189">
        <f>'Open Int.'!F59</f>
        <v>0</v>
      </c>
      <c r="D59" s="190">
        <f>'Open Int.'!H59</f>
        <v>1200</v>
      </c>
      <c r="E59" s="322">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281</v>
      </c>
      <c r="B60" s="188">
        <f>'Open Int.'!E60</f>
        <v>0</v>
      </c>
      <c r="C60" s="189">
        <f>'Open Int.'!F60</f>
        <v>0</v>
      </c>
      <c r="D60" s="190">
        <f>'Open Int.'!H60</f>
        <v>0</v>
      </c>
      <c r="E60" s="322">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181</v>
      </c>
      <c r="B61" s="188">
        <f>'Open Int.'!E61</f>
        <v>0</v>
      </c>
      <c r="C61" s="189">
        <f>'Open Int.'!F61</f>
        <v>0</v>
      </c>
      <c r="D61" s="190">
        <f>'Open Int.'!H61</f>
        <v>0</v>
      </c>
      <c r="E61" s="322">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215</v>
      </c>
      <c r="B62" s="188">
        <f>'Open Int.'!E62</f>
        <v>788400</v>
      </c>
      <c r="C62" s="189">
        <f>'Open Int.'!F62</f>
        <v>0</v>
      </c>
      <c r="D62" s="190">
        <f>'Open Int.'!H62</f>
        <v>145800</v>
      </c>
      <c r="E62" s="322">
        <f>'Open Int.'!I62</f>
        <v>0</v>
      </c>
      <c r="F62" s="191">
        <f>IF('Open Int.'!E62=0,0,'Open Int.'!H62/'Open Int.'!E62)</f>
        <v>0.18493150684931506</v>
      </c>
      <c r="G62" s="155">
        <v>0.18493150684931506</v>
      </c>
      <c r="H62" s="170">
        <f t="shared" si="0"/>
        <v>0</v>
      </c>
      <c r="I62" s="185">
        <f>IF(Volume!D62=0,0,Volume!F62/Volume!D62)</f>
        <v>0.021164021164021163</v>
      </c>
      <c r="J62" s="176">
        <v>0.04</v>
      </c>
      <c r="K62" s="170">
        <f t="shared" si="1"/>
        <v>-0.47089947089947093</v>
      </c>
      <c r="L62" s="60"/>
      <c r="M62" s="6"/>
      <c r="N62" s="59"/>
      <c r="O62" s="3"/>
      <c r="P62" s="3"/>
      <c r="Q62" s="3"/>
      <c r="R62" s="3"/>
      <c r="S62" s="3"/>
      <c r="T62" s="3"/>
      <c r="U62" s="61"/>
      <c r="V62" s="3"/>
      <c r="W62" s="3"/>
      <c r="X62" s="3"/>
      <c r="Y62" s="3"/>
      <c r="Z62" s="3"/>
      <c r="AA62" s="2"/>
    </row>
    <row r="63" spans="1:27" s="7" customFormat="1" ht="15">
      <c r="A63" s="177" t="s">
        <v>400</v>
      </c>
      <c r="B63" s="188">
        <f>'Open Int.'!E63</f>
        <v>1554000</v>
      </c>
      <c r="C63" s="189">
        <f>'Open Int.'!F63</f>
        <v>110250</v>
      </c>
      <c r="D63" s="190">
        <f>'Open Int.'!H63</f>
        <v>241500</v>
      </c>
      <c r="E63" s="322">
        <f>'Open Int.'!I63</f>
        <v>21000</v>
      </c>
      <c r="F63" s="191">
        <f>IF('Open Int.'!E63=0,0,'Open Int.'!H63/'Open Int.'!E63)</f>
        <v>0.1554054054054054</v>
      </c>
      <c r="G63" s="155">
        <v>0.15272727272727274</v>
      </c>
      <c r="H63" s="170">
        <f t="shared" si="0"/>
        <v>0.01753539253539242</v>
      </c>
      <c r="I63" s="185">
        <f>IF(Volume!D63=0,0,Volume!F63/Volume!D63)</f>
        <v>0.06622516556291391</v>
      </c>
      <c r="J63" s="176">
        <v>0.07692307692307693</v>
      </c>
      <c r="K63" s="170">
        <f t="shared" si="1"/>
        <v>-0.1390728476821192</v>
      </c>
      <c r="L63" s="60"/>
      <c r="M63" s="6"/>
      <c r="N63" s="59"/>
      <c r="O63" s="3"/>
      <c r="P63" s="3"/>
      <c r="Q63" s="3"/>
      <c r="R63" s="3"/>
      <c r="S63" s="3"/>
      <c r="T63" s="3"/>
      <c r="U63" s="61"/>
      <c r="V63" s="3"/>
      <c r="W63" s="3"/>
      <c r="X63" s="3"/>
      <c r="Y63" s="3"/>
      <c r="Z63" s="3"/>
      <c r="AA63" s="2"/>
    </row>
    <row r="64" spans="1:27" s="7" customFormat="1" ht="15">
      <c r="A64" s="177" t="s">
        <v>161</v>
      </c>
      <c r="B64" s="188">
        <f>'Open Int.'!E64</f>
        <v>10230</v>
      </c>
      <c r="C64" s="189">
        <f>'Open Int.'!F64</f>
        <v>0</v>
      </c>
      <c r="D64" s="190">
        <f>'Open Int.'!H64</f>
        <v>8680</v>
      </c>
      <c r="E64" s="322">
        <f>'Open Int.'!I64</f>
        <v>0</v>
      </c>
      <c r="F64" s="191">
        <f>IF('Open Int.'!E64=0,0,'Open Int.'!H64/'Open Int.'!E64)</f>
        <v>0.8484848484848485</v>
      </c>
      <c r="G64" s="155">
        <v>0.8484848484848485</v>
      </c>
      <c r="H64" s="170">
        <f t="shared" si="0"/>
        <v>0</v>
      </c>
      <c r="I64" s="185">
        <f>IF(Volume!D64=0,0,Volume!F64/Volume!D64)</f>
        <v>0</v>
      </c>
      <c r="J64" s="176">
        <v>2</v>
      </c>
      <c r="K64" s="170">
        <f t="shared" si="1"/>
        <v>-1</v>
      </c>
      <c r="L64" s="60"/>
      <c r="M64" s="6"/>
      <c r="N64" s="59"/>
      <c r="O64" s="3"/>
      <c r="P64" s="3"/>
      <c r="Q64" s="3"/>
      <c r="R64" s="3"/>
      <c r="S64" s="3"/>
      <c r="T64" s="3"/>
      <c r="U64" s="61"/>
      <c r="V64" s="3"/>
      <c r="W64" s="3"/>
      <c r="X64" s="3"/>
      <c r="Y64" s="3"/>
      <c r="Z64" s="3"/>
      <c r="AA64" s="2"/>
    </row>
    <row r="65" spans="1:27" s="7" customFormat="1" ht="15">
      <c r="A65" s="177" t="s">
        <v>462</v>
      </c>
      <c r="B65" s="188">
        <f>'Open Int.'!E65</f>
        <v>1222000</v>
      </c>
      <c r="C65" s="189">
        <f>'Open Int.'!F65</f>
        <v>27200</v>
      </c>
      <c r="D65" s="190">
        <f>'Open Int.'!H65</f>
        <v>463600</v>
      </c>
      <c r="E65" s="322">
        <f>'Open Int.'!I65</f>
        <v>22400</v>
      </c>
      <c r="F65" s="191">
        <f>IF('Open Int.'!E65=0,0,'Open Int.'!H65/'Open Int.'!E65)</f>
        <v>0.37937806873977087</v>
      </c>
      <c r="G65" s="155">
        <v>0.36926682289923</v>
      </c>
      <c r="H65" s="170">
        <f t="shared" si="0"/>
        <v>0.02738195043127427</v>
      </c>
      <c r="I65" s="185">
        <f>IF(Volume!D65=0,0,Volume!F65/Volume!D65)</f>
        <v>0.33649289099526064</v>
      </c>
      <c r="J65" s="176">
        <v>0.4569640062597809</v>
      </c>
      <c r="K65" s="170">
        <f t="shared" si="1"/>
        <v>-0.2636337077192755</v>
      </c>
      <c r="L65" s="60"/>
      <c r="M65" s="6"/>
      <c r="N65" s="59"/>
      <c r="O65" s="3"/>
      <c r="P65" s="3"/>
      <c r="Q65" s="3"/>
      <c r="R65" s="3"/>
      <c r="S65" s="3"/>
      <c r="T65" s="3"/>
      <c r="U65" s="61"/>
      <c r="V65" s="3"/>
      <c r="W65" s="3"/>
      <c r="X65" s="3"/>
      <c r="Y65" s="3"/>
      <c r="Z65" s="3"/>
      <c r="AA65" s="2"/>
    </row>
    <row r="66" spans="1:27" s="7" customFormat="1" ht="15">
      <c r="A66" s="177" t="s">
        <v>192</v>
      </c>
      <c r="B66" s="188">
        <f>'Open Int.'!E66</f>
        <v>49200</v>
      </c>
      <c r="C66" s="189">
        <f>'Open Int.'!F66</f>
        <v>0</v>
      </c>
      <c r="D66" s="190">
        <f>'Open Int.'!H66</f>
        <v>800</v>
      </c>
      <c r="E66" s="322">
        <f>'Open Int.'!I66</f>
        <v>0</v>
      </c>
      <c r="F66" s="191">
        <f>IF('Open Int.'!E66=0,0,'Open Int.'!H66/'Open Int.'!E66)</f>
        <v>0.016260162601626018</v>
      </c>
      <c r="G66" s="155">
        <v>0.016260162601626018</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401</v>
      </c>
      <c r="B67" s="188">
        <f>'Open Int.'!E67</f>
        <v>150</v>
      </c>
      <c r="C67" s="189">
        <f>'Open Int.'!F67</f>
        <v>0</v>
      </c>
      <c r="D67" s="190">
        <f>'Open Int.'!H67</f>
        <v>150</v>
      </c>
      <c r="E67" s="322">
        <f>'Open Int.'!I67</f>
        <v>150</v>
      </c>
      <c r="F67" s="191">
        <f>IF('Open Int.'!E67=0,0,'Open Int.'!H67/'Open Int.'!E67)</f>
        <v>1</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402</v>
      </c>
      <c r="B68" s="188">
        <f>'Open Int.'!E68</f>
        <v>0</v>
      </c>
      <c r="C68" s="189">
        <f>'Open Int.'!F68</f>
        <v>0</v>
      </c>
      <c r="D68" s="190">
        <f>'Open Int.'!H68</f>
        <v>0</v>
      </c>
      <c r="E68" s="322">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216</v>
      </c>
      <c r="B69" s="188">
        <f>'Open Int.'!E69</f>
        <v>571200</v>
      </c>
      <c r="C69" s="189">
        <f>'Open Int.'!F69</f>
        <v>-26400</v>
      </c>
      <c r="D69" s="190">
        <f>'Open Int.'!H69</f>
        <v>60000</v>
      </c>
      <c r="E69" s="322">
        <f>'Open Int.'!I69</f>
        <v>-7200</v>
      </c>
      <c r="F69" s="191">
        <f>IF('Open Int.'!E69=0,0,'Open Int.'!H69/'Open Int.'!E69)</f>
        <v>0.10504201680672269</v>
      </c>
      <c r="G69" s="155">
        <v>0.11244979919678715</v>
      </c>
      <c r="H69" s="170">
        <f t="shared" si="0"/>
        <v>-0.06587635054021604</v>
      </c>
      <c r="I69" s="185">
        <f>IF(Volume!D69=0,0,Volume!F69/Volume!D69)</f>
        <v>0.25</v>
      </c>
      <c r="J69" s="176">
        <v>0</v>
      </c>
      <c r="K69" s="170">
        <f aca="true" t="shared" si="2" ref="K69:K132">IF(J69=0,0,(I69-J69)/J69)</f>
        <v>0</v>
      </c>
      <c r="L69" s="60"/>
      <c r="M69" s="6"/>
      <c r="N69" s="59"/>
      <c r="O69" s="3"/>
      <c r="P69" s="3"/>
      <c r="Q69" s="3"/>
      <c r="R69" s="3"/>
      <c r="S69" s="3"/>
      <c r="T69" s="3"/>
      <c r="U69" s="61"/>
      <c r="V69" s="3"/>
      <c r="W69" s="3"/>
      <c r="X69" s="3"/>
      <c r="Y69" s="3"/>
      <c r="Z69" s="3"/>
      <c r="AA69" s="2"/>
    </row>
    <row r="70" spans="1:27" s="7" customFormat="1" ht="15">
      <c r="A70" s="177" t="s">
        <v>162</v>
      </c>
      <c r="B70" s="188">
        <f>'Open Int.'!E70</f>
        <v>960500</v>
      </c>
      <c r="C70" s="189">
        <f>'Open Int.'!F70</f>
        <v>39550</v>
      </c>
      <c r="D70" s="190">
        <f>'Open Int.'!H70</f>
        <v>28250</v>
      </c>
      <c r="E70" s="322">
        <f>'Open Int.'!I70</f>
        <v>0</v>
      </c>
      <c r="F70" s="191">
        <f>IF('Open Int.'!E70=0,0,'Open Int.'!H70/'Open Int.'!E70)</f>
        <v>0.029411764705882353</v>
      </c>
      <c r="G70" s="155">
        <v>0.03067484662576687</v>
      </c>
      <c r="H70" s="170">
        <f t="shared" si="0"/>
        <v>-0.0411764705882353</v>
      </c>
      <c r="I70" s="185">
        <f>IF(Volume!D70=0,0,Volume!F70/Volume!D70)</f>
        <v>0</v>
      </c>
      <c r="J70" s="176">
        <v>0.047619047619047616</v>
      </c>
      <c r="K70" s="170">
        <f t="shared" si="2"/>
        <v>-1</v>
      </c>
      <c r="L70" s="60"/>
      <c r="M70" s="6"/>
      <c r="N70" s="59"/>
      <c r="O70" s="3"/>
      <c r="P70" s="3"/>
      <c r="Q70" s="3"/>
      <c r="R70" s="3"/>
      <c r="S70" s="3"/>
      <c r="T70" s="3"/>
      <c r="U70" s="61"/>
      <c r="V70" s="3"/>
      <c r="W70" s="3"/>
      <c r="X70" s="3"/>
      <c r="Y70" s="3"/>
      <c r="Z70" s="3"/>
      <c r="AA70" s="2"/>
    </row>
    <row r="71" spans="1:27" s="7" customFormat="1" ht="15">
      <c r="A71" s="177" t="s">
        <v>163</v>
      </c>
      <c r="B71" s="188">
        <f>'Open Int.'!E71</f>
        <v>2600</v>
      </c>
      <c r="C71" s="189">
        <f>'Open Int.'!F71</f>
        <v>0</v>
      </c>
      <c r="D71" s="190">
        <f>'Open Int.'!H71</f>
        <v>0</v>
      </c>
      <c r="E71" s="322">
        <f>'Open Int.'!I71</f>
        <v>0</v>
      </c>
      <c r="F71" s="191">
        <f>IF('Open Int.'!E71=0,0,'Open Int.'!H71/'Open Int.'!E71)</f>
        <v>0</v>
      </c>
      <c r="G71" s="155">
        <v>0</v>
      </c>
      <c r="H71" s="170">
        <f t="shared" si="0"/>
        <v>0</v>
      </c>
      <c r="I71" s="185">
        <f>IF(Volume!D71=0,0,Volume!F71/Volume!D71)</f>
        <v>0</v>
      </c>
      <c r="J71" s="176">
        <v>0</v>
      </c>
      <c r="K71" s="170">
        <f t="shared" si="2"/>
        <v>0</v>
      </c>
      <c r="L71" s="60"/>
      <c r="M71" s="6"/>
      <c r="N71" s="59"/>
      <c r="O71" s="3"/>
      <c r="P71" s="3"/>
      <c r="Q71" s="3"/>
      <c r="R71" s="3"/>
      <c r="S71" s="3"/>
      <c r="T71" s="3"/>
      <c r="U71" s="61"/>
      <c r="V71" s="3"/>
      <c r="W71" s="3"/>
      <c r="X71" s="3"/>
      <c r="Y71" s="3"/>
      <c r="Z71" s="3"/>
      <c r="AA71" s="2"/>
    </row>
    <row r="72" spans="1:27" s="7" customFormat="1" ht="15">
      <c r="A72" s="177" t="s">
        <v>403</v>
      </c>
      <c r="B72" s="188">
        <f>'Open Int.'!E72</f>
        <v>750</v>
      </c>
      <c r="C72" s="189">
        <f>'Open Int.'!F72</f>
        <v>300</v>
      </c>
      <c r="D72" s="190">
        <f>'Open Int.'!H72</f>
        <v>0</v>
      </c>
      <c r="E72" s="322">
        <f>'Open Int.'!I72</f>
        <v>0</v>
      </c>
      <c r="F72" s="191">
        <f>IF('Open Int.'!E72=0,0,'Open Int.'!H72/'Open Int.'!E72)</f>
        <v>0</v>
      </c>
      <c r="G72" s="155">
        <v>0</v>
      </c>
      <c r="H72" s="170">
        <f t="shared" si="0"/>
        <v>0</v>
      </c>
      <c r="I72" s="185">
        <f>IF(Volume!D72=0,0,Volume!F72/Volume!D72)</f>
        <v>0</v>
      </c>
      <c r="J72" s="176">
        <v>0</v>
      </c>
      <c r="K72" s="170">
        <f t="shared" si="2"/>
        <v>0</v>
      </c>
      <c r="L72" s="60"/>
      <c r="M72" s="6"/>
      <c r="N72" s="59"/>
      <c r="O72" s="3"/>
      <c r="P72" s="3"/>
      <c r="Q72" s="3"/>
      <c r="R72" s="3"/>
      <c r="S72" s="3"/>
      <c r="T72" s="3"/>
      <c r="U72" s="61"/>
      <c r="V72" s="3"/>
      <c r="W72" s="3"/>
      <c r="X72" s="3"/>
      <c r="Y72" s="3"/>
      <c r="Z72" s="3"/>
      <c r="AA72" s="2"/>
    </row>
    <row r="73" spans="1:27" s="7" customFormat="1" ht="15">
      <c r="A73" s="177" t="s">
        <v>88</v>
      </c>
      <c r="B73" s="188">
        <f>'Open Int.'!E73</f>
        <v>37500</v>
      </c>
      <c r="C73" s="189">
        <f>'Open Int.'!F73</f>
        <v>3750</v>
      </c>
      <c r="D73" s="190">
        <f>'Open Int.'!H73</f>
        <v>9750</v>
      </c>
      <c r="E73" s="322">
        <f>'Open Int.'!I73</f>
        <v>-750</v>
      </c>
      <c r="F73" s="191">
        <f>IF('Open Int.'!E73=0,0,'Open Int.'!H73/'Open Int.'!E73)</f>
        <v>0.26</v>
      </c>
      <c r="G73" s="155">
        <v>0.3111111111111111</v>
      </c>
      <c r="H73" s="170">
        <f t="shared" si="0"/>
        <v>-0.16428571428571426</v>
      </c>
      <c r="I73" s="185">
        <f>IF(Volume!D73=0,0,Volume!F73/Volume!D73)</f>
        <v>0.038461538461538464</v>
      </c>
      <c r="J73" s="176">
        <v>0.25</v>
      </c>
      <c r="K73" s="170">
        <f t="shared" si="2"/>
        <v>-0.8461538461538461</v>
      </c>
      <c r="L73" s="60"/>
      <c r="M73" s="6"/>
      <c r="N73" s="59"/>
      <c r="O73" s="3"/>
      <c r="P73" s="3"/>
      <c r="Q73" s="3"/>
      <c r="R73" s="3"/>
      <c r="S73" s="3"/>
      <c r="T73" s="3"/>
      <c r="U73" s="61"/>
      <c r="V73" s="3"/>
      <c r="W73" s="3"/>
      <c r="X73" s="3"/>
      <c r="Y73" s="3"/>
      <c r="Z73" s="3"/>
      <c r="AA73" s="2"/>
    </row>
    <row r="74" spans="1:27" s="7" customFormat="1" ht="15">
      <c r="A74" s="177" t="s">
        <v>282</v>
      </c>
      <c r="B74" s="188">
        <f>'Open Int.'!E74</f>
        <v>30000</v>
      </c>
      <c r="C74" s="189">
        <f>'Open Int.'!F74</f>
        <v>2500</v>
      </c>
      <c r="D74" s="190">
        <f>'Open Int.'!H74</f>
        <v>0</v>
      </c>
      <c r="E74" s="322">
        <f>'Open Int.'!I74</f>
        <v>0</v>
      </c>
      <c r="F74" s="191">
        <f>IF('Open Int.'!E74=0,0,'Open Int.'!H74/'Open Int.'!E74)</f>
        <v>0</v>
      </c>
      <c r="G74" s="155">
        <v>0</v>
      </c>
      <c r="H74" s="170">
        <f aca="true" t="shared" si="3" ref="H74:H139">IF(G74=0,0,(F74-G74)/G74)</f>
        <v>0</v>
      </c>
      <c r="I74" s="185">
        <f>IF(Volume!D74=0,0,Volume!F74/Volume!D74)</f>
        <v>0</v>
      </c>
      <c r="J74" s="176">
        <v>0</v>
      </c>
      <c r="K74" s="170">
        <f t="shared" si="2"/>
        <v>0</v>
      </c>
      <c r="L74" s="60"/>
      <c r="M74" s="6"/>
      <c r="N74" s="59"/>
      <c r="O74" s="3"/>
      <c r="P74" s="3"/>
      <c r="Q74" s="3"/>
      <c r="R74" s="3"/>
      <c r="S74" s="3"/>
      <c r="T74" s="3"/>
      <c r="U74" s="61"/>
      <c r="V74" s="3"/>
      <c r="W74" s="3"/>
      <c r="X74" s="3"/>
      <c r="Y74" s="3"/>
      <c r="Z74" s="3"/>
      <c r="AA74" s="2"/>
    </row>
    <row r="75" spans="1:27" s="7" customFormat="1" ht="15">
      <c r="A75" s="177" t="s">
        <v>404</v>
      </c>
      <c r="B75" s="188">
        <f>'Open Int.'!E75</f>
        <v>700</v>
      </c>
      <c r="C75" s="189">
        <f>'Open Int.'!F75</f>
        <v>0</v>
      </c>
      <c r="D75" s="190">
        <f>'Open Int.'!H75</f>
        <v>0</v>
      </c>
      <c r="E75" s="322">
        <f>'Open Int.'!I75</f>
        <v>0</v>
      </c>
      <c r="F75" s="191">
        <f>IF('Open Int.'!E75=0,0,'Open Int.'!H75/'Open Int.'!E75)</f>
        <v>0</v>
      </c>
      <c r="G75" s="155">
        <v>0</v>
      </c>
      <c r="H75" s="170">
        <f t="shared" si="3"/>
        <v>0</v>
      </c>
      <c r="I75" s="185">
        <f>IF(Volume!D75=0,0,Volume!F75/Volume!D75)</f>
        <v>0</v>
      </c>
      <c r="J75" s="176">
        <v>0</v>
      </c>
      <c r="K75" s="170">
        <f t="shared" si="2"/>
        <v>0</v>
      </c>
      <c r="L75" s="60"/>
      <c r="M75" s="6"/>
      <c r="N75" s="59"/>
      <c r="O75" s="3"/>
      <c r="P75" s="3"/>
      <c r="Q75" s="3"/>
      <c r="R75" s="3"/>
      <c r="S75" s="3"/>
      <c r="T75" s="3"/>
      <c r="U75" s="61"/>
      <c r="V75" s="3"/>
      <c r="W75" s="3"/>
      <c r="X75" s="3"/>
      <c r="Y75" s="3"/>
      <c r="Z75" s="3"/>
      <c r="AA75" s="2"/>
    </row>
    <row r="76" spans="1:27" s="7" customFormat="1" ht="15">
      <c r="A76" s="177" t="s">
        <v>267</v>
      </c>
      <c r="B76" s="188">
        <f>'Open Int.'!E76</f>
        <v>25200</v>
      </c>
      <c r="C76" s="189">
        <f>'Open Int.'!F76</f>
        <v>0</v>
      </c>
      <c r="D76" s="190">
        <f>'Open Int.'!H76</f>
        <v>0</v>
      </c>
      <c r="E76" s="322">
        <f>'Open Int.'!I76</f>
        <v>0</v>
      </c>
      <c r="F76" s="191">
        <f>IF('Open Int.'!E76=0,0,'Open Int.'!H76/'Open Int.'!E76)</f>
        <v>0</v>
      </c>
      <c r="G76" s="155">
        <v>0</v>
      </c>
      <c r="H76" s="170">
        <f t="shared" si="3"/>
        <v>0</v>
      </c>
      <c r="I76" s="185">
        <f>IF(Volume!D76=0,0,Volume!F76/Volume!D76)</f>
        <v>0</v>
      </c>
      <c r="J76" s="176">
        <v>0</v>
      </c>
      <c r="K76" s="170">
        <f t="shared" si="2"/>
        <v>0</v>
      </c>
      <c r="L76" s="60"/>
      <c r="M76" s="6"/>
      <c r="N76" s="59"/>
      <c r="O76" s="3"/>
      <c r="P76" s="3"/>
      <c r="Q76" s="3"/>
      <c r="R76" s="3"/>
      <c r="S76" s="3"/>
      <c r="T76" s="3"/>
      <c r="U76" s="61"/>
      <c r="V76" s="3"/>
      <c r="W76" s="3"/>
      <c r="X76" s="3"/>
      <c r="Y76" s="3"/>
      <c r="Z76" s="3"/>
      <c r="AA76" s="2"/>
    </row>
    <row r="77" spans="1:27" s="7" customFormat="1" ht="15">
      <c r="A77" s="177" t="s">
        <v>217</v>
      </c>
      <c r="B77" s="188">
        <f>'Open Int.'!E77</f>
        <v>900</v>
      </c>
      <c r="C77" s="189">
        <f>'Open Int.'!F77</f>
        <v>0</v>
      </c>
      <c r="D77" s="190">
        <f>'Open Int.'!H77</f>
        <v>0</v>
      </c>
      <c r="E77" s="322">
        <f>'Open Int.'!I77</f>
        <v>0</v>
      </c>
      <c r="F77" s="191">
        <f>IF('Open Int.'!E77=0,0,'Open Int.'!H77/'Open Int.'!E77)</f>
        <v>0</v>
      </c>
      <c r="G77" s="155">
        <v>0</v>
      </c>
      <c r="H77" s="170">
        <f t="shared" si="3"/>
        <v>0</v>
      </c>
      <c r="I77" s="185">
        <f>IF(Volume!D77=0,0,Volume!F77/Volume!D77)</f>
        <v>0</v>
      </c>
      <c r="J77" s="176">
        <v>0</v>
      </c>
      <c r="K77" s="170">
        <f t="shared" si="2"/>
        <v>0</v>
      </c>
      <c r="L77" s="60"/>
      <c r="M77" s="6"/>
      <c r="N77" s="59"/>
      <c r="O77" s="3"/>
      <c r="P77" s="3"/>
      <c r="Q77" s="3"/>
      <c r="R77" s="3"/>
      <c r="S77" s="3"/>
      <c r="T77" s="3"/>
      <c r="U77" s="61"/>
      <c r="V77" s="3"/>
      <c r="W77" s="3"/>
      <c r="X77" s="3"/>
      <c r="Y77" s="3"/>
      <c r="Z77" s="3"/>
      <c r="AA77" s="2"/>
    </row>
    <row r="78" spans="1:27" s="7" customFormat="1" ht="15">
      <c r="A78" s="177" t="s">
        <v>229</v>
      </c>
      <c r="B78" s="188">
        <f>'Open Int.'!E78</f>
        <v>1667000</v>
      </c>
      <c r="C78" s="189">
        <f>'Open Int.'!F78</f>
        <v>-40000</v>
      </c>
      <c r="D78" s="190">
        <f>'Open Int.'!H78</f>
        <v>207000</v>
      </c>
      <c r="E78" s="322">
        <f>'Open Int.'!I78</f>
        <v>-5000</v>
      </c>
      <c r="F78" s="191">
        <f>IF('Open Int.'!E78=0,0,'Open Int.'!H78/'Open Int.'!E78)</f>
        <v>0.1241751649670066</v>
      </c>
      <c r="G78" s="155">
        <v>0.12419449326303457</v>
      </c>
      <c r="H78" s="170">
        <f t="shared" si="3"/>
        <v>-0.0001556292515081902</v>
      </c>
      <c r="I78" s="185">
        <f>IF(Volume!D78=0,0,Volume!F78/Volume!D78)</f>
        <v>0.06896551724137931</v>
      </c>
      <c r="J78" s="176">
        <v>0.04096638655462185</v>
      </c>
      <c r="K78" s="170">
        <f t="shared" si="2"/>
        <v>0.6834659593280282</v>
      </c>
      <c r="L78" s="60"/>
      <c r="M78" s="6"/>
      <c r="N78" s="59"/>
      <c r="O78" s="3"/>
      <c r="P78" s="3"/>
      <c r="Q78" s="3"/>
      <c r="R78" s="3"/>
      <c r="S78" s="3"/>
      <c r="T78" s="3"/>
      <c r="U78" s="61"/>
      <c r="V78" s="3"/>
      <c r="W78" s="3"/>
      <c r="X78" s="3"/>
      <c r="Y78" s="3"/>
      <c r="Z78" s="3"/>
      <c r="AA78" s="2"/>
    </row>
    <row r="79" spans="1:27" s="7" customFormat="1" ht="15">
      <c r="A79" s="177" t="s">
        <v>164</v>
      </c>
      <c r="B79" s="188">
        <f>'Open Int.'!E79</f>
        <v>480850</v>
      </c>
      <c r="C79" s="189">
        <f>'Open Int.'!F79</f>
        <v>8850</v>
      </c>
      <c r="D79" s="190">
        <f>'Open Int.'!H79</f>
        <v>35400</v>
      </c>
      <c r="E79" s="322">
        <f>'Open Int.'!I79</f>
        <v>0</v>
      </c>
      <c r="F79" s="191">
        <f>IF('Open Int.'!E79=0,0,'Open Int.'!H79/'Open Int.'!E79)</f>
        <v>0.0736196319018405</v>
      </c>
      <c r="G79" s="155">
        <v>0.075</v>
      </c>
      <c r="H79" s="170">
        <f t="shared" si="3"/>
        <v>-0.018404907975460016</v>
      </c>
      <c r="I79" s="185">
        <f>IF(Volume!D79=0,0,Volume!F79/Volume!D79)</f>
        <v>0</v>
      </c>
      <c r="J79" s="176">
        <v>0</v>
      </c>
      <c r="K79" s="170">
        <f t="shared" si="2"/>
        <v>0</v>
      </c>
      <c r="L79" s="60"/>
      <c r="M79" s="6"/>
      <c r="N79" s="59"/>
      <c r="O79" s="3"/>
      <c r="P79" s="3"/>
      <c r="Q79" s="3"/>
      <c r="R79" s="3"/>
      <c r="S79" s="3"/>
      <c r="T79" s="3"/>
      <c r="U79" s="61"/>
      <c r="V79" s="3"/>
      <c r="W79" s="3"/>
      <c r="X79" s="3"/>
      <c r="Y79" s="3"/>
      <c r="Z79" s="3"/>
      <c r="AA79" s="2"/>
    </row>
    <row r="80" spans="1:27" s="7" customFormat="1" ht="15">
      <c r="A80" s="177" t="s">
        <v>218</v>
      </c>
      <c r="B80" s="188">
        <f>'Open Int.'!E80</f>
        <v>264</v>
      </c>
      <c r="C80" s="189">
        <f>'Open Int.'!F80</f>
        <v>0</v>
      </c>
      <c r="D80" s="190">
        <f>'Open Int.'!H80</f>
        <v>0</v>
      </c>
      <c r="E80" s="322">
        <f>'Open Int.'!I80</f>
        <v>0</v>
      </c>
      <c r="F80" s="191">
        <f>IF('Open Int.'!E80=0,0,'Open Int.'!H80/'Open Int.'!E80)</f>
        <v>0</v>
      </c>
      <c r="G80" s="155">
        <v>0</v>
      </c>
      <c r="H80" s="170">
        <f t="shared" si="3"/>
        <v>0</v>
      </c>
      <c r="I80" s="185">
        <f>IF(Volume!D80=0,0,Volume!F80/Volume!D80)</f>
        <v>0</v>
      </c>
      <c r="J80" s="176">
        <v>0</v>
      </c>
      <c r="K80" s="170">
        <f t="shared" si="2"/>
        <v>0</v>
      </c>
      <c r="L80" s="60"/>
      <c r="M80" s="6"/>
      <c r="N80" s="59"/>
      <c r="O80" s="3"/>
      <c r="P80" s="3"/>
      <c r="Q80" s="3"/>
      <c r="R80" s="3"/>
      <c r="S80" s="3"/>
      <c r="T80" s="3"/>
      <c r="U80" s="61"/>
      <c r="V80" s="3"/>
      <c r="W80" s="3"/>
      <c r="X80" s="3"/>
      <c r="Y80" s="3"/>
      <c r="Z80" s="3"/>
      <c r="AA80" s="2"/>
    </row>
    <row r="81" spans="1:27" s="7" customFormat="1" ht="15">
      <c r="A81" s="177" t="s">
        <v>283</v>
      </c>
      <c r="B81" s="188">
        <f>'Open Int.'!E81</f>
        <v>238500</v>
      </c>
      <c r="C81" s="189">
        <f>'Open Int.'!F81</f>
        <v>-4500</v>
      </c>
      <c r="D81" s="190">
        <f>'Open Int.'!H81</f>
        <v>94500</v>
      </c>
      <c r="E81" s="322">
        <f>'Open Int.'!I81</f>
        <v>4500</v>
      </c>
      <c r="F81" s="191">
        <f>IF('Open Int.'!E81=0,0,'Open Int.'!H81/'Open Int.'!E81)</f>
        <v>0.39622641509433965</v>
      </c>
      <c r="G81" s="155">
        <v>0.37037037037037035</v>
      </c>
      <c r="H81" s="170">
        <f t="shared" si="3"/>
        <v>0.0698113207547171</v>
      </c>
      <c r="I81" s="185">
        <f>IF(Volume!D81=0,0,Volume!F81/Volume!D81)</f>
        <v>0.375</v>
      </c>
      <c r="J81" s="176">
        <v>0</v>
      </c>
      <c r="K81" s="170">
        <f t="shared" si="2"/>
        <v>0</v>
      </c>
      <c r="L81" s="60"/>
      <c r="M81" s="6"/>
      <c r="N81" s="59"/>
      <c r="O81" s="3"/>
      <c r="P81" s="3"/>
      <c r="Q81" s="3"/>
      <c r="R81" s="3"/>
      <c r="S81" s="3"/>
      <c r="T81" s="3"/>
      <c r="U81" s="61"/>
      <c r="V81" s="3"/>
      <c r="W81" s="3"/>
      <c r="X81" s="3"/>
      <c r="Y81" s="3"/>
      <c r="Z81" s="3"/>
      <c r="AA81" s="2"/>
    </row>
    <row r="82" spans="1:27" s="7" customFormat="1" ht="15">
      <c r="A82" s="177" t="s">
        <v>284</v>
      </c>
      <c r="B82" s="188">
        <f>'Open Int.'!E82</f>
        <v>42000</v>
      </c>
      <c r="C82" s="189">
        <f>'Open Int.'!F82</f>
        <v>0</v>
      </c>
      <c r="D82" s="190">
        <f>'Open Int.'!H82</f>
        <v>1400</v>
      </c>
      <c r="E82" s="322">
        <f>'Open Int.'!I82</f>
        <v>0</v>
      </c>
      <c r="F82" s="191">
        <f>IF('Open Int.'!E82=0,0,'Open Int.'!H82/'Open Int.'!E82)</f>
        <v>0.03333333333333333</v>
      </c>
      <c r="G82" s="155">
        <v>0.03333333333333333</v>
      </c>
      <c r="H82" s="170">
        <f t="shared" si="3"/>
        <v>0</v>
      </c>
      <c r="I82" s="185">
        <f>IF(Volume!D82=0,0,Volume!F82/Volume!D82)</f>
        <v>0</v>
      </c>
      <c r="J82" s="176">
        <v>0</v>
      </c>
      <c r="K82" s="170">
        <f t="shared" si="2"/>
        <v>0</v>
      </c>
      <c r="L82" s="60"/>
      <c r="M82" s="6"/>
      <c r="N82" s="59"/>
      <c r="O82" s="3"/>
      <c r="P82" s="3"/>
      <c r="Q82" s="3"/>
      <c r="R82" s="3"/>
      <c r="S82" s="3"/>
      <c r="T82" s="3"/>
      <c r="U82" s="61"/>
      <c r="V82" s="3"/>
      <c r="W82" s="3"/>
      <c r="X82" s="3"/>
      <c r="Y82" s="3"/>
      <c r="Z82" s="3"/>
      <c r="AA82" s="2"/>
    </row>
    <row r="83" spans="1:27" s="7" customFormat="1" ht="15">
      <c r="A83" s="177" t="s">
        <v>486</v>
      </c>
      <c r="B83" s="188">
        <f>'Open Int.'!E83</f>
        <v>2800</v>
      </c>
      <c r="C83" s="189">
        <f>'Open Int.'!F83</f>
        <v>0</v>
      </c>
      <c r="D83" s="190">
        <f>'Open Int.'!H83</f>
        <v>0</v>
      </c>
      <c r="E83" s="322">
        <f>'Open Int.'!I83</f>
        <v>0</v>
      </c>
      <c r="F83" s="191">
        <f>IF('Open Int.'!E83=0,0,'Open Int.'!H83/'Open Int.'!E83)</f>
        <v>0</v>
      </c>
      <c r="G83" s="155">
        <v>0</v>
      </c>
      <c r="H83" s="170">
        <f t="shared" si="3"/>
        <v>0</v>
      </c>
      <c r="I83" s="185">
        <f>IF(Volume!D83=0,0,Volume!F83/Volume!D83)</f>
        <v>0</v>
      </c>
      <c r="J83" s="176">
        <v>0</v>
      </c>
      <c r="K83" s="170">
        <f t="shared" si="2"/>
        <v>0</v>
      </c>
      <c r="L83" s="60"/>
      <c r="M83" s="6"/>
      <c r="N83" s="59"/>
      <c r="O83" s="3"/>
      <c r="P83" s="3"/>
      <c r="Q83" s="3"/>
      <c r="R83" s="3"/>
      <c r="S83" s="3"/>
      <c r="T83" s="3"/>
      <c r="U83" s="61"/>
      <c r="V83" s="3"/>
      <c r="W83" s="3"/>
      <c r="X83" s="3"/>
      <c r="Y83" s="3"/>
      <c r="Z83" s="3"/>
      <c r="AA83" s="2"/>
    </row>
    <row r="84" spans="1:27" s="7" customFormat="1" ht="15">
      <c r="A84" s="177" t="s">
        <v>285</v>
      </c>
      <c r="B84" s="188">
        <f>'Open Int.'!E84</f>
        <v>88200</v>
      </c>
      <c r="C84" s="189">
        <f>'Open Int.'!F84</f>
        <v>4200</v>
      </c>
      <c r="D84" s="190">
        <f>'Open Int.'!H84</f>
        <v>0</v>
      </c>
      <c r="E84" s="322">
        <f>'Open Int.'!I84</f>
        <v>0</v>
      </c>
      <c r="F84" s="191">
        <f>IF('Open Int.'!E84=0,0,'Open Int.'!H84/'Open Int.'!E84)</f>
        <v>0</v>
      </c>
      <c r="G84" s="155">
        <v>0</v>
      </c>
      <c r="H84" s="170">
        <f t="shared" si="3"/>
        <v>0</v>
      </c>
      <c r="I84" s="185">
        <f>IF(Volume!D84=0,0,Volume!F84/Volume!D84)</f>
        <v>0</v>
      </c>
      <c r="J84" s="176">
        <v>0</v>
      </c>
      <c r="K84" s="170">
        <f t="shared" si="2"/>
        <v>0</v>
      </c>
      <c r="L84" s="60"/>
      <c r="M84" s="6"/>
      <c r="N84" s="59"/>
      <c r="O84" s="3"/>
      <c r="P84" s="3"/>
      <c r="Q84" s="3"/>
      <c r="R84" s="3"/>
      <c r="S84" s="3"/>
      <c r="T84" s="3"/>
      <c r="U84" s="61"/>
      <c r="V84" s="3"/>
      <c r="W84" s="3"/>
      <c r="X84" s="3"/>
      <c r="Y84" s="3"/>
      <c r="Z84" s="3"/>
      <c r="AA84" s="2"/>
    </row>
    <row r="85" spans="1:27" s="7" customFormat="1" ht="15">
      <c r="A85" s="177" t="s">
        <v>194</v>
      </c>
      <c r="B85" s="188">
        <f>'Open Int.'!E85</f>
        <v>11050</v>
      </c>
      <c r="C85" s="189">
        <f>'Open Int.'!F85</f>
        <v>650</v>
      </c>
      <c r="D85" s="190">
        <f>'Open Int.'!H85</f>
        <v>0</v>
      </c>
      <c r="E85" s="322">
        <f>'Open Int.'!I85</f>
        <v>0</v>
      </c>
      <c r="F85" s="191">
        <f>IF('Open Int.'!E85=0,0,'Open Int.'!H85/'Open Int.'!E85)</f>
        <v>0</v>
      </c>
      <c r="G85" s="155">
        <v>0</v>
      </c>
      <c r="H85" s="170">
        <f t="shared" si="3"/>
        <v>0</v>
      </c>
      <c r="I85" s="185">
        <f>IF(Volume!D85=0,0,Volume!F85/Volume!D85)</f>
        <v>0</v>
      </c>
      <c r="J85" s="176">
        <v>0</v>
      </c>
      <c r="K85" s="170">
        <f t="shared" si="2"/>
        <v>0</v>
      </c>
      <c r="L85" s="60"/>
      <c r="M85" s="6"/>
      <c r="N85" s="59"/>
      <c r="O85" s="3"/>
      <c r="P85" s="3"/>
      <c r="Q85" s="3"/>
      <c r="R85" s="3"/>
      <c r="S85" s="3"/>
      <c r="T85" s="3"/>
      <c r="U85" s="61"/>
      <c r="V85" s="3"/>
      <c r="W85" s="3"/>
      <c r="X85" s="3"/>
      <c r="Y85" s="3"/>
      <c r="Z85" s="3"/>
      <c r="AA85" s="2"/>
    </row>
    <row r="86" spans="1:27" s="7" customFormat="1" ht="15">
      <c r="A86" s="177" t="s">
        <v>4</v>
      </c>
      <c r="B86" s="188">
        <f>'Open Int.'!E86</f>
        <v>150</v>
      </c>
      <c r="C86" s="189">
        <f>'Open Int.'!F86</f>
        <v>0</v>
      </c>
      <c r="D86" s="190">
        <f>'Open Int.'!H86</f>
        <v>150</v>
      </c>
      <c r="E86" s="322">
        <f>'Open Int.'!I86</f>
        <v>0</v>
      </c>
      <c r="F86" s="191">
        <f>IF('Open Int.'!E86=0,0,'Open Int.'!H86/'Open Int.'!E86)</f>
        <v>1</v>
      </c>
      <c r="G86" s="155">
        <v>1</v>
      </c>
      <c r="H86" s="170">
        <f t="shared" si="3"/>
        <v>0</v>
      </c>
      <c r="I86" s="185">
        <f>IF(Volume!D86=0,0,Volume!F86/Volume!D86)</f>
        <v>0</v>
      </c>
      <c r="J86" s="176">
        <v>0</v>
      </c>
      <c r="K86" s="170">
        <f t="shared" si="2"/>
        <v>0</v>
      </c>
      <c r="L86" s="60"/>
      <c r="M86" s="6"/>
      <c r="N86" s="59"/>
      <c r="O86" s="3"/>
      <c r="P86" s="3"/>
      <c r="Q86" s="3"/>
      <c r="R86" s="3"/>
      <c r="S86" s="3"/>
      <c r="T86" s="3"/>
      <c r="U86" s="61"/>
      <c r="V86" s="3"/>
      <c r="W86" s="3"/>
      <c r="X86" s="3"/>
      <c r="Y86" s="3"/>
      <c r="Z86" s="3"/>
      <c r="AA86" s="2"/>
    </row>
    <row r="87" spans="1:27" s="7" customFormat="1" ht="15">
      <c r="A87" s="177" t="s">
        <v>78</v>
      </c>
      <c r="B87" s="188">
        <f>'Open Int.'!E87</f>
        <v>400</v>
      </c>
      <c r="C87" s="189">
        <f>'Open Int.'!F87</f>
        <v>0</v>
      </c>
      <c r="D87" s="190">
        <f>'Open Int.'!H87</f>
        <v>0</v>
      </c>
      <c r="E87" s="322">
        <f>'Open Int.'!I87</f>
        <v>0</v>
      </c>
      <c r="F87" s="191">
        <f>IF('Open Int.'!E87=0,0,'Open Int.'!H87/'Open Int.'!E87)</f>
        <v>0</v>
      </c>
      <c r="G87" s="155">
        <v>0</v>
      </c>
      <c r="H87" s="170">
        <f t="shared" si="3"/>
        <v>0</v>
      </c>
      <c r="I87" s="185">
        <f>IF(Volume!D87=0,0,Volume!F87/Volume!D87)</f>
        <v>0</v>
      </c>
      <c r="J87" s="176">
        <v>0</v>
      </c>
      <c r="K87" s="170">
        <f t="shared" si="2"/>
        <v>0</v>
      </c>
      <c r="L87" s="60"/>
      <c r="M87" s="6"/>
      <c r="N87" s="59"/>
      <c r="O87" s="3"/>
      <c r="P87" s="3"/>
      <c r="Q87" s="3"/>
      <c r="R87" s="3"/>
      <c r="S87" s="3"/>
      <c r="T87" s="3"/>
      <c r="U87" s="61"/>
      <c r="V87" s="3"/>
      <c r="W87" s="3"/>
      <c r="X87" s="3"/>
      <c r="Y87" s="3"/>
      <c r="Z87" s="3"/>
      <c r="AA87" s="2"/>
    </row>
    <row r="88" spans="1:27" s="7" customFormat="1" ht="15">
      <c r="A88" s="201" t="s">
        <v>464</v>
      </c>
      <c r="B88" s="188">
        <f>'Open Int.'!E88</f>
        <v>65600</v>
      </c>
      <c r="C88" s="189">
        <f>'Open Int.'!F88</f>
        <v>0</v>
      </c>
      <c r="D88" s="190">
        <f>'Open Int.'!H88</f>
        <v>6000</v>
      </c>
      <c r="E88" s="322">
        <f>'Open Int.'!I88</f>
        <v>400</v>
      </c>
      <c r="F88" s="191">
        <f>IF('Open Int.'!E88=0,0,'Open Int.'!H88/'Open Int.'!E88)</f>
        <v>0.09146341463414634</v>
      </c>
      <c r="G88" s="155">
        <v>0.08536585365853659</v>
      </c>
      <c r="H88" s="170">
        <f t="shared" si="3"/>
        <v>0.07142857142857133</v>
      </c>
      <c r="I88" s="185">
        <f>IF(Volume!D88=0,0,Volume!F88/Volume!D88)</f>
        <v>0.013333333333333334</v>
      </c>
      <c r="J88" s="176">
        <v>0.04411764705882353</v>
      </c>
      <c r="K88" s="170">
        <f t="shared" si="2"/>
        <v>-0.6977777777777777</v>
      </c>
      <c r="L88" s="60"/>
      <c r="M88" s="6"/>
      <c r="N88" s="59"/>
      <c r="O88" s="3"/>
      <c r="P88" s="3"/>
      <c r="Q88" s="3"/>
      <c r="R88" s="3"/>
      <c r="S88" s="3"/>
      <c r="T88" s="3"/>
      <c r="U88" s="61"/>
      <c r="V88" s="3"/>
      <c r="W88" s="3"/>
      <c r="X88" s="3"/>
      <c r="Y88" s="3"/>
      <c r="Z88" s="3"/>
      <c r="AA88" s="2"/>
    </row>
    <row r="89" spans="1:27" s="7" customFormat="1" ht="15">
      <c r="A89" s="177" t="s">
        <v>193</v>
      </c>
      <c r="B89" s="188">
        <f>'Open Int.'!E89</f>
        <v>2400</v>
      </c>
      <c r="C89" s="189">
        <f>'Open Int.'!F89</f>
        <v>0</v>
      </c>
      <c r="D89" s="190">
        <f>'Open Int.'!H89</f>
        <v>0</v>
      </c>
      <c r="E89" s="322">
        <f>'Open Int.'!I89</f>
        <v>0</v>
      </c>
      <c r="F89" s="191">
        <f>IF('Open Int.'!E89=0,0,'Open Int.'!H89/'Open Int.'!E89)</f>
        <v>0</v>
      </c>
      <c r="G89" s="155">
        <v>0</v>
      </c>
      <c r="H89" s="170">
        <f t="shared" si="3"/>
        <v>0</v>
      </c>
      <c r="I89" s="185">
        <f>IF(Volume!D89=0,0,Volume!F89/Volume!D89)</f>
        <v>0</v>
      </c>
      <c r="J89" s="176">
        <v>0</v>
      </c>
      <c r="K89" s="170">
        <f t="shared" si="2"/>
        <v>0</v>
      </c>
      <c r="L89" s="60"/>
      <c r="M89" s="6"/>
      <c r="N89" s="59"/>
      <c r="O89" s="3"/>
      <c r="P89" s="3"/>
      <c r="Q89" s="3"/>
      <c r="R89" s="3"/>
      <c r="S89" s="3"/>
      <c r="T89" s="3"/>
      <c r="U89" s="61"/>
      <c r="V89" s="3"/>
      <c r="W89" s="3"/>
      <c r="X89" s="3"/>
      <c r="Y89" s="3"/>
      <c r="Z89" s="3"/>
      <c r="AA89" s="2"/>
    </row>
    <row r="90" spans="1:27" s="7" customFormat="1" ht="15">
      <c r="A90" s="177" t="s">
        <v>479</v>
      </c>
      <c r="B90" s="188">
        <f>'Open Int.'!E90</f>
        <v>2818365</v>
      </c>
      <c r="C90" s="189">
        <f>'Open Int.'!F90</f>
        <v>4785</v>
      </c>
      <c r="D90" s="190">
        <f>'Open Int.'!H90</f>
        <v>366850</v>
      </c>
      <c r="E90" s="322">
        <f>'Open Int.'!I90</f>
        <v>-6380</v>
      </c>
      <c r="F90" s="191">
        <f>IF('Open Int.'!E90=0,0,'Open Int.'!H90/'Open Int.'!E90)</f>
        <v>0.13016411997736277</v>
      </c>
      <c r="G90" s="155">
        <v>0.1326530612244898</v>
      </c>
      <c r="H90" s="170">
        <f t="shared" si="3"/>
        <v>-0.018762787862957653</v>
      </c>
      <c r="I90" s="185">
        <f>IF(Volume!D90=0,0,Volume!F90/Volume!D90)</f>
        <v>0.030612244897959183</v>
      </c>
      <c r="J90" s="176">
        <v>0.07614213197969544</v>
      </c>
      <c r="K90" s="170">
        <f t="shared" si="2"/>
        <v>-0.5979591836734695</v>
      </c>
      <c r="L90" s="60"/>
      <c r="M90" s="6"/>
      <c r="N90" s="59"/>
      <c r="O90" s="3"/>
      <c r="P90" s="3"/>
      <c r="Q90" s="3"/>
      <c r="R90" s="3"/>
      <c r="S90" s="3"/>
      <c r="T90" s="3"/>
      <c r="U90" s="61"/>
      <c r="V90" s="3"/>
      <c r="W90" s="3"/>
      <c r="X90" s="3"/>
      <c r="Y90" s="3"/>
      <c r="Z90" s="3"/>
      <c r="AA90" s="2"/>
    </row>
    <row r="91" spans="1:27" s="7" customFormat="1" ht="15">
      <c r="A91" s="177" t="s">
        <v>195</v>
      </c>
      <c r="B91" s="188">
        <f>'Open Int.'!E91</f>
        <v>426400</v>
      </c>
      <c r="C91" s="189">
        <f>'Open Int.'!F91</f>
        <v>10400</v>
      </c>
      <c r="D91" s="190">
        <f>'Open Int.'!H91</f>
        <v>55900</v>
      </c>
      <c r="E91" s="322">
        <f>'Open Int.'!I91</f>
        <v>0</v>
      </c>
      <c r="F91" s="191">
        <f>IF('Open Int.'!E91=0,0,'Open Int.'!H91/'Open Int.'!E91)</f>
        <v>0.13109756097560976</v>
      </c>
      <c r="G91" s="155">
        <v>0.134375</v>
      </c>
      <c r="H91" s="170">
        <f t="shared" si="3"/>
        <v>-0.024390243902438945</v>
      </c>
      <c r="I91" s="185">
        <f>IF(Volume!D91=0,0,Volume!F91/Volume!D91)</f>
        <v>0.06818181818181818</v>
      </c>
      <c r="J91" s="176">
        <v>0.14285714285714285</v>
      </c>
      <c r="K91" s="170">
        <f t="shared" si="2"/>
        <v>-0.5227272727272727</v>
      </c>
      <c r="L91" s="60"/>
      <c r="M91" s="6"/>
      <c r="N91" s="59"/>
      <c r="O91" s="3"/>
      <c r="P91" s="3"/>
      <c r="Q91" s="3"/>
      <c r="R91" s="3"/>
      <c r="S91" s="3"/>
      <c r="T91" s="3"/>
      <c r="U91" s="61"/>
      <c r="V91" s="3"/>
      <c r="W91" s="3"/>
      <c r="X91" s="3"/>
      <c r="Y91" s="3"/>
      <c r="Z91" s="3"/>
      <c r="AA91" s="2"/>
    </row>
    <row r="92" spans="1:27" s="7" customFormat="1" ht="15">
      <c r="A92" s="193" t="s">
        <v>390</v>
      </c>
      <c r="B92" s="188">
        <f>'Open Int.'!E92</f>
        <v>0</v>
      </c>
      <c r="C92" s="189">
        <f>'Open Int.'!F92</f>
        <v>0</v>
      </c>
      <c r="D92" s="190">
        <f>'Open Int.'!H92</f>
        <v>0</v>
      </c>
      <c r="E92" s="322">
        <f>'Open Int.'!I92</f>
        <v>0</v>
      </c>
      <c r="F92" s="191">
        <f>IF('Open Int.'!E92=0,0,'Open Int.'!H92/'Open Int.'!E92)</f>
        <v>0</v>
      </c>
      <c r="G92" s="155">
        <v>0</v>
      </c>
      <c r="H92" s="170">
        <f t="shared" si="3"/>
        <v>0</v>
      </c>
      <c r="I92" s="185">
        <f>IF(Volume!D92=0,0,Volume!F92/Volume!D92)</f>
        <v>0</v>
      </c>
      <c r="J92" s="176">
        <v>0</v>
      </c>
      <c r="K92" s="170">
        <f t="shared" si="2"/>
        <v>0</v>
      </c>
      <c r="L92" s="60"/>
      <c r="M92" s="6"/>
      <c r="N92" s="59"/>
      <c r="O92" s="3"/>
      <c r="P92" s="3"/>
      <c r="Q92" s="3"/>
      <c r="R92" s="3"/>
      <c r="S92" s="3"/>
      <c r="T92" s="3"/>
      <c r="U92" s="61"/>
      <c r="V92" s="3"/>
      <c r="W92" s="3"/>
      <c r="X92" s="3"/>
      <c r="Y92" s="3"/>
      <c r="Z92" s="3"/>
      <c r="AA92" s="2"/>
    </row>
    <row r="93" spans="1:27" s="7" customFormat="1" ht="15">
      <c r="A93" s="201" t="s">
        <v>463</v>
      </c>
      <c r="B93" s="188">
        <f>'Open Int.'!E93</f>
        <v>1251000</v>
      </c>
      <c r="C93" s="189">
        <f>'Open Int.'!F93</f>
        <v>-17000</v>
      </c>
      <c r="D93" s="190">
        <f>'Open Int.'!H93</f>
        <v>371000</v>
      </c>
      <c r="E93" s="322">
        <f>'Open Int.'!I93</f>
        <v>9000</v>
      </c>
      <c r="F93" s="191">
        <f>IF('Open Int.'!E93=0,0,'Open Int.'!H93/'Open Int.'!E93)</f>
        <v>0.2965627498001599</v>
      </c>
      <c r="G93" s="155">
        <v>0.2854889589905363</v>
      </c>
      <c r="H93" s="170">
        <f t="shared" si="3"/>
        <v>0.03878885841602969</v>
      </c>
      <c r="I93" s="185">
        <f>IF(Volume!D93=0,0,Volume!F93/Volume!D93)</f>
        <v>0.13191489361702127</v>
      </c>
      <c r="J93" s="176">
        <v>0.19205298013245034</v>
      </c>
      <c r="K93" s="170">
        <f t="shared" si="2"/>
        <v>-0.31313279530447546</v>
      </c>
      <c r="L93" s="60"/>
      <c r="M93" s="6"/>
      <c r="N93" s="59"/>
      <c r="O93" s="3"/>
      <c r="P93" s="3"/>
      <c r="Q93" s="3"/>
      <c r="R93" s="3"/>
      <c r="S93" s="3"/>
      <c r="T93" s="3"/>
      <c r="U93" s="61"/>
      <c r="V93" s="3"/>
      <c r="W93" s="3"/>
      <c r="X93" s="3"/>
      <c r="Y93" s="3"/>
      <c r="Z93" s="3"/>
      <c r="AA93" s="2"/>
    </row>
    <row r="94" spans="1:27" s="7" customFormat="1" ht="15">
      <c r="A94" s="177" t="s">
        <v>405</v>
      </c>
      <c r="B94" s="188">
        <f>'Open Int.'!E94</f>
        <v>1800000</v>
      </c>
      <c r="C94" s="189">
        <f>'Open Int.'!F94</f>
        <v>56250</v>
      </c>
      <c r="D94" s="190">
        <f>'Open Int.'!H94</f>
        <v>97500</v>
      </c>
      <c r="E94" s="322">
        <f>'Open Int.'!I94</f>
        <v>7500</v>
      </c>
      <c r="F94" s="191">
        <f>IF('Open Int.'!E94=0,0,'Open Int.'!H94/'Open Int.'!E94)</f>
        <v>0.05416666666666667</v>
      </c>
      <c r="G94" s="155">
        <v>0.05161290322580645</v>
      </c>
      <c r="H94" s="170">
        <f t="shared" si="3"/>
        <v>0.049479166666666706</v>
      </c>
      <c r="I94" s="185">
        <f>IF(Volume!D94=0,0,Volume!F94/Volume!D94)</f>
        <v>0.022727272727272728</v>
      </c>
      <c r="J94" s="176">
        <v>0</v>
      </c>
      <c r="K94" s="170">
        <f t="shared" si="2"/>
        <v>0</v>
      </c>
      <c r="L94" s="60"/>
      <c r="M94" s="6"/>
      <c r="N94" s="59"/>
      <c r="O94" s="3"/>
      <c r="P94" s="3"/>
      <c r="Q94" s="3"/>
      <c r="R94" s="3"/>
      <c r="S94" s="3"/>
      <c r="T94" s="3"/>
      <c r="U94" s="61"/>
      <c r="V94" s="3"/>
      <c r="W94" s="3"/>
      <c r="X94" s="3"/>
      <c r="Y94" s="3"/>
      <c r="Z94" s="3"/>
      <c r="AA94" s="2"/>
    </row>
    <row r="95" spans="1:27" s="7" customFormat="1" ht="15">
      <c r="A95" s="201" t="s">
        <v>459</v>
      </c>
      <c r="B95" s="188">
        <f>'Open Int.'!E95</f>
        <v>250</v>
      </c>
      <c r="C95" s="189">
        <f>'Open Int.'!F95</f>
        <v>0</v>
      </c>
      <c r="D95" s="190">
        <f>'Open Int.'!H95</f>
        <v>0</v>
      </c>
      <c r="E95" s="322">
        <f>'Open Int.'!I95</f>
        <v>0</v>
      </c>
      <c r="F95" s="191">
        <f>IF('Open Int.'!E95=0,0,'Open Int.'!H95/'Open Int.'!E95)</f>
        <v>0</v>
      </c>
      <c r="G95" s="155">
        <v>0</v>
      </c>
      <c r="H95" s="170">
        <f t="shared" si="3"/>
        <v>0</v>
      </c>
      <c r="I95" s="185">
        <f>IF(Volume!D95=0,0,Volume!F95/Volume!D95)</f>
        <v>0</v>
      </c>
      <c r="J95" s="176">
        <v>0</v>
      </c>
      <c r="K95" s="170">
        <f t="shared" si="2"/>
        <v>0</v>
      </c>
      <c r="L95" s="60"/>
      <c r="M95" s="6"/>
      <c r="N95" s="59"/>
      <c r="O95" s="3"/>
      <c r="P95" s="3"/>
      <c r="Q95" s="3"/>
      <c r="R95" s="3"/>
      <c r="S95" s="3"/>
      <c r="T95" s="3"/>
      <c r="U95" s="61"/>
      <c r="V95" s="3"/>
      <c r="W95" s="3"/>
      <c r="X95" s="3"/>
      <c r="Y95" s="3"/>
      <c r="Z95" s="3"/>
      <c r="AA95" s="2"/>
    </row>
    <row r="96" spans="1:27" s="7" customFormat="1" ht="15">
      <c r="A96" s="177" t="s">
        <v>42</v>
      </c>
      <c r="B96" s="188">
        <f>'Open Int.'!E96</f>
        <v>300</v>
      </c>
      <c r="C96" s="189">
        <f>'Open Int.'!F96</f>
        <v>0</v>
      </c>
      <c r="D96" s="190">
        <f>'Open Int.'!H96</f>
        <v>0</v>
      </c>
      <c r="E96" s="322">
        <f>'Open Int.'!I96</f>
        <v>0</v>
      </c>
      <c r="F96" s="191">
        <f>IF('Open Int.'!E96=0,0,'Open Int.'!H96/'Open Int.'!E96)</f>
        <v>0</v>
      </c>
      <c r="G96" s="155">
        <v>0</v>
      </c>
      <c r="H96" s="170">
        <f t="shared" si="3"/>
        <v>0</v>
      </c>
      <c r="I96" s="185">
        <f>IF(Volume!D96=0,0,Volume!F96/Volume!D96)</f>
        <v>0</v>
      </c>
      <c r="J96" s="176">
        <v>0</v>
      </c>
      <c r="K96" s="170">
        <f t="shared" si="2"/>
        <v>0</v>
      </c>
      <c r="L96" s="60"/>
      <c r="M96" s="6"/>
      <c r="N96" s="59"/>
      <c r="O96" s="3"/>
      <c r="P96" s="3"/>
      <c r="Q96" s="3"/>
      <c r="R96" s="3"/>
      <c r="S96" s="3"/>
      <c r="T96" s="3"/>
      <c r="U96" s="61"/>
      <c r="V96" s="3"/>
      <c r="W96" s="3"/>
      <c r="X96" s="3"/>
      <c r="Y96" s="3"/>
      <c r="Z96" s="3"/>
      <c r="AA96" s="2"/>
    </row>
    <row r="97" spans="1:27" s="7" customFormat="1" ht="15">
      <c r="A97" s="177" t="s">
        <v>196</v>
      </c>
      <c r="B97" s="188">
        <f>'Open Int.'!E97</f>
        <v>1274000</v>
      </c>
      <c r="C97" s="189">
        <f>'Open Int.'!F97</f>
        <v>112000</v>
      </c>
      <c r="D97" s="190">
        <f>'Open Int.'!H97</f>
        <v>191100</v>
      </c>
      <c r="E97" s="322">
        <f>'Open Int.'!I97</f>
        <v>28000</v>
      </c>
      <c r="F97" s="191">
        <f>IF('Open Int.'!E97=0,0,'Open Int.'!H97/'Open Int.'!E97)</f>
        <v>0.15</v>
      </c>
      <c r="G97" s="155">
        <v>0.14036144578313253</v>
      </c>
      <c r="H97" s="170">
        <f t="shared" si="3"/>
        <v>0.06866952789699565</v>
      </c>
      <c r="I97" s="185">
        <f>IF(Volume!D97=0,0,Volume!F97/Volume!D97)</f>
        <v>0.1435124508519004</v>
      </c>
      <c r="J97" s="176">
        <v>0.21161825726141079</v>
      </c>
      <c r="K97" s="170">
        <f t="shared" si="2"/>
        <v>-0.3218333204841569</v>
      </c>
      <c r="L97" s="60"/>
      <c r="M97" s="6"/>
      <c r="N97" s="59"/>
      <c r="O97" s="3"/>
      <c r="P97" s="3"/>
      <c r="Q97" s="3"/>
      <c r="R97" s="3"/>
      <c r="S97" s="3"/>
      <c r="T97" s="3"/>
      <c r="U97" s="61"/>
      <c r="V97" s="3"/>
      <c r="W97" s="3"/>
      <c r="X97" s="3"/>
      <c r="Y97" s="3"/>
      <c r="Z97" s="3"/>
      <c r="AA97" s="2"/>
    </row>
    <row r="98" spans="1:27" s="7" customFormat="1" ht="15">
      <c r="A98" s="177" t="s">
        <v>140</v>
      </c>
      <c r="B98" s="188">
        <f>'Open Int.'!E98</f>
        <v>10200000</v>
      </c>
      <c r="C98" s="189">
        <f>'Open Int.'!F98</f>
        <v>-268800</v>
      </c>
      <c r="D98" s="190">
        <f>'Open Int.'!H98</f>
        <v>3909600</v>
      </c>
      <c r="E98" s="322">
        <f>'Open Int.'!I98</f>
        <v>-115200</v>
      </c>
      <c r="F98" s="191">
        <f>IF('Open Int.'!E98=0,0,'Open Int.'!H98/'Open Int.'!E98)</f>
        <v>0.38329411764705884</v>
      </c>
      <c r="G98" s="155">
        <v>0.3844566712517194</v>
      </c>
      <c r="H98" s="170">
        <f t="shared" si="3"/>
        <v>-0.0030238871935177928</v>
      </c>
      <c r="I98" s="185">
        <f>IF(Volume!D98=0,0,Volume!F98/Volume!D98)</f>
        <v>0.37948717948717947</v>
      </c>
      <c r="J98" s="176">
        <v>0.304635761589404</v>
      </c>
      <c r="K98" s="170">
        <f t="shared" si="2"/>
        <v>0.2457079152731326</v>
      </c>
      <c r="L98" s="60"/>
      <c r="M98" s="6"/>
      <c r="N98" s="59"/>
      <c r="O98" s="3"/>
      <c r="P98" s="3"/>
      <c r="Q98" s="3"/>
      <c r="R98" s="3"/>
      <c r="S98" s="3"/>
      <c r="T98" s="3"/>
      <c r="U98" s="61"/>
      <c r="V98" s="3"/>
      <c r="W98" s="3"/>
      <c r="X98" s="3"/>
      <c r="Y98" s="3"/>
      <c r="Z98" s="3"/>
      <c r="AA98" s="2"/>
    </row>
    <row r="99" spans="1:27" s="7" customFormat="1" ht="15">
      <c r="A99" s="177" t="s">
        <v>389</v>
      </c>
      <c r="B99" s="188">
        <f>'Open Int.'!E99</f>
        <v>5907600</v>
      </c>
      <c r="C99" s="189">
        <f>'Open Int.'!F99</f>
        <v>291600</v>
      </c>
      <c r="D99" s="190">
        <f>'Open Int.'!H99</f>
        <v>556200</v>
      </c>
      <c r="E99" s="322">
        <f>'Open Int.'!I99</f>
        <v>21600</v>
      </c>
      <c r="F99" s="191">
        <f>IF('Open Int.'!E99=0,0,'Open Int.'!H99/'Open Int.'!E99)</f>
        <v>0.09414990859232175</v>
      </c>
      <c r="G99" s="155">
        <v>0.09519230769230769</v>
      </c>
      <c r="H99" s="170">
        <f t="shared" si="3"/>
        <v>-0.010950455191771446</v>
      </c>
      <c r="I99" s="185">
        <f>IF(Volume!D99=0,0,Volume!F99/Volume!D99)</f>
        <v>0.09544468546637744</v>
      </c>
      <c r="J99" s="176">
        <v>0.08018867924528301</v>
      </c>
      <c r="K99" s="170">
        <f t="shared" si="2"/>
        <v>0.190251371698354</v>
      </c>
      <c r="L99" s="60"/>
      <c r="M99" s="6"/>
      <c r="N99" s="59"/>
      <c r="O99" s="3"/>
      <c r="P99" s="3"/>
      <c r="Q99" s="3"/>
      <c r="R99" s="3"/>
      <c r="S99" s="3"/>
      <c r="T99" s="3"/>
      <c r="U99" s="61"/>
      <c r="V99" s="3"/>
      <c r="W99" s="3"/>
      <c r="X99" s="3"/>
      <c r="Y99" s="3"/>
      <c r="Z99" s="3"/>
      <c r="AA99" s="2"/>
    </row>
    <row r="100" spans="1:27" s="7" customFormat="1" ht="15">
      <c r="A100" s="177" t="s">
        <v>182</v>
      </c>
      <c r="B100" s="188">
        <f>'Open Int.'!E100</f>
        <v>3430850</v>
      </c>
      <c r="C100" s="189">
        <f>'Open Int.'!F100</f>
        <v>38350</v>
      </c>
      <c r="D100" s="190">
        <f>'Open Int.'!H100</f>
        <v>708000</v>
      </c>
      <c r="E100" s="322">
        <f>'Open Int.'!I100</f>
        <v>8850</v>
      </c>
      <c r="F100" s="191">
        <f>IF('Open Int.'!E100=0,0,'Open Int.'!H100/'Open Int.'!E100)</f>
        <v>0.2063628546861565</v>
      </c>
      <c r="G100" s="155">
        <v>0.20608695652173914</v>
      </c>
      <c r="H100" s="170">
        <f t="shared" si="3"/>
        <v>0.0013387463674260339</v>
      </c>
      <c r="I100" s="185">
        <f>IF(Volume!D100=0,0,Volume!F100/Volume!D100)</f>
        <v>0.09375</v>
      </c>
      <c r="J100" s="176">
        <v>0.09922480620155039</v>
      </c>
      <c r="K100" s="170">
        <f t="shared" si="2"/>
        <v>-0.055175781249999986</v>
      </c>
      <c r="L100" s="60"/>
      <c r="M100" s="6"/>
      <c r="N100" s="59"/>
      <c r="O100" s="3"/>
      <c r="P100" s="3"/>
      <c r="Q100" s="3"/>
      <c r="R100" s="3"/>
      <c r="S100" s="3"/>
      <c r="T100" s="3"/>
      <c r="U100" s="61"/>
      <c r="V100" s="3"/>
      <c r="W100" s="3"/>
      <c r="X100" s="3"/>
      <c r="Y100" s="3"/>
      <c r="Z100" s="3"/>
      <c r="AA100" s="2"/>
    </row>
    <row r="101" spans="1:27" s="7" customFormat="1" ht="15">
      <c r="A101" s="177" t="s">
        <v>173</v>
      </c>
      <c r="B101" s="188">
        <f>'Open Int.'!E101</f>
        <v>18167625</v>
      </c>
      <c r="C101" s="189">
        <f>'Open Int.'!F101</f>
        <v>2732625</v>
      </c>
      <c r="D101" s="190">
        <f>'Open Int.'!H101</f>
        <v>5685750</v>
      </c>
      <c r="E101" s="322">
        <f>'Open Int.'!I101</f>
        <v>464625</v>
      </c>
      <c r="F101" s="191">
        <f>IF('Open Int.'!E101=0,0,'Open Int.'!H101/'Open Int.'!E101)</f>
        <v>0.3129605548331166</v>
      </c>
      <c r="G101" s="155">
        <v>0.338265306122449</v>
      </c>
      <c r="H101" s="170">
        <f t="shared" si="3"/>
        <v>-0.07480740954312445</v>
      </c>
      <c r="I101" s="185">
        <f>IF(Volume!D101=0,0,Volume!F101/Volume!D101)</f>
        <v>0.19327731092436976</v>
      </c>
      <c r="J101" s="176">
        <v>0.23653395784543327</v>
      </c>
      <c r="K101" s="170">
        <f t="shared" si="2"/>
        <v>-0.18287711124053582</v>
      </c>
      <c r="L101" s="60"/>
      <c r="M101" s="6"/>
      <c r="N101" s="59"/>
      <c r="O101" s="3"/>
      <c r="P101" s="3"/>
      <c r="Q101" s="3"/>
      <c r="R101" s="3"/>
      <c r="S101" s="3"/>
      <c r="T101" s="3"/>
      <c r="U101" s="61"/>
      <c r="V101" s="3"/>
      <c r="W101" s="3"/>
      <c r="X101" s="3"/>
      <c r="Y101" s="3"/>
      <c r="Z101" s="3"/>
      <c r="AA101" s="2"/>
    </row>
    <row r="102" spans="1:27" s="7" customFormat="1" ht="15">
      <c r="A102" s="177" t="s">
        <v>141</v>
      </c>
      <c r="B102" s="188">
        <f>'Open Int.'!E102</f>
        <v>911750</v>
      </c>
      <c r="C102" s="189">
        <f>'Open Int.'!F102</f>
        <v>117250</v>
      </c>
      <c r="D102" s="190">
        <f>'Open Int.'!H102</f>
        <v>19250</v>
      </c>
      <c r="E102" s="322">
        <f>'Open Int.'!I102</f>
        <v>14000</v>
      </c>
      <c r="F102" s="191">
        <f>IF('Open Int.'!E102=0,0,'Open Int.'!H102/'Open Int.'!E102)</f>
        <v>0.02111324376199616</v>
      </c>
      <c r="G102" s="155">
        <v>0.006607929515418502</v>
      </c>
      <c r="H102" s="170">
        <f t="shared" si="3"/>
        <v>2.1951375559820856</v>
      </c>
      <c r="I102" s="185">
        <f>IF(Volume!D102=0,0,Volume!F102/Volume!D102)</f>
        <v>0.03745318352059925</v>
      </c>
      <c r="J102" s="176">
        <v>0.015873015873015872</v>
      </c>
      <c r="K102" s="170">
        <f t="shared" si="2"/>
        <v>1.359550561797753</v>
      </c>
      <c r="L102" s="60"/>
      <c r="M102" s="6"/>
      <c r="N102" s="59"/>
      <c r="O102" s="3"/>
      <c r="P102" s="3"/>
      <c r="Q102" s="3"/>
      <c r="R102" s="3"/>
      <c r="S102" s="3"/>
      <c r="T102" s="3"/>
      <c r="U102" s="61"/>
      <c r="V102" s="3"/>
      <c r="W102" s="3"/>
      <c r="X102" s="3"/>
      <c r="Y102" s="3"/>
      <c r="Z102" s="3"/>
      <c r="AA102" s="2"/>
    </row>
    <row r="103" spans="1:27" s="7" customFormat="1" ht="15">
      <c r="A103" s="177" t="s">
        <v>174</v>
      </c>
      <c r="B103" s="188">
        <f>'Open Int.'!E103</f>
        <v>1149850</v>
      </c>
      <c r="C103" s="189">
        <f>'Open Int.'!F103</f>
        <v>21750</v>
      </c>
      <c r="D103" s="190">
        <f>'Open Int.'!H103</f>
        <v>543750</v>
      </c>
      <c r="E103" s="322">
        <f>'Open Int.'!I103</f>
        <v>-13050</v>
      </c>
      <c r="F103" s="191">
        <f>IF('Open Int.'!E103=0,0,'Open Int.'!H103/'Open Int.'!E103)</f>
        <v>0.4728877679697352</v>
      </c>
      <c r="G103" s="155">
        <v>0.493573264781491</v>
      </c>
      <c r="H103" s="170">
        <f t="shared" si="3"/>
        <v>-0.04190967843631774</v>
      </c>
      <c r="I103" s="185">
        <f>IF(Volume!D103=0,0,Volume!F103/Volume!D103)</f>
        <v>0.4764705882352941</v>
      </c>
      <c r="J103" s="176">
        <v>0.26288659793814434</v>
      </c>
      <c r="K103" s="170">
        <f t="shared" si="2"/>
        <v>0.8124567474048441</v>
      </c>
      <c r="L103" s="60"/>
      <c r="M103" s="6"/>
      <c r="N103" s="59"/>
      <c r="O103" s="3"/>
      <c r="P103" s="3"/>
      <c r="Q103" s="3"/>
      <c r="R103" s="3"/>
      <c r="S103" s="3"/>
      <c r="T103" s="3"/>
      <c r="U103" s="61"/>
      <c r="V103" s="3"/>
      <c r="W103" s="3"/>
      <c r="X103" s="3"/>
      <c r="Y103" s="3"/>
      <c r="Z103" s="3"/>
      <c r="AA103" s="2"/>
    </row>
    <row r="104" spans="1:27" s="7" customFormat="1" ht="15">
      <c r="A104" s="177" t="s">
        <v>406</v>
      </c>
      <c r="B104" s="188">
        <f>'Open Int.'!E104</f>
        <v>5000</v>
      </c>
      <c r="C104" s="189">
        <f>'Open Int.'!F104</f>
        <v>0</v>
      </c>
      <c r="D104" s="190">
        <f>'Open Int.'!H104</f>
        <v>1000</v>
      </c>
      <c r="E104" s="322">
        <f>'Open Int.'!I104</f>
        <v>0</v>
      </c>
      <c r="F104" s="191">
        <f>IF('Open Int.'!E104=0,0,'Open Int.'!H104/'Open Int.'!E104)</f>
        <v>0.2</v>
      </c>
      <c r="G104" s="155">
        <v>0.2</v>
      </c>
      <c r="H104" s="170">
        <f t="shared" si="3"/>
        <v>0</v>
      </c>
      <c r="I104" s="185">
        <f>IF(Volume!D104=0,0,Volume!F104/Volume!D104)</f>
        <v>0</v>
      </c>
      <c r="J104" s="176">
        <v>0.25</v>
      </c>
      <c r="K104" s="170">
        <f t="shared" si="2"/>
        <v>-1</v>
      </c>
      <c r="L104" s="60"/>
      <c r="M104" s="6"/>
      <c r="N104" s="59"/>
      <c r="O104" s="3"/>
      <c r="P104" s="3"/>
      <c r="Q104" s="3"/>
      <c r="R104" s="3"/>
      <c r="S104" s="3"/>
      <c r="T104" s="3"/>
      <c r="U104" s="61"/>
      <c r="V104" s="3"/>
      <c r="W104" s="3"/>
      <c r="X104" s="3"/>
      <c r="Y104" s="3"/>
      <c r="Z104" s="3"/>
      <c r="AA104" s="2"/>
    </row>
    <row r="105" spans="1:27" s="7" customFormat="1" ht="15">
      <c r="A105" s="177" t="s">
        <v>388</v>
      </c>
      <c r="B105" s="188">
        <f>'Open Int.'!E105</f>
        <v>19800</v>
      </c>
      <c r="C105" s="189">
        <f>'Open Int.'!F105</f>
        <v>0</v>
      </c>
      <c r="D105" s="190">
        <f>'Open Int.'!H105</f>
        <v>0</v>
      </c>
      <c r="E105" s="322">
        <f>'Open Int.'!I105</f>
        <v>0</v>
      </c>
      <c r="F105" s="191">
        <f>IF('Open Int.'!E105=0,0,'Open Int.'!H105/'Open Int.'!E105)</f>
        <v>0</v>
      </c>
      <c r="G105" s="155">
        <v>0</v>
      </c>
      <c r="H105" s="170">
        <f t="shared" si="3"/>
        <v>0</v>
      </c>
      <c r="I105" s="185">
        <f>IF(Volume!D105=0,0,Volume!F105/Volume!D105)</f>
        <v>0</v>
      </c>
      <c r="J105" s="176">
        <v>0</v>
      </c>
      <c r="K105" s="170">
        <f t="shared" si="2"/>
        <v>0</v>
      </c>
      <c r="L105" s="60"/>
      <c r="M105" s="6"/>
      <c r="N105" s="59"/>
      <c r="O105" s="3"/>
      <c r="P105" s="3"/>
      <c r="Q105" s="3"/>
      <c r="R105" s="3"/>
      <c r="S105" s="3"/>
      <c r="T105" s="3"/>
      <c r="U105" s="61"/>
      <c r="V105" s="3"/>
      <c r="W105" s="3"/>
      <c r="X105" s="3"/>
      <c r="Y105" s="3"/>
      <c r="Z105" s="3"/>
      <c r="AA105" s="2"/>
    </row>
    <row r="106" spans="1:27" s="7" customFormat="1" ht="15">
      <c r="A106" s="177" t="s">
        <v>165</v>
      </c>
      <c r="B106" s="188">
        <f>'Open Int.'!E106</f>
        <v>1108800</v>
      </c>
      <c r="C106" s="189">
        <f>'Open Int.'!F106</f>
        <v>84700</v>
      </c>
      <c r="D106" s="190">
        <f>'Open Int.'!H106</f>
        <v>450450</v>
      </c>
      <c r="E106" s="322">
        <f>'Open Int.'!I106</f>
        <v>111650</v>
      </c>
      <c r="F106" s="191">
        <f>IF('Open Int.'!E106=0,0,'Open Int.'!H106/'Open Int.'!E106)</f>
        <v>0.40625</v>
      </c>
      <c r="G106" s="155">
        <v>0.3308270676691729</v>
      </c>
      <c r="H106" s="170">
        <f t="shared" si="3"/>
        <v>0.2279829545454546</v>
      </c>
      <c r="I106" s="185">
        <f>IF(Volume!D106=0,0,Volume!F106/Volume!D106)</f>
        <v>0.1591928251121076</v>
      </c>
      <c r="J106" s="176">
        <v>0.21875</v>
      </c>
      <c r="K106" s="170">
        <f t="shared" si="2"/>
        <v>-0.2722613709160795</v>
      </c>
      <c r="L106" s="60"/>
      <c r="M106" s="6"/>
      <c r="N106" s="59"/>
      <c r="O106" s="3"/>
      <c r="P106" s="3"/>
      <c r="Q106" s="3"/>
      <c r="R106" s="3"/>
      <c r="S106" s="3"/>
      <c r="T106" s="3"/>
      <c r="U106" s="61"/>
      <c r="V106" s="3"/>
      <c r="W106" s="3"/>
      <c r="X106" s="3"/>
      <c r="Y106" s="3"/>
      <c r="Z106" s="3"/>
      <c r="AA106" s="2"/>
    </row>
    <row r="107" spans="1:27" s="7" customFormat="1" ht="15">
      <c r="A107" s="177" t="s">
        <v>197</v>
      </c>
      <c r="B107" s="188">
        <f>'Open Int.'!E107</f>
        <v>525700</v>
      </c>
      <c r="C107" s="189">
        <f>'Open Int.'!F107</f>
        <v>122800</v>
      </c>
      <c r="D107" s="190">
        <f>'Open Int.'!H107</f>
        <v>118900</v>
      </c>
      <c r="E107" s="322">
        <f>'Open Int.'!I107</f>
        <v>12500</v>
      </c>
      <c r="F107" s="191">
        <f>IF('Open Int.'!E107=0,0,'Open Int.'!H107/'Open Int.'!E107)</f>
        <v>0.22617462431044322</v>
      </c>
      <c r="G107" s="155">
        <v>0.2640853809878382</v>
      </c>
      <c r="H107" s="170">
        <f t="shared" si="3"/>
        <v>-0.14355492354626345</v>
      </c>
      <c r="I107" s="185">
        <f>IF(Volume!D107=0,0,Volume!F107/Volume!D107)</f>
        <v>0.13712686567164178</v>
      </c>
      <c r="J107" s="176">
        <v>0.2543046357615894</v>
      </c>
      <c r="K107" s="170">
        <f t="shared" si="2"/>
        <v>-0.4607771688432836</v>
      </c>
      <c r="L107" s="60"/>
      <c r="M107" s="6"/>
      <c r="N107" s="59"/>
      <c r="O107" s="3"/>
      <c r="P107" s="3"/>
      <c r="Q107" s="3"/>
      <c r="R107" s="3"/>
      <c r="S107" s="3"/>
      <c r="T107" s="3"/>
      <c r="U107" s="61"/>
      <c r="V107" s="3"/>
      <c r="W107" s="3"/>
      <c r="X107" s="3"/>
      <c r="Y107" s="3"/>
      <c r="Z107" s="3"/>
      <c r="AA107" s="2"/>
    </row>
    <row r="108" spans="1:27" s="7" customFormat="1" ht="15">
      <c r="A108" s="177" t="s">
        <v>142</v>
      </c>
      <c r="B108" s="188">
        <f>'Open Int.'!E108</f>
        <v>5900</v>
      </c>
      <c r="C108" s="189">
        <f>'Open Int.'!F108</f>
        <v>0</v>
      </c>
      <c r="D108" s="190">
        <f>'Open Int.'!H108</f>
        <v>0</v>
      </c>
      <c r="E108" s="322">
        <f>'Open Int.'!I108</f>
        <v>0</v>
      </c>
      <c r="F108" s="191">
        <f>IF('Open Int.'!E108=0,0,'Open Int.'!H108/'Open Int.'!E108)</f>
        <v>0</v>
      </c>
      <c r="G108" s="155">
        <v>0</v>
      </c>
      <c r="H108" s="170">
        <f t="shared" si="3"/>
        <v>0</v>
      </c>
      <c r="I108" s="185">
        <f>IF(Volume!D108=0,0,Volume!F108/Volume!D108)</f>
        <v>0</v>
      </c>
      <c r="J108" s="176">
        <v>0</v>
      </c>
      <c r="K108" s="170">
        <f t="shared" si="2"/>
        <v>0</v>
      </c>
      <c r="L108" s="60"/>
      <c r="M108" s="6"/>
      <c r="N108" s="59"/>
      <c r="O108" s="3"/>
      <c r="P108" s="3"/>
      <c r="Q108" s="3"/>
      <c r="R108" s="3"/>
      <c r="S108" s="3"/>
      <c r="T108" s="3"/>
      <c r="U108" s="61"/>
      <c r="V108" s="3"/>
      <c r="W108" s="3"/>
      <c r="X108" s="3"/>
      <c r="Y108" s="3"/>
      <c r="Z108" s="3"/>
      <c r="AA108" s="2"/>
    </row>
    <row r="109" spans="1:27" s="7" customFormat="1" ht="15">
      <c r="A109" s="177" t="s">
        <v>89</v>
      </c>
      <c r="B109" s="188">
        <f>'Open Int.'!E109</f>
        <v>31800</v>
      </c>
      <c r="C109" s="189">
        <f>'Open Int.'!F109</f>
        <v>1200</v>
      </c>
      <c r="D109" s="190">
        <f>'Open Int.'!H109</f>
        <v>2400</v>
      </c>
      <c r="E109" s="322">
        <f>'Open Int.'!I109</f>
        <v>0</v>
      </c>
      <c r="F109" s="191">
        <f>IF('Open Int.'!E109=0,0,'Open Int.'!H109/'Open Int.'!E109)</f>
        <v>0.07547169811320754</v>
      </c>
      <c r="G109" s="155">
        <v>0.0784313725490196</v>
      </c>
      <c r="H109" s="170">
        <f t="shared" si="3"/>
        <v>-0.0377358490566038</v>
      </c>
      <c r="I109" s="185">
        <f>IF(Volume!D109=0,0,Volume!F109/Volume!D109)</f>
        <v>0</v>
      </c>
      <c r="J109" s="176">
        <v>0</v>
      </c>
      <c r="K109" s="170">
        <f t="shared" si="2"/>
        <v>0</v>
      </c>
      <c r="L109" s="60"/>
      <c r="M109" s="6"/>
      <c r="N109" s="59"/>
      <c r="O109" s="3"/>
      <c r="P109" s="3"/>
      <c r="Q109" s="3"/>
      <c r="R109" s="3"/>
      <c r="S109" s="3"/>
      <c r="T109" s="3"/>
      <c r="U109" s="61"/>
      <c r="V109" s="3"/>
      <c r="W109" s="3"/>
      <c r="X109" s="3"/>
      <c r="Y109" s="3"/>
      <c r="Z109" s="3"/>
      <c r="AA109" s="2"/>
    </row>
    <row r="110" spans="1:27" s="7" customFormat="1" ht="15">
      <c r="A110" s="177" t="s">
        <v>34</v>
      </c>
      <c r="B110" s="188">
        <f>'Open Int.'!E110</f>
        <v>7700</v>
      </c>
      <c r="C110" s="189">
        <f>'Open Int.'!F110</f>
        <v>0</v>
      </c>
      <c r="D110" s="190">
        <f>'Open Int.'!H110</f>
        <v>2200</v>
      </c>
      <c r="E110" s="322">
        <f>'Open Int.'!I110</f>
        <v>2200</v>
      </c>
      <c r="F110" s="191">
        <f>IF('Open Int.'!E110=0,0,'Open Int.'!H110/'Open Int.'!E110)</f>
        <v>0.2857142857142857</v>
      </c>
      <c r="G110" s="155">
        <v>0</v>
      </c>
      <c r="H110" s="170">
        <f t="shared" si="3"/>
        <v>0</v>
      </c>
      <c r="I110" s="185">
        <f>IF(Volume!D110=0,0,Volume!F110/Volume!D110)</f>
        <v>0</v>
      </c>
      <c r="J110" s="176">
        <v>0</v>
      </c>
      <c r="K110" s="170">
        <f t="shared" si="2"/>
        <v>0</v>
      </c>
      <c r="L110" s="60"/>
      <c r="M110" s="6"/>
      <c r="N110" s="59"/>
      <c r="O110" s="3"/>
      <c r="P110" s="3"/>
      <c r="Q110" s="3"/>
      <c r="R110" s="3"/>
      <c r="S110" s="3"/>
      <c r="T110" s="3"/>
      <c r="U110" s="61"/>
      <c r="V110" s="3"/>
      <c r="W110" s="3"/>
      <c r="X110" s="3"/>
      <c r="Y110" s="3"/>
      <c r="Z110" s="3"/>
      <c r="AA110" s="2"/>
    </row>
    <row r="111" spans="1:27" s="7" customFormat="1" ht="15">
      <c r="A111" s="177" t="s">
        <v>5</v>
      </c>
      <c r="B111" s="188">
        <f>'Open Int.'!E111</f>
        <v>2731500</v>
      </c>
      <c r="C111" s="189">
        <f>'Open Int.'!F111</f>
        <v>29250</v>
      </c>
      <c r="D111" s="190">
        <f>'Open Int.'!H111</f>
        <v>774000</v>
      </c>
      <c r="E111" s="322">
        <f>'Open Int.'!I111</f>
        <v>11250</v>
      </c>
      <c r="F111" s="191">
        <f>IF('Open Int.'!E111=0,0,'Open Int.'!H111/'Open Int.'!E111)</f>
        <v>0.2833607907742998</v>
      </c>
      <c r="G111" s="155">
        <v>0.28226477935054123</v>
      </c>
      <c r="H111" s="170">
        <f t="shared" si="3"/>
        <v>0.0038829195278291106</v>
      </c>
      <c r="I111" s="185">
        <f>IF(Volume!D111=0,0,Volume!F111/Volume!D111)</f>
        <v>0.5319148936170213</v>
      </c>
      <c r="J111" s="176">
        <v>0.1282051282051282</v>
      </c>
      <c r="K111" s="170">
        <f t="shared" si="2"/>
        <v>3.148936170212766</v>
      </c>
      <c r="L111" s="60"/>
      <c r="M111" s="6"/>
      <c r="N111" s="59"/>
      <c r="O111" s="3"/>
      <c r="P111" s="3"/>
      <c r="Q111" s="3"/>
      <c r="R111" s="3"/>
      <c r="S111" s="3"/>
      <c r="T111" s="3"/>
      <c r="U111" s="61"/>
      <c r="V111" s="3"/>
      <c r="W111" s="3"/>
      <c r="X111" s="3"/>
      <c r="Y111" s="3"/>
      <c r="Z111" s="3"/>
      <c r="AA111" s="2"/>
    </row>
    <row r="112" spans="1:27" s="7" customFormat="1" ht="15">
      <c r="A112" s="177" t="s">
        <v>175</v>
      </c>
      <c r="B112" s="188">
        <f>'Open Int.'!E112</f>
        <v>60500</v>
      </c>
      <c r="C112" s="189">
        <f>'Open Int.'!F112</f>
        <v>3000</v>
      </c>
      <c r="D112" s="190">
        <f>'Open Int.'!H112</f>
        <v>4500</v>
      </c>
      <c r="E112" s="322">
        <f>'Open Int.'!I112</f>
        <v>0</v>
      </c>
      <c r="F112" s="191">
        <f>IF('Open Int.'!E112=0,0,'Open Int.'!H112/'Open Int.'!E112)</f>
        <v>0.0743801652892562</v>
      </c>
      <c r="G112" s="155">
        <v>0.0782608695652174</v>
      </c>
      <c r="H112" s="170">
        <f t="shared" si="3"/>
        <v>-0.04958677685950418</v>
      </c>
      <c r="I112" s="185">
        <f>IF(Volume!D112=0,0,Volume!F112/Volume!D112)</f>
        <v>0</v>
      </c>
      <c r="J112" s="176">
        <v>0</v>
      </c>
      <c r="K112" s="170">
        <f t="shared" si="2"/>
        <v>0</v>
      </c>
      <c r="L112" s="60"/>
      <c r="M112" s="6"/>
      <c r="N112" s="59"/>
      <c r="O112" s="3"/>
      <c r="P112" s="3"/>
      <c r="Q112" s="3"/>
      <c r="R112" s="3"/>
      <c r="S112" s="3"/>
      <c r="T112" s="3"/>
      <c r="U112" s="61"/>
      <c r="V112" s="3"/>
      <c r="W112" s="3"/>
      <c r="X112" s="3"/>
      <c r="Y112" s="3"/>
      <c r="Z112" s="3"/>
      <c r="AA112" s="2"/>
    </row>
    <row r="113" spans="1:27" s="7" customFormat="1" ht="15">
      <c r="A113" s="177" t="s">
        <v>471</v>
      </c>
      <c r="B113" s="188">
        <f>'Open Int.'!E113</f>
        <v>24800</v>
      </c>
      <c r="C113" s="189">
        <f>'Open Int.'!F113</f>
        <v>4400</v>
      </c>
      <c r="D113" s="190">
        <f>'Open Int.'!H113</f>
        <v>800</v>
      </c>
      <c r="E113" s="322">
        <f>'Open Int.'!I113</f>
        <v>0</v>
      </c>
      <c r="F113" s="191">
        <f>IF('Open Int.'!E113=0,0,'Open Int.'!H113/'Open Int.'!E113)</f>
        <v>0.03225806451612903</v>
      </c>
      <c r="G113" s="155">
        <v>0.0392156862745098</v>
      </c>
      <c r="H113" s="170">
        <f t="shared" si="3"/>
        <v>-0.1774193548387097</v>
      </c>
      <c r="I113" s="185">
        <f>IF(Volume!D113=0,0,Volume!F113/Volume!D113)</f>
        <v>0</v>
      </c>
      <c r="J113" s="176">
        <v>0</v>
      </c>
      <c r="K113" s="170">
        <f t="shared" si="2"/>
        <v>0</v>
      </c>
      <c r="L113" s="60"/>
      <c r="M113" s="6"/>
      <c r="N113" s="59"/>
      <c r="O113" s="3"/>
      <c r="P113" s="3"/>
      <c r="Q113" s="3"/>
      <c r="R113" s="3"/>
      <c r="S113" s="3"/>
      <c r="T113" s="3"/>
      <c r="U113" s="61"/>
      <c r="V113" s="3"/>
      <c r="W113" s="3"/>
      <c r="X113" s="3"/>
      <c r="Y113" s="3"/>
      <c r="Z113" s="3"/>
      <c r="AA113" s="2"/>
    </row>
    <row r="114" spans="1:27" s="7" customFormat="1" ht="15">
      <c r="A114" s="177" t="s">
        <v>166</v>
      </c>
      <c r="B114" s="188">
        <f>'Open Int.'!E114</f>
        <v>0</v>
      </c>
      <c r="C114" s="189">
        <f>'Open Int.'!F114</f>
        <v>0</v>
      </c>
      <c r="D114" s="190">
        <f>'Open Int.'!H114</f>
        <v>0</v>
      </c>
      <c r="E114" s="322">
        <f>'Open Int.'!I114</f>
        <v>0</v>
      </c>
      <c r="F114" s="191">
        <f>IF('Open Int.'!E114=0,0,'Open Int.'!H114/'Open Int.'!E114)</f>
        <v>0</v>
      </c>
      <c r="G114" s="155">
        <v>0</v>
      </c>
      <c r="H114" s="170">
        <f t="shared" si="3"/>
        <v>0</v>
      </c>
      <c r="I114" s="185">
        <f>IF(Volume!D114=0,0,Volume!F114/Volume!D114)</f>
        <v>0</v>
      </c>
      <c r="J114" s="176">
        <v>0</v>
      </c>
      <c r="K114" s="170">
        <f t="shared" si="2"/>
        <v>0</v>
      </c>
      <c r="L114" s="60"/>
      <c r="M114" s="6"/>
      <c r="N114" s="59"/>
      <c r="O114" s="3"/>
      <c r="P114" s="3"/>
      <c r="Q114" s="3"/>
      <c r="R114" s="3"/>
      <c r="S114" s="3"/>
      <c r="T114" s="3"/>
      <c r="U114" s="61"/>
      <c r="V114" s="3"/>
      <c r="W114" s="3"/>
      <c r="X114" s="3"/>
      <c r="Y114" s="3"/>
      <c r="Z114" s="3"/>
      <c r="AA114" s="2"/>
    </row>
    <row r="115" spans="1:27" s="7" customFormat="1" ht="15">
      <c r="A115" s="177" t="s">
        <v>131</v>
      </c>
      <c r="B115" s="188">
        <f>'Open Int.'!E115</f>
        <v>6000</v>
      </c>
      <c r="C115" s="189">
        <f>'Open Int.'!F115</f>
        <v>0</v>
      </c>
      <c r="D115" s="190">
        <f>'Open Int.'!H115</f>
        <v>0</v>
      </c>
      <c r="E115" s="322">
        <f>'Open Int.'!I115</f>
        <v>0</v>
      </c>
      <c r="F115" s="191">
        <f>IF('Open Int.'!E115=0,0,'Open Int.'!H115/'Open Int.'!E115)</f>
        <v>0</v>
      </c>
      <c r="G115" s="155">
        <v>0</v>
      </c>
      <c r="H115" s="170">
        <f t="shared" si="3"/>
        <v>0</v>
      </c>
      <c r="I115" s="185">
        <f>IF(Volume!D115=0,0,Volume!F115/Volume!D115)</f>
        <v>0</v>
      </c>
      <c r="J115" s="176">
        <v>0</v>
      </c>
      <c r="K115" s="170">
        <f t="shared" si="2"/>
        <v>0</v>
      </c>
      <c r="L115" s="60"/>
      <c r="M115" s="6"/>
      <c r="N115" s="59"/>
      <c r="O115" s="3"/>
      <c r="P115" s="3"/>
      <c r="Q115" s="3"/>
      <c r="R115" s="3"/>
      <c r="S115" s="3"/>
      <c r="T115" s="3"/>
      <c r="U115" s="61"/>
      <c r="V115" s="3"/>
      <c r="W115" s="3"/>
      <c r="X115" s="3"/>
      <c r="Y115" s="3"/>
      <c r="Z115" s="3"/>
      <c r="AA115" s="2"/>
    </row>
    <row r="116" spans="1:27" s="7" customFormat="1" ht="15">
      <c r="A116" s="177" t="s">
        <v>143</v>
      </c>
      <c r="B116" s="188">
        <f>'Open Int.'!E116</f>
        <v>2375</v>
      </c>
      <c r="C116" s="189">
        <f>'Open Int.'!F116</f>
        <v>0</v>
      </c>
      <c r="D116" s="190">
        <f>'Open Int.'!H116</f>
        <v>0</v>
      </c>
      <c r="E116" s="322">
        <f>'Open Int.'!I116</f>
        <v>0</v>
      </c>
      <c r="F116" s="191">
        <f>IF('Open Int.'!E116=0,0,'Open Int.'!H116/'Open Int.'!E116)</f>
        <v>0</v>
      </c>
      <c r="G116" s="155">
        <v>0</v>
      </c>
      <c r="H116" s="170">
        <f t="shared" si="3"/>
        <v>0</v>
      </c>
      <c r="I116" s="185">
        <f>IF(Volume!D116=0,0,Volume!F116/Volume!D116)</f>
        <v>0</v>
      </c>
      <c r="J116" s="176">
        <v>0</v>
      </c>
      <c r="K116" s="170">
        <f t="shared" si="2"/>
        <v>0</v>
      </c>
      <c r="L116" s="60"/>
      <c r="M116" s="6"/>
      <c r="N116" s="59"/>
      <c r="O116" s="3"/>
      <c r="P116" s="3"/>
      <c r="Q116" s="3"/>
      <c r="R116" s="3"/>
      <c r="S116" s="3"/>
      <c r="T116" s="3"/>
      <c r="U116" s="61"/>
      <c r="V116" s="3"/>
      <c r="W116" s="3"/>
      <c r="X116" s="3"/>
      <c r="Y116" s="3"/>
      <c r="Z116" s="3"/>
      <c r="AA116" s="2"/>
    </row>
    <row r="117" spans="1:27" s="7" customFormat="1" ht="15">
      <c r="A117" s="177" t="s">
        <v>286</v>
      </c>
      <c r="B117" s="188">
        <f>'Open Int.'!E117</f>
        <v>1200</v>
      </c>
      <c r="C117" s="189">
        <f>'Open Int.'!F117</f>
        <v>0</v>
      </c>
      <c r="D117" s="190">
        <f>'Open Int.'!H117</f>
        <v>0</v>
      </c>
      <c r="E117" s="322">
        <f>'Open Int.'!I117</f>
        <v>0</v>
      </c>
      <c r="F117" s="191">
        <f>IF('Open Int.'!E117=0,0,'Open Int.'!H117/'Open Int.'!E117)</f>
        <v>0</v>
      </c>
      <c r="G117" s="155">
        <v>0</v>
      </c>
      <c r="H117" s="170">
        <f t="shared" si="3"/>
        <v>0</v>
      </c>
      <c r="I117" s="185">
        <f>IF(Volume!D117=0,0,Volume!F117/Volume!D117)</f>
        <v>0</v>
      </c>
      <c r="J117" s="176">
        <v>0</v>
      </c>
      <c r="K117" s="170">
        <f t="shared" si="2"/>
        <v>0</v>
      </c>
      <c r="L117" s="60"/>
      <c r="M117" s="6"/>
      <c r="N117" s="59"/>
      <c r="O117" s="3"/>
      <c r="P117" s="3"/>
      <c r="Q117" s="3"/>
      <c r="R117" s="3"/>
      <c r="S117" s="3"/>
      <c r="T117" s="3"/>
      <c r="U117" s="61"/>
      <c r="V117" s="3"/>
      <c r="W117" s="3"/>
      <c r="X117" s="3"/>
      <c r="Y117" s="3"/>
      <c r="Z117" s="3"/>
      <c r="AA117" s="2"/>
    </row>
    <row r="118" spans="1:27" s="7" customFormat="1" ht="15">
      <c r="A118" s="177" t="s">
        <v>132</v>
      </c>
      <c r="B118" s="188">
        <f>'Open Int.'!E118</f>
        <v>5575000</v>
      </c>
      <c r="C118" s="189">
        <f>'Open Int.'!F118</f>
        <v>50000</v>
      </c>
      <c r="D118" s="190">
        <f>'Open Int.'!H118</f>
        <v>831250</v>
      </c>
      <c r="E118" s="322">
        <f>'Open Int.'!I118</f>
        <v>0</v>
      </c>
      <c r="F118" s="191">
        <f>IF('Open Int.'!E118=0,0,'Open Int.'!H118/'Open Int.'!E118)</f>
        <v>0.1491031390134529</v>
      </c>
      <c r="G118" s="155">
        <v>0.1504524886877828</v>
      </c>
      <c r="H118" s="170">
        <f t="shared" si="3"/>
        <v>-0.008968609865470895</v>
      </c>
      <c r="I118" s="185">
        <f>IF(Volume!D118=0,0,Volume!F118/Volume!D118)</f>
        <v>0.08379888268156424</v>
      </c>
      <c r="J118" s="176">
        <v>0.05641025641025641</v>
      </c>
      <c r="K118" s="170">
        <f t="shared" si="2"/>
        <v>0.4855256475368206</v>
      </c>
      <c r="L118" s="60"/>
      <c r="M118" s="6"/>
      <c r="N118" s="59"/>
      <c r="O118" s="3"/>
      <c r="P118" s="3"/>
      <c r="Q118" s="3"/>
      <c r="R118" s="3"/>
      <c r="S118" s="3"/>
      <c r="T118" s="3"/>
      <c r="U118" s="61"/>
      <c r="V118" s="3"/>
      <c r="W118" s="3"/>
      <c r="X118" s="3"/>
      <c r="Y118" s="3"/>
      <c r="Z118" s="3"/>
      <c r="AA118" s="2"/>
    </row>
    <row r="119" spans="1:27" s="7" customFormat="1" ht="15">
      <c r="A119" s="177" t="s">
        <v>167</v>
      </c>
      <c r="B119" s="188">
        <f>'Open Int.'!E119</f>
        <v>14000</v>
      </c>
      <c r="C119" s="189">
        <f>'Open Int.'!F119</f>
        <v>0</v>
      </c>
      <c r="D119" s="190">
        <f>'Open Int.'!H119</f>
        <v>0</v>
      </c>
      <c r="E119" s="322">
        <f>'Open Int.'!I119</f>
        <v>0</v>
      </c>
      <c r="F119" s="191">
        <f>IF('Open Int.'!E119=0,0,'Open Int.'!H119/'Open Int.'!E119)</f>
        <v>0</v>
      </c>
      <c r="G119" s="155">
        <v>0</v>
      </c>
      <c r="H119" s="170">
        <f t="shared" si="3"/>
        <v>0</v>
      </c>
      <c r="I119" s="185">
        <f>IF(Volume!D119=0,0,Volume!F119/Volume!D119)</f>
        <v>0</v>
      </c>
      <c r="J119" s="176">
        <v>0</v>
      </c>
      <c r="K119" s="170">
        <f t="shared" si="2"/>
        <v>0</v>
      </c>
      <c r="L119" s="60"/>
      <c r="M119" s="6"/>
      <c r="N119" s="59"/>
      <c r="O119" s="3"/>
      <c r="P119" s="3"/>
      <c r="Q119" s="3"/>
      <c r="R119" s="3"/>
      <c r="S119" s="3"/>
      <c r="T119" s="3"/>
      <c r="U119" s="61"/>
      <c r="V119" s="3"/>
      <c r="W119" s="3"/>
      <c r="X119" s="3"/>
      <c r="Y119" s="3"/>
      <c r="Z119" s="3"/>
      <c r="AA119" s="2"/>
    </row>
    <row r="120" spans="1:27" s="7" customFormat="1" ht="15">
      <c r="A120" s="177" t="s">
        <v>287</v>
      </c>
      <c r="B120" s="188">
        <f>'Open Int.'!E120</f>
        <v>6600</v>
      </c>
      <c r="C120" s="189">
        <f>'Open Int.'!F120</f>
        <v>550</v>
      </c>
      <c r="D120" s="190">
        <f>'Open Int.'!H120</f>
        <v>550</v>
      </c>
      <c r="E120" s="322">
        <f>'Open Int.'!I120</f>
        <v>0</v>
      </c>
      <c r="F120" s="191">
        <f>IF('Open Int.'!E120=0,0,'Open Int.'!H120/'Open Int.'!E120)</f>
        <v>0.08333333333333333</v>
      </c>
      <c r="G120" s="155">
        <v>0.09090909090909091</v>
      </c>
      <c r="H120" s="170">
        <f t="shared" si="3"/>
        <v>-0.08333333333333341</v>
      </c>
      <c r="I120" s="185">
        <f>IF(Volume!D120=0,0,Volume!F120/Volume!D120)</f>
        <v>0</v>
      </c>
      <c r="J120" s="176">
        <v>0</v>
      </c>
      <c r="K120" s="170">
        <f t="shared" si="2"/>
        <v>0</v>
      </c>
      <c r="L120" s="60"/>
      <c r="M120" s="6"/>
      <c r="N120" s="59"/>
      <c r="O120" s="3"/>
      <c r="P120" s="3"/>
      <c r="Q120" s="3"/>
      <c r="R120" s="3"/>
      <c r="S120" s="3"/>
      <c r="T120" s="3"/>
      <c r="U120" s="61"/>
      <c r="V120" s="3"/>
      <c r="W120" s="3"/>
      <c r="X120" s="3"/>
      <c r="Y120" s="3"/>
      <c r="Z120" s="3"/>
      <c r="AA120" s="2"/>
    </row>
    <row r="121" spans="1:27" s="7" customFormat="1" ht="15">
      <c r="A121" s="177" t="s">
        <v>407</v>
      </c>
      <c r="B121" s="188">
        <f>'Open Int.'!E121</f>
        <v>0</v>
      </c>
      <c r="C121" s="189">
        <f>'Open Int.'!F121</f>
        <v>0</v>
      </c>
      <c r="D121" s="190">
        <f>'Open Int.'!H121</f>
        <v>0</v>
      </c>
      <c r="E121" s="322">
        <f>'Open Int.'!I121</f>
        <v>0</v>
      </c>
      <c r="F121" s="191">
        <f>IF('Open Int.'!E121=0,0,'Open Int.'!H121/'Open Int.'!E121)</f>
        <v>0</v>
      </c>
      <c r="G121" s="155">
        <v>0</v>
      </c>
      <c r="H121" s="170">
        <f t="shared" si="3"/>
        <v>0</v>
      </c>
      <c r="I121" s="185">
        <f>IF(Volume!D121=0,0,Volume!F121/Volume!D121)</f>
        <v>0</v>
      </c>
      <c r="J121" s="176">
        <v>0</v>
      </c>
      <c r="K121" s="170">
        <f t="shared" si="2"/>
        <v>0</v>
      </c>
      <c r="L121" s="60"/>
      <c r="M121" s="6"/>
      <c r="N121" s="59"/>
      <c r="O121" s="3"/>
      <c r="P121" s="3"/>
      <c r="Q121" s="3"/>
      <c r="R121" s="3"/>
      <c r="S121" s="3"/>
      <c r="T121" s="3"/>
      <c r="U121" s="61"/>
      <c r="V121" s="3"/>
      <c r="W121" s="3"/>
      <c r="X121" s="3"/>
      <c r="Y121" s="3"/>
      <c r="Z121" s="3"/>
      <c r="AA121" s="2"/>
    </row>
    <row r="122" spans="1:27" s="7" customFormat="1" ht="15">
      <c r="A122" s="177" t="s">
        <v>288</v>
      </c>
      <c r="B122" s="188">
        <f>'Open Int.'!E122</f>
        <v>22550</v>
      </c>
      <c r="C122" s="189">
        <f>'Open Int.'!F122</f>
        <v>1650</v>
      </c>
      <c r="D122" s="190">
        <f>'Open Int.'!H122</f>
        <v>3300</v>
      </c>
      <c r="E122" s="322">
        <f>'Open Int.'!I122</f>
        <v>1100</v>
      </c>
      <c r="F122" s="191">
        <f>IF('Open Int.'!E122=0,0,'Open Int.'!H122/'Open Int.'!E122)</f>
        <v>0.14634146341463414</v>
      </c>
      <c r="G122" s="155">
        <v>0.10526315789473684</v>
      </c>
      <c r="H122" s="170">
        <f t="shared" si="3"/>
        <v>0.3902439024390244</v>
      </c>
      <c r="I122" s="185">
        <f>IF(Volume!D122=0,0,Volume!F122/Volume!D122)</f>
        <v>0.15384615384615385</v>
      </c>
      <c r="J122" s="176">
        <v>0</v>
      </c>
      <c r="K122" s="170">
        <f t="shared" si="2"/>
        <v>0</v>
      </c>
      <c r="L122" s="60"/>
      <c r="M122" s="6"/>
      <c r="N122" s="59"/>
      <c r="O122" s="3"/>
      <c r="P122" s="3"/>
      <c r="Q122" s="3"/>
      <c r="R122" s="3"/>
      <c r="S122" s="3"/>
      <c r="T122" s="3"/>
      <c r="U122" s="61"/>
      <c r="V122" s="3"/>
      <c r="W122" s="3"/>
      <c r="X122" s="3"/>
      <c r="Y122" s="3"/>
      <c r="Z122" s="3"/>
      <c r="AA122" s="2"/>
    </row>
    <row r="123" spans="1:27" s="7" customFormat="1" ht="15">
      <c r="A123" s="177" t="s">
        <v>176</v>
      </c>
      <c r="B123" s="188">
        <f>'Open Int.'!E123</f>
        <v>20000</v>
      </c>
      <c r="C123" s="189">
        <f>'Open Int.'!F123</f>
        <v>0</v>
      </c>
      <c r="D123" s="190">
        <f>'Open Int.'!H123</f>
        <v>0</v>
      </c>
      <c r="E123" s="322">
        <f>'Open Int.'!I123</f>
        <v>0</v>
      </c>
      <c r="F123" s="191">
        <f>IF('Open Int.'!E123=0,0,'Open Int.'!H123/'Open Int.'!E123)</f>
        <v>0</v>
      </c>
      <c r="G123" s="155">
        <v>0</v>
      </c>
      <c r="H123" s="170">
        <f t="shared" si="3"/>
        <v>0</v>
      </c>
      <c r="I123" s="185">
        <f>IF(Volume!D123=0,0,Volume!F123/Volume!D123)</f>
        <v>0</v>
      </c>
      <c r="J123" s="176">
        <v>0</v>
      </c>
      <c r="K123" s="170">
        <f t="shared" si="2"/>
        <v>0</v>
      </c>
      <c r="L123" s="60"/>
      <c r="M123" s="6"/>
      <c r="N123" s="59"/>
      <c r="O123" s="3"/>
      <c r="P123" s="3"/>
      <c r="Q123" s="3"/>
      <c r="R123" s="3"/>
      <c r="S123" s="3"/>
      <c r="T123" s="3"/>
      <c r="U123" s="61"/>
      <c r="V123" s="3"/>
      <c r="W123" s="3"/>
      <c r="X123" s="3"/>
      <c r="Y123" s="3"/>
      <c r="Z123" s="3"/>
      <c r="AA123" s="2"/>
    </row>
    <row r="124" spans="1:27" s="7" customFormat="1" ht="15">
      <c r="A124" s="177" t="s">
        <v>487</v>
      </c>
      <c r="B124" s="188">
        <f>'Open Int.'!E124</f>
        <v>0</v>
      </c>
      <c r="C124" s="189">
        <f>'Open Int.'!F124</f>
        <v>0</v>
      </c>
      <c r="D124" s="190">
        <f>'Open Int.'!H124</f>
        <v>0</v>
      </c>
      <c r="E124" s="322">
        <f>'Open Int.'!I124</f>
        <v>0</v>
      </c>
      <c r="F124" s="191">
        <f>IF('Open Int.'!E124=0,0,'Open Int.'!H124/'Open Int.'!E124)</f>
        <v>0</v>
      </c>
      <c r="G124" s="155">
        <v>0</v>
      </c>
      <c r="H124" s="170">
        <f t="shared" si="3"/>
        <v>0</v>
      </c>
      <c r="I124" s="185">
        <f>IF(Volume!D124=0,0,Volume!F124/Volume!D124)</f>
        <v>0</v>
      </c>
      <c r="J124" s="176">
        <v>0</v>
      </c>
      <c r="K124" s="170">
        <f t="shared" si="2"/>
        <v>0</v>
      </c>
      <c r="L124" s="60"/>
      <c r="M124" s="6"/>
      <c r="N124" s="59"/>
      <c r="O124" s="3"/>
      <c r="P124" s="3"/>
      <c r="Q124" s="3"/>
      <c r="R124" s="3"/>
      <c r="S124" s="3"/>
      <c r="T124" s="3"/>
      <c r="U124" s="61"/>
      <c r="V124" s="3"/>
      <c r="W124" s="3"/>
      <c r="X124" s="3"/>
      <c r="Y124" s="3"/>
      <c r="Z124" s="3"/>
      <c r="AA124" s="2"/>
    </row>
    <row r="125" spans="1:29" s="58" customFormat="1" ht="15">
      <c r="A125" s="177" t="s">
        <v>144</v>
      </c>
      <c r="B125" s="188">
        <f>'Open Int.'!E125</f>
        <v>74800</v>
      </c>
      <c r="C125" s="189">
        <f>'Open Int.'!F125</f>
        <v>0</v>
      </c>
      <c r="D125" s="190">
        <f>'Open Int.'!H125</f>
        <v>1700</v>
      </c>
      <c r="E125" s="322">
        <f>'Open Int.'!I125</f>
        <v>0</v>
      </c>
      <c r="F125" s="191">
        <f>IF('Open Int.'!E125=0,0,'Open Int.'!H125/'Open Int.'!E125)</f>
        <v>0.022727272727272728</v>
      </c>
      <c r="G125" s="155">
        <v>0.022727272727272728</v>
      </c>
      <c r="H125" s="170">
        <f t="shared" si="3"/>
        <v>0</v>
      </c>
      <c r="I125" s="185">
        <f>IF(Volume!D125=0,0,Volume!F125/Volume!D125)</f>
        <v>0</v>
      </c>
      <c r="J125" s="176">
        <v>0</v>
      </c>
      <c r="K125" s="170">
        <f t="shared" si="2"/>
        <v>0</v>
      </c>
      <c r="L125" s="60"/>
      <c r="M125" s="6"/>
      <c r="N125" s="59"/>
      <c r="O125" s="3"/>
      <c r="P125" s="3"/>
      <c r="Q125" s="3"/>
      <c r="R125" s="3"/>
      <c r="S125" s="3"/>
      <c r="T125" s="3"/>
      <c r="U125" s="61"/>
      <c r="V125" s="3"/>
      <c r="W125" s="3"/>
      <c r="X125" s="3"/>
      <c r="Y125" s="3"/>
      <c r="Z125" s="3"/>
      <c r="AA125" s="2"/>
      <c r="AB125" s="78"/>
      <c r="AC125" s="77"/>
    </row>
    <row r="126" spans="1:27" s="7" customFormat="1" ht="15">
      <c r="A126" s="177" t="s">
        <v>268</v>
      </c>
      <c r="B126" s="188">
        <f>'Open Int.'!E126</f>
        <v>93500</v>
      </c>
      <c r="C126" s="189">
        <f>'Open Int.'!F126</f>
        <v>-850</v>
      </c>
      <c r="D126" s="190">
        <f>'Open Int.'!H126</f>
        <v>4250</v>
      </c>
      <c r="E126" s="322">
        <f>'Open Int.'!I126</f>
        <v>0</v>
      </c>
      <c r="F126" s="191">
        <f>IF('Open Int.'!E126=0,0,'Open Int.'!H126/'Open Int.'!E126)</f>
        <v>0.045454545454545456</v>
      </c>
      <c r="G126" s="155">
        <v>0.04504504504504504</v>
      </c>
      <c r="H126" s="170">
        <f t="shared" si="3"/>
        <v>0.009090909090909167</v>
      </c>
      <c r="I126" s="185">
        <f>IF(Volume!D126=0,0,Volume!F126/Volume!D126)</f>
        <v>0</v>
      </c>
      <c r="J126" s="176">
        <v>0.17647058823529413</v>
      </c>
      <c r="K126" s="170">
        <f t="shared" si="2"/>
        <v>-1</v>
      </c>
      <c r="L126" s="60"/>
      <c r="M126" s="6"/>
      <c r="N126" s="59"/>
      <c r="O126" s="3"/>
      <c r="P126" s="3"/>
      <c r="Q126" s="3"/>
      <c r="R126" s="3"/>
      <c r="S126" s="3"/>
      <c r="T126" s="3"/>
      <c r="U126" s="61"/>
      <c r="V126" s="3"/>
      <c r="W126" s="3"/>
      <c r="X126" s="3"/>
      <c r="Y126" s="3"/>
      <c r="Z126" s="3"/>
      <c r="AA126" s="2"/>
    </row>
    <row r="127" spans="1:27" s="7" customFormat="1" ht="15">
      <c r="A127" s="177" t="s">
        <v>206</v>
      </c>
      <c r="B127" s="188">
        <f>'Open Int.'!E127</f>
        <v>128800</v>
      </c>
      <c r="C127" s="189">
        <f>'Open Int.'!F127</f>
        <v>31400</v>
      </c>
      <c r="D127" s="190">
        <f>'Open Int.'!H127</f>
        <v>7800</v>
      </c>
      <c r="E127" s="322">
        <f>'Open Int.'!I127</f>
        <v>0</v>
      </c>
      <c r="F127" s="191">
        <f>IF('Open Int.'!E127=0,0,'Open Int.'!H127/'Open Int.'!E127)</f>
        <v>0.06055900621118013</v>
      </c>
      <c r="G127" s="155">
        <v>0.08008213552361396</v>
      </c>
      <c r="H127" s="170">
        <f t="shared" si="3"/>
        <v>-0.2437888198757763</v>
      </c>
      <c r="I127" s="185">
        <f>IF(Volume!D127=0,0,Volume!F127/Volume!D127)</f>
        <v>0.01171875</v>
      </c>
      <c r="J127" s="176">
        <v>0.23684210526315788</v>
      </c>
      <c r="K127" s="170">
        <f t="shared" si="2"/>
        <v>-0.9505208333333334</v>
      </c>
      <c r="L127" s="60"/>
      <c r="M127" s="6"/>
      <c r="N127" s="59"/>
      <c r="O127" s="3"/>
      <c r="P127" s="3"/>
      <c r="Q127" s="3"/>
      <c r="R127" s="3"/>
      <c r="S127" s="3"/>
      <c r="T127" s="3"/>
      <c r="U127" s="61"/>
      <c r="V127" s="3"/>
      <c r="W127" s="3"/>
      <c r="X127" s="3"/>
      <c r="Y127" s="3"/>
      <c r="Z127" s="3"/>
      <c r="AA127" s="2"/>
    </row>
    <row r="128" spans="1:27" s="7" customFormat="1" ht="15">
      <c r="A128" s="177" t="s">
        <v>289</v>
      </c>
      <c r="B128" s="188">
        <f>'Open Int.'!E128</f>
        <v>1400</v>
      </c>
      <c r="C128" s="189">
        <f>'Open Int.'!F128</f>
        <v>0</v>
      </c>
      <c r="D128" s="190">
        <f>'Open Int.'!H128</f>
        <v>0</v>
      </c>
      <c r="E128" s="322">
        <f>'Open Int.'!I128</f>
        <v>0</v>
      </c>
      <c r="F128" s="191">
        <f>IF('Open Int.'!E128=0,0,'Open Int.'!H128/'Open Int.'!E128)</f>
        <v>0</v>
      </c>
      <c r="G128" s="155">
        <v>0</v>
      </c>
      <c r="H128" s="170">
        <f t="shared" si="3"/>
        <v>0</v>
      </c>
      <c r="I128" s="185">
        <f>IF(Volume!D128=0,0,Volume!F128/Volume!D128)</f>
        <v>0</v>
      </c>
      <c r="J128" s="176">
        <v>0</v>
      </c>
      <c r="K128" s="170">
        <f t="shared" si="2"/>
        <v>0</v>
      </c>
      <c r="L128" s="60"/>
      <c r="M128" s="6"/>
      <c r="N128" s="59"/>
      <c r="O128" s="3"/>
      <c r="P128" s="3"/>
      <c r="Q128" s="3"/>
      <c r="R128" s="3"/>
      <c r="S128" s="3"/>
      <c r="T128" s="3"/>
      <c r="U128" s="61"/>
      <c r="V128" s="3"/>
      <c r="W128" s="3"/>
      <c r="X128" s="3"/>
      <c r="Y128" s="3"/>
      <c r="Z128" s="3"/>
      <c r="AA128" s="2"/>
    </row>
    <row r="129" spans="1:27" s="7" customFormat="1" ht="15">
      <c r="A129" s="177" t="s">
        <v>6</v>
      </c>
      <c r="B129" s="188">
        <f>'Open Int.'!E129</f>
        <v>25584</v>
      </c>
      <c r="C129" s="189">
        <f>'Open Int.'!F129</f>
        <v>624</v>
      </c>
      <c r="D129" s="190">
        <f>'Open Int.'!H129</f>
        <v>936</v>
      </c>
      <c r="E129" s="322">
        <f>'Open Int.'!I129</f>
        <v>0</v>
      </c>
      <c r="F129" s="191">
        <f>IF('Open Int.'!E129=0,0,'Open Int.'!H129/'Open Int.'!E129)</f>
        <v>0.036585365853658534</v>
      </c>
      <c r="G129" s="155">
        <v>0.0375</v>
      </c>
      <c r="H129" s="170">
        <f t="shared" si="3"/>
        <v>-0.024390243902439046</v>
      </c>
      <c r="I129" s="185">
        <f>IF(Volume!D129=0,0,Volume!F129/Volume!D129)</f>
        <v>0</v>
      </c>
      <c r="J129" s="176">
        <v>0</v>
      </c>
      <c r="K129" s="170">
        <f t="shared" si="2"/>
        <v>0</v>
      </c>
      <c r="L129" s="60"/>
      <c r="M129" s="6"/>
      <c r="N129" s="59"/>
      <c r="O129" s="3"/>
      <c r="P129" s="3"/>
      <c r="Q129" s="3"/>
      <c r="R129" s="3"/>
      <c r="S129" s="3"/>
      <c r="T129" s="3"/>
      <c r="U129" s="61"/>
      <c r="V129" s="3"/>
      <c r="W129" s="3"/>
      <c r="X129" s="3"/>
      <c r="Y129" s="3"/>
      <c r="Z129" s="3"/>
      <c r="AA129" s="2"/>
    </row>
    <row r="130" spans="1:27" s="7" customFormat="1" ht="15">
      <c r="A130" s="177" t="s">
        <v>168</v>
      </c>
      <c r="B130" s="188">
        <f>'Open Int.'!E130</f>
        <v>4200</v>
      </c>
      <c r="C130" s="189">
        <f>'Open Int.'!F130</f>
        <v>0</v>
      </c>
      <c r="D130" s="190">
        <f>'Open Int.'!H130</f>
        <v>0</v>
      </c>
      <c r="E130" s="322">
        <f>'Open Int.'!I130</f>
        <v>0</v>
      </c>
      <c r="F130" s="191">
        <f>IF('Open Int.'!E130=0,0,'Open Int.'!H130/'Open Int.'!E130)</f>
        <v>0</v>
      </c>
      <c r="G130" s="155">
        <v>0</v>
      </c>
      <c r="H130" s="170">
        <f t="shared" si="3"/>
        <v>0</v>
      </c>
      <c r="I130" s="185">
        <f>IF(Volume!D130=0,0,Volume!F130/Volume!D130)</f>
        <v>0</v>
      </c>
      <c r="J130" s="176">
        <v>0</v>
      </c>
      <c r="K130" s="170">
        <f t="shared" si="2"/>
        <v>0</v>
      </c>
      <c r="L130" s="60"/>
      <c r="M130" s="6"/>
      <c r="N130" s="59"/>
      <c r="O130" s="3"/>
      <c r="P130" s="3"/>
      <c r="Q130" s="3"/>
      <c r="R130" s="3"/>
      <c r="S130" s="3"/>
      <c r="T130" s="3"/>
      <c r="U130" s="61"/>
      <c r="V130" s="3"/>
      <c r="W130" s="3"/>
      <c r="X130" s="3"/>
      <c r="Y130" s="3"/>
      <c r="Z130" s="3"/>
      <c r="AA130" s="2"/>
    </row>
    <row r="131" spans="1:29" s="58" customFormat="1" ht="15">
      <c r="A131" s="177" t="s">
        <v>219</v>
      </c>
      <c r="B131" s="188">
        <f>'Open Int.'!E131</f>
        <v>32400</v>
      </c>
      <c r="C131" s="189">
        <f>'Open Int.'!F131</f>
        <v>-400</v>
      </c>
      <c r="D131" s="190">
        <f>'Open Int.'!H131</f>
        <v>3200</v>
      </c>
      <c r="E131" s="322">
        <f>'Open Int.'!I131</f>
        <v>0</v>
      </c>
      <c r="F131" s="191">
        <f>IF('Open Int.'!E131=0,0,'Open Int.'!H131/'Open Int.'!E131)</f>
        <v>0.09876543209876543</v>
      </c>
      <c r="G131" s="155">
        <v>0.0975609756097561</v>
      </c>
      <c r="H131" s="170">
        <f t="shared" si="3"/>
        <v>0.012345679012345588</v>
      </c>
      <c r="I131" s="185">
        <f>IF(Volume!D131=0,0,Volume!F131/Volume!D131)</f>
        <v>0</v>
      </c>
      <c r="J131" s="176">
        <v>0</v>
      </c>
      <c r="K131" s="170">
        <f t="shared" si="2"/>
        <v>0</v>
      </c>
      <c r="L131" s="60"/>
      <c r="M131" s="6"/>
      <c r="N131" s="59"/>
      <c r="O131" s="3"/>
      <c r="P131" s="3"/>
      <c r="Q131" s="3"/>
      <c r="R131" s="3"/>
      <c r="S131" s="3"/>
      <c r="T131" s="3"/>
      <c r="U131" s="61"/>
      <c r="V131" s="3"/>
      <c r="W131" s="3"/>
      <c r="X131" s="3"/>
      <c r="Y131" s="3"/>
      <c r="Z131" s="3"/>
      <c r="AA131" s="2"/>
      <c r="AB131" s="78"/>
      <c r="AC131" s="77"/>
    </row>
    <row r="132" spans="1:27" s="7" customFormat="1" ht="15">
      <c r="A132" s="177" t="s">
        <v>203</v>
      </c>
      <c r="B132" s="188">
        <f>'Open Int.'!E132</f>
        <v>32500</v>
      </c>
      <c r="C132" s="189">
        <f>'Open Int.'!F132</f>
        <v>0</v>
      </c>
      <c r="D132" s="190">
        <f>'Open Int.'!H132</f>
        <v>1250</v>
      </c>
      <c r="E132" s="322">
        <f>'Open Int.'!I132</f>
        <v>0</v>
      </c>
      <c r="F132" s="191">
        <f>IF('Open Int.'!E132=0,0,'Open Int.'!H132/'Open Int.'!E132)</f>
        <v>0.038461538461538464</v>
      </c>
      <c r="G132" s="155">
        <v>0.038461538461538464</v>
      </c>
      <c r="H132" s="170">
        <f t="shared" si="3"/>
        <v>0</v>
      </c>
      <c r="I132" s="185">
        <f>IF(Volume!D132=0,0,Volume!F132/Volume!D132)</f>
        <v>0</v>
      </c>
      <c r="J132" s="176">
        <v>0</v>
      </c>
      <c r="K132" s="170">
        <f t="shared" si="2"/>
        <v>0</v>
      </c>
      <c r="L132" s="60"/>
      <c r="M132" s="6"/>
      <c r="N132" s="59"/>
      <c r="O132" s="3"/>
      <c r="P132" s="3"/>
      <c r="Q132" s="3"/>
      <c r="R132" s="3"/>
      <c r="S132" s="3"/>
      <c r="T132" s="3"/>
      <c r="U132" s="61"/>
      <c r="V132" s="3"/>
      <c r="W132" s="3"/>
      <c r="X132" s="3"/>
      <c r="Y132" s="3"/>
      <c r="Z132" s="3"/>
      <c r="AA132" s="2"/>
    </row>
    <row r="133" spans="1:27" s="7" customFormat="1" ht="15">
      <c r="A133" s="177" t="s">
        <v>290</v>
      </c>
      <c r="B133" s="188">
        <f>'Open Int.'!E133</f>
        <v>6500</v>
      </c>
      <c r="C133" s="189">
        <f>'Open Int.'!F133</f>
        <v>0</v>
      </c>
      <c r="D133" s="190">
        <f>'Open Int.'!H133</f>
        <v>500</v>
      </c>
      <c r="E133" s="322">
        <f>'Open Int.'!I133</f>
        <v>250</v>
      </c>
      <c r="F133" s="191">
        <f>IF('Open Int.'!E133=0,0,'Open Int.'!H133/'Open Int.'!E133)</f>
        <v>0.07692307692307693</v>
      </c>
      <c r="G133" s="155">
        <v>0.038461538461538464</v>
      </c>
      <c r="H133" s="170">
        <f t="shared" si="3"/>
        <v>1</v>
      </c>
      <c r="I133" s="185">
        <f>IF(Volume!D133=0,0,Volume!F133/Volume!D133)</f>
        <v>0.5</v>
      </c>
      <c r="J133" s="176">
        <v>0</v>
      </c>
      <c r="K133" s="170">
        <f aca="true" t="shared" si="4" ref="K133:K196">IF(J133=0,0,(I133-J133)/J133)</f>
        <v>0</v>
      </c>
      <c r="L133" s="60"/>
      <c r="M133" s="6"/>
      <c r="N133" s="59"/>
      <c r="O133" s="3"/>
      <c r="P133" s="3"/>
      <c r="Q133" s="3"/>
      <c r="R133" s="3"/>
      <c r="S133" s="3"/>
      <c r="T133" s="3"/>
      <c r="U133" s="61"/>
      <c r="V133" s="3"/>
      <c r="W133" s="3"/>
      <c r="X133" s="3"/>
      <c r="Y133" s="3"/>
      <c r="Z133" s="3"/>
      <c r="AA133" s="2"/>
    </row>
    <row r="134" spans="1:27" s="7" customFormat="1" ht="15">
      <c r="A134" s="177" t="s">
        <v>408</v>
      </c>
      <c r="B134" s="188">
        <f>'Open Int.'!E134</f>
        <v>5775</v>
      </c>
      <c r="C134" s="189">
        <f>'Open Int.'!F134</f>
        <v>0</v>
      </c>
      <c r="D134" s="190">
        <f>'Open Int.'!H134</f>
        <v>0</v>
      </c>
      <c r="E134" s="322">
        <f>'Open Int.'!I134</f>
        <v>0</v>
      </c>
      <c r="F134" s="191">
        <f>IF('Open Int.'!E134=0,0,'Open Int.'!H134/'Open Int.'!E134)</f>
        <v>0</v>
      </c>
      <c r="G134" s="155">
        <v>0</v>
      </c>
      <c r="H134" s="170">
        <f t="shared" si="3"/>
        <v>0</v>
      </c>
      <c r="I134" s="185">
        <f>IF(Volume!D134=0,0,Volume!F134/Volume!D134)</f>
        <v>0</v>
      </c>
      <c r="J134" s="176">
        <v>0</v>
      </c>
      <c r="K134" s="170">
        <f t="shared" si="4"/>
        <v>0</v>
      </c>
      <c r="L134" s="60"/>
      <c r="M134" s="6"/>
      <c r="N134" s="59"/>
      <c r="O134" s="3"/>
      <c r="P134" s="3"/>
      <c r="Q134" s="3"/>
      <c r="R134" s="3"/>
      <c r="S134" s="3"/>
      <c r="T134" s="3"/>
      <c r="U134" s="61"/>
      <c r="V134" s="3"/>
      <c r="W134" s="3"/>
      <c r="X134" s="3"/>
      <c r="Y134" s="3"/>
      <c r="Z134" s="3"/>
      <c r="AA134" s="2"/>
    </row>
    <row r="135" spans="1:27" s="7" customFormat="1" ht="15">
      <c r="A135" s="177" t="s">
        <v>272</v>
      </c>
      <c r="B135" s="188">
        <f>'Open Int.'!E135</f>
        <v>20000</v>
      </c>
      <c r="C135" s="189">
        <f>'Open Int.'!F135</f>
        <v>1600</v>
      </c>
      <c r="D135" s="190">
        <f>'Open Int.'!H135</f>
        <v>0</v>
      </c>
      <c r="E135" s="322">
        <f>'Open Int.'!I135</f>
        <v>0</v>
      </c>
      <c r="F135" s="191">
        <f>IF('Open Int.'!E135=0,0,'Open Int.'!H135/'Open Int.'!E135)</f>
        <v>0</v>
      </c>
      <c r="G135" s="155">
        <v>0</v>
      </c>
      <c r="H135" s="170">
        <f t="shared" si="3"/>
        <v>0</v>
      </c>
      <c r="I135" s="185">
        <f>IF(Volume!D135=0,0,Volume!F135/Volume!D135)</f>
        <v>0</v>
      </c>
      <c r="J135" s="176">
        <v>0</v>
      </c>
      <c r="K135" s="170">
        <f t="shared" si="4"/>
        <v>0</v>
      </c>
      <c r="L135" s="60"/>
      <c r="M135" s="6"/>
      <c r="N135" s="59"/>
      <c r="O135" s="3"/>
      <c r="P135" s="3"/>
      <c r="Q135" s="3"/>
      <c r="R135" s="3"/>
      <c r="S135" s="3"/>
      <c r="T135" s="3"/>
      <c r="U135" s="61"/>
      <c r="V135" s="3"/>
      <c r="W135" s="3"/>
      <c r="X135" s="3"/>
      <c r="Y135" s="3"/>
      <c r="Z135" s="3"/>
      <c r="AA135" s="2"/>
    </row>
    <row r="136" spans="1:29" s="58" customFormat="1" ht="15">
      <c r="A136" s="177" t="s">
        <v>145</v>
      </c>
      <c r="B136" s="188">
        <f>'Open Int.'!E136</f>
        <v>4494500</v>
      </c>
      <c r="C136" s="189">
        <f>'Open Int.'!F136</f>
        <v>169100</v>
      </c>
      <c r="D136" s="190">
        <f>'Open Int.'!H136</f>
        <v>649700</v>
      </c>
      <c r="E136" s="322">
        <f>'Open Int.'!I136</f>
        <v>0</v>
      </c>
      <c r="F136" s="191">
        <f>IF('Open Int.'!E136=0,0,'Open Int.'!H136/'Open Int.'!E136)</f>
        <v>0.14455445544554454</v>
      </c>
      <c r="G136" s="155">
        <v>0.15020576131687244</v>
      </c>
      <c r="H136" s="170">
        <f t="shared" si="3"/>
        <v>-0.03762376237623776</v>
      </c>
      <c r="I136" s="185">
        <f>IF(Volume!D136=0,0,Volume!F136/Volume!D136)</f>
        <v>0.038461538461538464</v>
      </c>
      <c r="J136" s="176">
        <v>0.09333333333333334</v>
      </c>
      <c r="K136" s="170">
        <f t="shared" si="4"/>
        <v>-0.5879120879120879</v>
      </c>
      <c r="L136" s="60"/>
      <c r="M136" s="6"/>
      <c r="N136" s="59"/>
      <c r="O136" s="3"/>
      <c r="P136" s="3"/>
      <c r="Q136" s="3"/>
      <c r="R136" s="3"/>
      <c r="S136" s="3"/>
      <c r="T136" s="3"/>
      <c r="U136" s="61"/>
      <c r="V136" s="3"/>
      <c r="W136" s="3"/>
      <c r="X136" s="3"/>
      <c r="Y136" s="3"/>
      <c r="Z136" s="3"/>
      <c r="AA136" s="2"/>
      <c r="AB136" s="78"/>
      <c r="AC136" s="77"/>
    </row>
    <row r="137" spans="1:29" s="58" customFormat="1" ht="15">
      <c r="A137" s="177" t="s">
        <v>7</v>
      </c>
      <c r="B137" s="188">
        <f>'Open Int.'!E137</f>
        <v>2209600</v>
      </c>
      <c r="C137" s="189">
        <f>'Open Int.'!F137</f>
        <v>-81600</v>
      </c>
      <c r="D137" s="190">
        <f>'Open Int.'!H137</f>
        <v>379200</v>
      </c>
      <c r="E137" s="322">
        <f>'Open Int.'!I137</f>
        <v>-22400</v>
      </c>
      <c r="F137" s="191">
        <f>IF('Open Int.'!E137=0,0,'Open Int.'!H137/'Open Int.'!E137)</f>
        <v>0.1716147719044171</v>
      </c>
      <c r="G137" s="155">
        <v>0.17527932960893855</v>
      </c>
      <c r="H137" s="170">
        <f t="shared" si="3"/>
        <v>-0.02090695869671204</v>
      </c>
      <c r="I137" s="185">
        <f>IF(Volume!D137=0,0,Volume!F137/Volume!D137)</f>
        <v>0.09016393442622951</v>
      </c>
      <c r="J137" s="176">
        <v>0.1279373368146214</v>
      </c>
      <c r="K137" s="170">
        <f t="shared" si="4"/>
        <v>-0.29524924723987955</v>
      </c>
      <c r="L137" s="60"/>
      <c r="M137" s="6"/>
      <c r="N137" s="59"/>
      <c r="O137" s="3"/>
      <c r="P137" s="3"/>
      <c r="Q137" s="3"/>
      <c r="R137" s="3"/>
      <c r="S137" s="3"/>
      <c r="T137" s="3"/>
      <c r="U137" s="61"/>
      <c r="V137" s="3"/>
      <c r="W137" s="3"/>
      <c r="X137" s="3"/>
      <c r="Y137" s="3"/>
      <c r="Z137" s="3"/>
      <c r="AA137" s="2"/>
      <c r="AB137" s="78"/>
      <c r="AC137" s="77"/>
    </row>
    <row r="138" spans="1:27" s="7" customFormat="1" ht="15">
      <c r="A138" s="177" t="s">
        <v>291</v>
      </c>
      <c r="B138" s="188">
        <f>'Open Int.'!E138</f>
        <v>9000</v>
      </c>
      <c r="C138" s="189">
        <f>'Open Int.'!F138</f>
        <v>0</v>
      </c>
      <c r="D138" s="190">
        <f>'Open Int.'!H138</f>
        <v>0</v>
      </c>
      <c r="E138" s="322">
        <f>'Open Int.'!I138</f>
        <v>0</v>
      </c>
      <c r="F138" s="191">
        <f>IF('Open Int.'!E138=0,0,'Open Int.'!H138/'Open Int.'!E138)</f>
        <v>0</v>
      </c>
      <c r="G138" s="155">
        <v>0</v>
      </c>
      <c r="H138" s="170">
        <f t="shared" si="3"/>
        <v>0</v>
      </c>
      <c r="I138" s="185">
        <f>IF(Volume!D138=0,0,Volume!F138/Volume!D138)</f>
        <v>0</v>
      </c>
      <c r="J138" s="176">
        <v>0</v>
      </c>
      <c r="K138" s="170">
        <f t="shared" si="4"/>
        <v>0</v>
      </c>
      <c r="L138" s="60"/>
      <c r="M138" s="6"/>
      <c r="N138" s="59"/>
      <c r="O138" s="3"/>
      <c r="P138" s="3"/>
      <c r="Q138" s="3"/>
      <c r="R138" s="3"/>
      <c r="S138" s="3"/>
      <c r="T138" s="3"/>
      <c r="U138" s="61"/>
      <c r="V138" s="3"/>
      <c r="W138" s="3"/>
      <c r="X138" s="3"/>
      <c r="Y138" s="3"/>
      <c r="Z138" s="3"/>
      <c r="AA138" s="2"/>
    </row>
    <row r="139" spans="1:27" s="7" customFormat="1" ht="15">
      <c r="A139" s="177" t="s">
        <v>177</v>
      </c>
      <c r="B139" s="188">
        <f>'Open Int.'!E139</f>
        <v>8694000</v>
      </c>
      <c r="C139" s="189">
        <f>'Open Int.'!F139</f>
        <v>868000</v>
      </c>
      <c r="D139" s="190">
        <f>'Open Int.'!H139</f>
        <v>2478000</v>
      </c>
      <c r="E139" s="322">
        <f>'Open Int.'!I139</f>
        <v>70000</v>
      </c>
      <c r="F139" s="191">
        <f>IF('Open Int.'!E139=0,0,'Open Int.'!H139/'Open Int.'!E139)</f>
        <v>0.28502415458937197</v>
      </c>
      <c r="G139" s="155">
        <v>0.3076923076923077</v>
      </c>
      <c r="H139" s="170">
        <f t="shared" si="3"/>
        <v>-0.07367149758454115</v>
      </c>
      <c r="I139" s="185">
        <f>IF(Volume!D139=0,0,Volume!F139/Volume!D139)</f>
        <v>0.10964912280701754</v>
      </c>
      <c r="J139" s="176">
        <v>0.10869565217391304</v>
      </c>
      <c r="K139" s="170">
        <f t="shared" si="4"/>
        <v>0.008771929824561375</v>
      </c>
      <c r="L139" s="60"/>
      <c r="M139" s="6"/>
      <c r="N139" s="59"/>
      <c r="O139" s="3"/>
      <c r="P139" s="3"/>
      <c r="Q139" s="3"/>
      <c r="R139" s="3"/>
      <c r="S139" s="3"/>
      <c r="T139" s="3"/>
      <c r="U139" s="61"/>
      <c r="V139" s="3"/>
      <c r="W139" s="3"/>
      <c r="X139" s="3"/>
      <c r="Y139" s="3"/>
      <c r="Z139" s="3"/>
      <c r="AA139" s="2"/>
    </row>
    <row r="140" spans="1:27" s="7" customFormat="1" ht="15">
      <c r="A140" s="177" t="s">
        <v>198</v>
      </c>
      <c r="B140" s="188">
        <f>'Open Int.'!E140</f>
        <v>55200</v>
      </c>
      <c r="C140" s="189">
        <f>'Open Int.'!F140</f>
        <v>9200</v>
      </c>
      <c r="D140" s="190">
        <f>'Open Int.'!H140</f>
        <v>24150</v>
      </c>
      <c r="E140" s="322">
        <f>'Open Int.'!I140</f>
        <v>0</v>
      </c>
      <c r="F140" s="191">
        <f>IF('Open Int.'!E140=0,0,'Open Int.'!H140/'Open Int.'!E140)</f>
        <v>0.4375</v>
      </c>
      <c r="G140" s="155">
        <v>0.525</v>
      </c>
      <c r="H140" s="170">
        <f aca="true" t="shared" si="5" ref="H140:H208">IF(G140=0,0,(F140-G140)/G140)</f>
        <v>-0.1666666666666667</v>
      </c>
      <c r="I140" s="185">
        <f>IF(Volume!D140=0,0,Volume!F140/Volume!D140)</f>
        <v>0</v>
      </c>
      <c r="J140" s="176">
        <v>0</v>
      </c>
      <c r="K140" s="170">
        <f t="shared" si="4"/>
        <v>0</v>
      </c>
      <c r="L140" s="60"/>
      <c r="M140" s="6"/>
      <c r="N140" s="59"/>
      <c r="O140" s="3"/>
      <c r="P140" s="3"/>
      <c r="Q140" s="3"/>
      <c r="R140" s="3"/>
      <c r="S140" s="3"/>
      <c r="T140" s="3"/>
      <c r="U140" s="61"/>
      <c r="V140" s="3"/>
      <c r="W140" s="3"/>
      <c r="X140" s="3"/>
      <c r="Y140" s="3"/>
      <c r="Z140" s="3"/>
      <c r="AA140" s="2"/>
    </row>
    <row r="141" spans="1:29" s="58" customFormat="1" ht="15">
      <c r="A141" s="177" t="s">
        <v>169</v>
      </c>
      <c r="B141" s="188">
        <f>'Open Int.'!E141</f>
        <v>1100</v>
      </c>
      <c r="C141" s="189">
        <f>'Open Int.'!F141</f>
        <v>0</v>
      </c>
      <c r="D141" s="190">
        <f>'Open Int.'!H141</f>
        <v>0</v>
      </c>
      <c r="E141" s="322">
        <f>'Open Int.'!I141</f>
        <v>0</v>
      </c>
      <c r="F141" s="191">
        <f>IF('Open Int.'!E141=0,0,'Open Int.'!H141/'Open Int.'!E141)</f>
        <v>0</v>
      </c>
      <c r="G141" s="155">
        <v>0</v>
      </c>
      <c r="H141" s="170">
        <f t="shared" si="5"/>
        <v>0</v>
      </c>
      <c r="I141" s="185">
        <f>IF(Volume!D141=0,0,Volume!F141/Volume!D141)</f>
        <v>0</v>
      </c>
      <c r="J141" s="176">
        <v>0</v>
      </c>
      <c r="K141" s="170">
        <f t="shared" si="4"/>
        <v>0</v>
      </c>
      <c r="L141" s="60"/>
      <c r="M141" s="6"/>
      <c r="N141" s="59"/>
      <c r="O141" s="3"/>
      <c r="P141" s="3"/>
      <c r="Q141" s="3"/>
      <c r="R141" s="3"/>
      <c r="S141" s="3"/>
      <c r="T141" s="3"/>
      <c r="U141" s="61"/>
      <c r="V141" s="3"/>
      <c r="W141" s="3"/>
      <c r="X141" s="3"/>
      <c r="Y141" s="3"/>
      <c r="Z141" s="3"/>
      <c r="AA141" s="2"/>
      <c r="AB141" s="78"/>
      <c r="AC141" s="77"/>
    </row>
    <row r="142" spans="1:29" s="58" customFormat="1" ht="15">
      <c r="A142" s="177" t="s">
        <v>146</v>
      </c>
      <c r="B142" s="188">
        <f>'Open Int.'!E142</f>
        <v>3132900</v>
      </c>
      <c r="C142" s="189">
        <f>'Open Int.'!F142</f>
        <v>-212400</v>
      </c>
      <c r="D142" s="190">
        <f>'Open Int.'!H142</f>
        <v>967600</v>
      </c>
      <c r="E142" s="322">
        <f>'Open Int.'!I142</f>
        <v>-47200</v>
      </c>
      <c r="F142" s="191">
        <f>IF('Open Int.'!E142=0,0,'Open Int.'!H142/'Open Int.'!E142)</f>
        <v>0.3088512241054614</v>
      </c>
      <c r="G142" s="155">
        <v>0.30335097001763667</v>
      </c>
      <c r="H142" s="170">
        <f t="shared" si="5"/>
        <v>0.018131651556957104</v>
      </c>
      <c r="I142" s="185">
        <f>IF(Volume!D142=0,0,Volume!F142/Volume!D142)</f>
        <v>0.18181818181818182</v>
      </c>
      <c r="J142" s="176">
        <v>0.06858710562414266</v>
      </c>
      <c r="K142" s="170">
        <f t="shared" si="4"/>
        <v>1.6509090909090909</v>
      </c>
      <c r="L142" s="60"/>
      <c r="M142" s="6"/>
      <c r="N142" s="59"/>
      <c r="O142" s="3"/>
      <c r="P142" s="3"/>
      <c r="Q142" s="3"/>
      <c r="R142" s="3"/>
      <c r="S142" s="3"/>
      <c r="T142" s="3"/>
      <c r="U142" s="61"/>
      <c r="V142" s="3"/>
      <c r="W142" s="3"/>
      <c r="X142" s="3"/>
      <c r="Y142" s="3"/>
      <c r="Z142" s="3"/>
      <c r="AA142" s="2"/>
      <c r="AB142" s="78"/>
      <c r="AC142" s="77"/>
    </row>
    <row r="143" spans="1:29" s="58" customFormat="1" ht="15">
      <c r="A143" s="177" t="s">
        <v>147</v>
      </c>
      <c r="B143" s="188">
        <f>'Open Int.'!E143</f>
        <v>1045</v>
      </c>
      <c r="C143" s="189">
        <f>'Open Int.'!F143</f>
        <v>0</v>
      </c>
      <c r="D143" s="190">
        <f>'Open Int.'!H143</f>
        <v>0</v>
      </c>
      <c r="E143" s="322">
        <f>'Open Int.'!I143</f>
        <v>0</v>
      </c>
      <c r="F143" s="191">
        <f>IF('Open Int.'!E143=0,0,'Open Int.'!H143/'Open Int.'!E143)</f>
        <v>0</v>
      </c>
      <c r="G143" s="155">
        <v>0</v>
      </c>
      <c r="H143" s="170">
        <f t="shared" si="5"/>
        <v>0</v>
      </c>
      <c r="I143" s="185">
        <f>IF(Volume!D143=0,0,Volume!F143/Volume!D143)</f>
        <v>0</v>
      </c>
      <c r="J143" s="176">
        <v>0</v>
      </c>
      <c r="K143" s="170">
        <f t="shared" si="4"/>
        <v>0</v>
      </c>
      <c r="L143" s="60"/>
      <c r="M143" s="6"/>
      <c r="N143" s="59"/>
      <c r="O143" s="3"/>
      <c r="P143" s="3"/>
      <c r="Q143" s="3"/>
      <c r="R143" s="3"/>
      <c r="S143" s="3"/>
      <c r="T143" s="3"/>
      <c r="U143" s="61"/>
      <c r="V143" s="3"/>
      <c r="W143" s="3"/>
      <c r="X143" s="3"/>
      <c r="Y143" s="3"/>
      <c r="Z143" s="3"/>
      <c r="AA143" s="2"/>
      <c r="AB143" s="78"/>
      <c r="AC143" s="77"/>
    </row>
    <row r="144" spans="1:29" s="58" customFormat="1" ht="15">
      <c r="A144" s="177" t="s">
        <v>488</v>
      </c>
      <c r="B144" s="188">
        <f>'Open Int.'!E144</f>
        <v>28800</v>
      </c>
      <c r="C144" s="189">
        <f>'Open Int.'!F144</f>
        <v>0</v>
      </c>
      <c r="D144" s="190">
        <f>'Open Int.'!H144</f>
        <v>27600</v>
      </c>
      <c r="E144" s="322">
        <f>'Open Int.'!I144</f>
        <v>0</v>
      </c>
      <c r="F144" s="191">
        <f>IF('Open Int.'!E144=0,0,'Open Int.'!H144/'Open Int.'!E144)</f>
        <v>0.9583333333333334</v>
      </c>
      <c r="G144" s="155">
        <v>0.9583333333333334</v>
      </c>
      <c r="H144" s="170">
        <f t="shared" si="5"/>
        <v>0</v>
      </c>
      <c r="I144" s="185">
        <f>IF(Volume!D144=0,0,Volume!F144/Volume!D144)</f>
        <v>0</v>
      </c>
      <c r="J144" s="176">
        <v>0</v>
      </c>
      <c r="K144" s="170">
        <f t="shared" si="4"/>
        <v>0</v>
      </c>
      <c r="L144" s="60"/>
      <c r="M144" s="6"/>
      <c r="N144" s="59"/>
      <c r="O144" s="3"/>
      <c r="P144" s="3"/>
      <c r="Q144" s="3"/>
      <c r="R144" s="3"/>
      <c r="S144" s="3"/>
      <c r="T144" s="3"/>
      <c r="U144" s="61"/>
      <c r="V144" s="3"/>
      <c r="W144" s="3"/>
      <c r="X144" s="3"/>
      <c r="Y144" s="3"/>
      <c r="Z144" s="3"/>
      <c r="AA144" s="2"/>
      <c r="AB144" s="78"/>
      <c r="AC144" s="77"/>
    </row>
    <row r="145" spans="1:29" s="58" customFormat="1" ht="15">
      <c r="A145" s="177" t="s">
        <v>121</v>
      </c>
      <c r="B145" s="188">
        <f>'Open Int.'!E145</f>
        <v>4892875</v>
      </c>
      <c r="C145" s="189">
        <f>'Open Int.'!F145</f>
        <v>560625</v>
      </c>
      <c r="D145" s="190">
        <f>'Open Int.'!H145</f>
        <v>1062750</v>
      </c>
      <c r="E145" s="322">
        <f>'Open Int.'!I145</f>
        <v>-8125</v>
      </c>
      <c r="F145" s="191">
        <f>IF('Open Int.'!E145=0,0,'Open Int.'!H145/'Open Int.'!E145)</f>
        <v>0.2172035868482232</v>
      </c>
      <c r="G145" s="155">
        <v>0.2471867966991748</v>
      </c>
      <c r="H145" s="170">
        <f t="shared" si="5"/>
        <v>-0.12129778067167976</v>
      </c>
      <c r="I145" s="185">
        <f>IF(Volume!D145=0,0,Volume!F145/Volume!D145)</f>
        <v>0.08037225042301184</v>
      </c>
      <c r="J145" s="176">
        <v>0.22790055248618785</v>
      </c>
      <c r="K145" s="170">
        <f t="shared" si="4"/>
        <v>-0.6473363072347845</v>
      </c>
      <c r="L145" s="60"/>
      <c r="M145" s="6"/>
      <c r="N145" s="59"/>
      <c r="O145" s="3"/>
      <c r="P145" s="3"/>
      <c r="Q145" s="3"/>
      <c r="R145" s="3"/>
      <c r="S145" s="3"/>
      <c r="T145" s="3"/>
      <c r="U145" s="61"/>
      <c r="V145" s="3"/>
      <c r="W145" s="3"/>
      <c r="X145" s="3"/>
      <c r="Y145" s="3"/>
      <c r="Z145" s="3"/>
      <c r="AA145" s="2"/>
      <c r="AB145" s="78"/>
      <c r="AC145" s="77"/>
    </row>
    <row r="146" spans="1:29" s="58" customFormat="1" ht="15">
      <c r="A146" s="177" t="s">
        <v>489</v>
      </c>
      <c r="B146" s="188">
        <f>'Open Int.'!E146</f>
        <v>0</v>
      </c>
      <c r="C146" s="189">
        <f>'Open Int.'!F146</f>
        <v>0</v>
      </c>
      <c r="D146" s="190">
        <f>'Open Int.'!H146</f>
        <v>0</v>
      </c>
      <c r="E146" s="322">
        <f>'Open Int.'!I146</f>
        <v>0</v>
      </c>
      <c r="F146" s="191">
        <f>IF('Open Int.'!E146=0,0,'Open Int.'!H146/'Open Int.'!E146)</f>
        <v>0</v>
      </c>
      <c r="G146" s="155">
        <v>0</v>
      </c>
      <c r="H146" s="170">
        <f t="shared" si="5"/>
        <v>0</v>
      </c>
      <c r="I146" s="185">
        <f>IF(Volume!D146=0,0,Volume!F146/Volume!D146)</f>
        <v>0</v>
      </c>
      <c r="J146" s="176">
        <v>0</v>
      </c>
      <c r="K146" s="170">
        <f t="shared" si="4"/>
        <v>0</v>
      </c>
      <c r="L146" s="60"/>
      <c r="M146" s="6"/>
      <c r="N146" s="59"/>
      <c r="O146" s="3"/>
      <c r="P146" s="3"/>
      <c r="Q146" s="3"/>
      <c r="R146" s="3"/>
      <c r="S146" s="3"/>
      <c r="T146" s="3"/>
      <c r="U146" s="61"/>
      <c r="V146" s="3"/>
      <c r="W146" s="3"/>
      <c r="X146" s="3"/>
      <c r="Y146" s="3"/>
      <c r="Z146" s="3"/>
      <c r="AA146" s="2"/>
      <c r="AB146" s="78"/>
      <c r="AC146" s="77"/>
    </row>
    <row r="147" spans="1:29" s="58" customFormat="1" ht="15">
      <c r="A147" s="177" t="s">
        <v>469</v>
      </c>
      <c r="B147" s="188">
        <f>'Open Int.'!E147</f>
        <v>33800</v>
      </c>
      <c r="C147" s="189">
        <f>'Open Int.'!F147</f>
        <v>-1300</v>
      </c>
      <c r="D147" s="190">
        <f>'Open Int.'!H147</f>
        <v>1300</v>
      </c>
      <c r="E147" s="322">
        <f>'Open Int.'!I147</f>
        <v>0</v>
      </c>
      <c r="F147" s="191">
        <f>IF('Open Int.'!E147=0,0,'Open Int.'!H147/'Open Int.'!E147)</f>
        <v>0.038461538461538464</v>
      </c>
      <c r="G147" s="155">
        <v>0.037037037037037035</v>
      </c>
      <c r="H147" s="170">
        <f t="shared" si="5"/>
        <v>0.038461538461538575</v>
      </c>
      <c r="I147" s="185">
        <f>IF(Volume!D147=0,0,Volume!F147/Volume!D147)</f>
        <v>0</v>
      </c>
      <c r="J147" s="176">
        <v>0</v>
      </c>
      <c r="K147" s="170">
        <f t="shared" si="4"/>
        <v>0</v>
      </c>
      <c r="L147" s="60"/>
      <c r="M147" s="6"/>
      <c r="N147" s="59"/>
      <c r="O147" s="3"/>
      <c r="P147" s="3"/>
      <c r="Q147" s="3"/>
      <c r="R147" s="3"/>
      <c r="S147" s="3"/>
      <c r="T147" s="3"/>
      <c r="U147" s="61"/>
      <c r="V147" s="3"/>
      <c r="W147" s="3"/>
      <c r="X147" s="3"/>
      <c r="Y147" s="3"/>
      <c r="Z147" s="3"/>
      <c r="AA147" s="2"/>
      <c r="AB147" s="78"/>
      <c r="AC147" s="77"/>
    </row>
    <row r="148" spans="1:29" s="58" customFormat="1" ht="15">
      <c r="A148" s="177" t="s">
        <v>35</v>
      </c>
      <c r="B148" s="188">
        <f>'Open Int.'!E148</f>
        <v>182475</v>
      </c>
      <c r="C148" s="189">
        <f>'Open Int.'!F148</f>
        <v>-450</v>
      </c>
      <c r="D148" s="190">
        <f>'Open Int.'!H148</f>
        <v>63675</v>
      </c>
      <c r="E148" s="322">
        <f>'Open Int.'!I148</f>
        <v>225</v>
      </c>
      <c r="F148" s="191">
        <f>IF('Open Int.'!E148=0,0,'Open Int.'!H148/'Open Int.'!E148)</f>
        <v>0.34895191122071517</v>
      </c>
      <c r="G148" s="155">
        <v>0.34686346863468637</v>
      </c>
      <c r="H148" s="170">
        <f t="shared" si="5"/>
        <v>0.006020935540572404</v>
      </c>
      <c r="I148" s="185">
        <f>IF(Volume!D148=0,0,Volume!F148/Volume!D148)</f>
        <v>0.08411214953271028</v>
      </c>
      <c r="J148" s="176">
        <v>0.032467532467532464</v>
      </c>
      <c r="K148" s="170">
        <f t="shared" si="4"/>
        <v>1.5906542056074768</v>
      </c>
      <c r="L148" s="60"/>
      <c r="M148" s="6"/>
      <c r="N148" s="59"/>
      <c r="O148" s="3"/>
      <c r="P148" s="3"/>
      <c r="Q148" s="3"/>
      <c r="R148" s="3"/>
      <c r="S148" s="3"/>
      <c r="T148" s="3"/>
      <c r="U148" s="61"/>
      <c r="V148" s="3"/>
      <c r="W148" s="3"/>
      <c r="X148" s="3"/>
      <c r="Y148" s="3"/>
      <c r="Z148" s="3"/>
      <c r="AA148" s="2"/>
      <c r="AB148" s="78"/>
      <c r="AC148" s="77"/>
    </row>
    <row r="149" spans="1:29" s="58" customFormat="1" ht="15">
      <c r="A149" s="177" t="s">
        <v>170</v>
      </c>
      <c r="B149" s="188">
        <f>'Open Int.'!E149</f>
        <v>81900</v>
      </c>
      <c r="C149" s="189">
        <f>'Open Int.'!F149</f>
        <v>3150</v>
      </c>
      <c r="D149" s="190">
        <f>'Open Int.'!H149</f>
        <v>4200</v>
      </c>
      <c r="E149" s="322">
        <f>'Open Int.'!I149</f>
        <v>1050</v>
      </c>
      <c r="F149" s="191">
        <f>IF('Open Int.'!E149=0,0,'Open Int.'!H149/'Open Int.'!E149)</f>
        <v>0.05128205128205128</v>
      </c>
      <c r="G149" s="155">
        <v>0.04</v>
      </c>
      <c r="H149" s="170">
        <f t="shared" si="5"/>
        <v>0.282051282051282</v>
      </c>
      <c r="I149" s="185">
        <f>IF(Volume!D149=0,0,Volume!F149/Volume!D149)</f>
        <v>0.16666666666666666</v>
      </c>
      <c r="J149" s="176">
        <v>0</v>
      </c>
      <c r="K149" s="170">
        <f t="shared" si="4"/>
        <v>0</v>
      </c>
      <c r="L149" s="60"/>
      <c r="M149" s="6"/>
      <c r="N149" s="59"/>
      <c r="O149" s="3"/>
      <c r="P149" s="3"/>
      <c r="Q149" s="3"/>
      <c r="R149" s="3"/>
      <c r="S149" s="3"/>
      <c r="T149" s="3"/>
      <c r="U149" s="61"/>
      <c r="V149" s="3"/>
      <c r="W149" s="3"/>
      <c r="X149" s="3"/>
      <c r="Y149" s="3"/>
      <c r="Z149" s="3"/>
      <c r="AA149" s="2"/>
      <c r="AB149" s="78"/>
      <c r="AC149" s="77"/>
    </row>
    <row r="150" spans="1:29" s="58" customFormat="1" ht="15">
      <c r="A150" s="177" t="s">
        <v>79</v>
      </c>
      <c r="B150" s="188">
        <f>'Open Int.'!E150</f>
        <v>2400</v>
      </c>
      <c r="C150" s="189">
        <f>'Open Int.'!F150</f>
        <v>0</v>
      </c>
      <c r="D150" s="190">
        <f>'Open Int.'!H150</f>
        <v>0</v>
      </c>
      <c r="E150" s="322">
        <f>'Open Int.'!I150</f>
        <v>0</v>
      </c>
      <c r="F150" s="191">
        <f>IF('Open Int.'!E150=0,0,'Open Int.'!H150/'Open Int.'!E150)</f>
        <v>0</v>
      </c>
      <c r="G150" s="155">
        <v>0</v>
      </c>
      <c r="H150" s="170">
        <f t="shared" si="5"/>
        <v>0</v>
      </c>
      <c r="I150" s="185">
        <f>IF(Volume!D150=0,0,Volume!F150/Volume!D150)</f>
        <v>0</v>
      </c>
      <c r="J150" s="176">
        <v>0</v>
      </c>
      <c r="K150" s="170">
        <f t="shared" si="4"/>
        <v>0</v>
      </c>
      <c r="L150" s="60"/>
      <c r="M150" s="6"/>
      <c r="N150" s="59"/>
      <c r="O150" s="3"/>
      <c r="P150" s="3"/>
      <c r="Q150" s="3"/>
      <c r="R150" s="3"/>
      <c r="S150" s="3"/>
      <c r="T150" s="3"/>
      <c r="U150" s="61"/>
      <c r="V150" s="3"/>
      <c r="W150" s="3"/>
      <c r="X150" s="3"/>
      <c r="Y150" s="3"/>
      <c r="Z150" s="3"/>
      <c r="AA150" s="2"/>
      <c r="AB150" s="78"/>
      <c r="AC150" s="77"/>
    </row>
    <row r="151" spans="1:29" s="58" customFormat="1" ht="15">
      <c r="A151" s="177" t="s">
        <v>409</v>
      </c>
      <c r="B151" s="188">
        <f>'Open Int.'!E151</f>
        <v>2000</v>
      </c>
      <c r="C151" s="189">
        <f>'Open Int.'!F151</f>
        <v>0</v>
      </c>
      <c r="D151" s="190">
        <f>'Open Int.'!H151</f>
        <v>500</v>
      </c>
      <c r="E151" s="322">
        <f>'Open Int.'!I151</f>
        <v>500</v>
      </c>
      <c r="F151" s="191">
        <f>IF('Open Int.'!E151=0,0,'Open Int.'!H151/'Open Int.'!E151)</f>
        <v>0.25</v>
      </c>
      <c r="G151" s="155">
        <v>0</v>
      </c>
      <c r="H151" s="170">
        <f t="shared" si="5"/>
        <v>0</v>
      </c>
      <c r="I151" s="185">
        <f>IF(Volume!D151=0,0,Volume!F151/Volume!D151)</f>
        <v>0</v>
      </c>
      <c r="J151" s="176">
        <v>0</v>
      </c>
      <c r="K151" s="170">
        <f t="shared" si="4"/>
        <v>0</v>
      </c>
      <c r="L151" s="60"/>
      <c r="M151" s="6"/>
      <c r="N151" s="59"/>
      <c r="O151" s="3"/>
      <c r="P151" s="3"/>
      <c r="Q151" s="3"/>
      <c r="R151" s="3"/>
      <c r="S151" s="3"/>
      <c r="T151" s="3"/>
      <c r="U151" s="61"/>
      <c r="V151" s="3"/>
      <c r="W151" s="3"/>
      <c r="X151" s="3"/>
      <c r="Y151" s="3"/>
      <c r="Z151" s="3"/>
      <c r="AA151" s="2"/>
      <c r="AB151" s="78"/>
      <c r="AC151" s="77"/>
    </row>
    <row r="152" spans="1:29" s="58" customFormat="1" ht="15">
      <c r="A152" s="177" t="s">
        <v>270</v>
      </c>
      <c r="B152" s="188">
        <f>'Open Int.'!E152</f>
        <v>20300</v>
      </c>
      <c r="C152" s="189">
        <f>'Open Int.'!F152</f>
        <v>0</v>
      </c>
      <c r="D152" s="190">
        <f>'Open Int.'!H152</f>
        <v>1400</v>
      </c>
      <c r="E152" s="322">
        <f>'Open Int.'!I152</f>
        <v>0</v>
      </c>
      <c r="F152" s="191">
        <f>IF('Open Int.'!E152=0,0,'Open Int.'!H152/'Open Int.'!E152)</f>
        <v>0.06896551724137931</v>
      </c>
      <c r="G152" s="155">
        <v>0.06896551724137931</v>
      </c>
      <c r="H152" s="170">
        <f t="shared" si="5"/>
        <v>0</v>
      </c>
      <c r="I152" s="185">
        <f>IF(Volume!D152=0,0,Volume!F152/Volume!D152)</f>
        <v>0</v>
      </c>
      <c r="J152" s="176">
        <v>0</v>
      </c>
      <c r="K152" s="170">
        <f t="shared" si="4"/>
        <v>0</v>
      </c>
      <c r="L152" s="60"/>
      <c r="M152" s="6"/>
      <c r="N152" s="59"/>
      <c r="O152" s="3"/>
      <c r="P152" s="3"/>
      <c r="Q152" s="3"/>
      <c r="R152" s="3"/>
      <c r="S152" s="3"/>
      <c r="T152" s="3"/>
      <c r="U152" s="61"/>
      <c r="V152" s="3"/>
      <c r="W152" s="3"/>
      <c r="X152" s="3"/>
      <c r="Y152" s="3"/>
      <c r="Z152" s="3"/>
      <c r="AA152" s="2"/>
      <c r="AB152" s="78"/>
      <c r="AC152" s="77"/>
    </row>
    <row r="153" spans="1:29" s="58" customFormat="1" ht="15">
      <c r="A153" s="177" t="s">
        <v>410</v>
      </c>
      <c r="B153" s="188">
        <f>'Open Int.'!E153</f>
        <v>0</v>
      </c>
      <c r="C153" s="189">
        <f>'Open Int.'!F153</f>
        <v>0</v>
      </c>
      <c r="D153" s="190">
        <f>'Open Int.'!H153</f>
        <v>0</v>
      </c>
      <c r="E153" s="322">
        <f>'Open Int.'!I153</f>
        <v>0</v>
      </c>
      <c r="F153" s="191">
        <f>IF('Open Int.'!E153=0,0,'Open Int.'!H153/'Open Int.'!E153)</f>
        <v>0</v>
      </c>
      <c r="G153" s="155">
        <v>0</v>
      </c>
      <c r="H153" s="170">
        <f t="shared" si="5"/>
        <v>0</v>
      </c>
      <c r="I153" s="185">
        <f>IF(Volume!D153=0,0,Volume!F153/Volume!D153)</f>
        <v>0</v>
      </c>
      <c r="J153" s="176">
        <v>0</v>
      </c>
      <c r="K153" s="170">
        <f t="shared" si="4"/>
        <v>0</v>
      </c>
      <c r="L153" s="60"/>
      <c r="M153" s="6"/>
      <c r="N153" s="59"/>
      <c r="O153" s="3"/>
      <c r="P153" s="3"/>
      <c r="Q153" s="3"/>
      <c r="R153" s="3"/>
      <c r="S153" s="3"/>
      <c r="T153" s="3"/>
      <c r="U153" s="61"/>
      <c r="V153" s="3"/>
      <c r="W153" s="3"/>
      <c r="X153" s="3"/>
      <c r="Y153" s="3"/>
      <c r="Z153" s="3"/>
      <c r="AA153" s="2"/>
      <c r="AB153" s="78"/>
      <c r="AC153" s="77"/>
    </row>
    <row r="154" spans="1:29" s="58" customFormat="1" ht="15">
      <c r="A154" s="177" t="s">
        <v>220</v>
      </c>
      <c r="B154" s="188">
        <f>'Open Int.'!E154</f>
        <v>65650</v>
      </c>
      <c r="C154" s="189">
        <f>'Open Int.'!F154</f>
        <v>5850</v>
      </c>
      <c r="D154" s="190">
        <f>'Open Int.'!H154</f>
        <v>4550</v>
      </c>
      <c r="E154" s="322">
        <f>'Open Int.'!I154</f>
        <v>0</v>
      </c>
      <c r="F154" s="191">
        <f>IF('Open Int.'!E154=0,0,'Open Int.'!H154/'Open Int.'!E154)</f>
        <v>0.06930693069306931</v>
      </c>
      <c r="G154" s="155">
        <v>0.07608695652173914</v>
      </c>
      <c r="H154" s="170">
        <f t="shared" si="5"/>
        <v>-0.08910891089108909</v>
      </c>
      <c r="I154" s="185">
        <f>IF(Volume!D154=0,0,Volume!F154/Volume!D154)</f>
        <v>0</v>
      </c>
      <c r="J154" s="176">
        <v>0.16666666666666666</v>
      </c>
      <c r="K154" s="170">
        <f t="shared" si="4"/>
        <v>-1</v>
      </c>
      <c r="L154" s="60"/>
      <c r="M154" s="6"/>
      <c r="N154" s="59"/>
      <c r="O154" s="3"/>
      <c r="P154" s="3"/>
      <c r="Q154" s="3"/>
      <c r="R154" s="3"/>
      <c r="S154" s="3"/>
      <c r="T154" s="3"/>
      <c r="U154" s="61"/>
      <c r="V154" s="3"/>
      <c r="W154" s="3"/>
      <c r="X154" s="3"/>
      <c r="Y154" s="3"/>
      <c r="Z154" s="3"/>
      <c r="AA154" s="2"/>
      <c r="AB154" s="78"/>
      <c r="AC154" s="77"/>
    </row>
    <row r="155" spans="1:29" s="58" customFormat="1" ht="15">
      <c r="A155" s="177" t="s">
        <v>411</v>
      </c>
      <c r="B155" s="188">
        <f>'Open Int.'!E155</f>
        <v>550</v>
      </c>
      <c r="C155" s="189">
        <f>'Open Int.'!F155</f>
        <v>550</v>
      </c>
      <c r="D155" s="190">
        <f>'Open Int.'!H155</f>
        <v>0</v>
      </c>
      <c r="E155" s="322">
        <f>'Open Int.'!I155</f>
        <v>0</v>
      </c>
      <c r="F155" s="191">
        <f>IF('Open Int.'!E155=0,0,'Open Int.'!H155/'Open Int.'!E155)</f>
        <v>0</v>
      </c>
      <c r="G155" s="155">
        <v>0</v>
      </c>
      <c r="H155" s="170">
        <f t="shared" si="5"/>
        <v>0</v>
      </c>
      <c r="I155" s="185">
        <f>IF(Volume!D155=0,0,Volume!F155/Volume!D155)</f>
        <v>0</v>
      </c>
      <c r="J155" s="176">
        <v>0</v>
      </c>
      <c r="K155" s="170">
        <f t="shared" si="4"/>
        <v>0</v>
      </c>
      <c r="L155" s="60"/>
      <c r="M155" s="6"/>
      <c r="N155" s="59"/>
      <c r="O155" s="3"/>
      <c r="P155" s="3"/>
      <c r="Q155" s="3"/>
      <c r="R155" s="3"/>
      <c r="S155" s="3"/>
      <c r="T155" s="3"/>
      <c r="U155" s="61"/>
      <c r="V155" s="3"/>
      <c r="W155" s="3"/>
      <c r="X155" s="3"/>
      <c r="Y155" s="3"/>
      <c r="Z155" s="3"/>
      <c r="AA155" s="2"/>
      <c r="AB155" s="78"/>
      <c r="AC155" s="77"/>
    </row>
    <row r="156" spans="1:29" s="58" customFormat="1" ht="15">
      <c r="A156" s="177" t="s">
        <v>412</v>
      </c>
      <c r="B156" s="188">
        <f>'Open Int.'!E156</f>
        <v>5962000</v>
      </c>
      <c r="C156" s="189">
        <f>'Open Int.'!F156</f>
        <v>-48400</v>
      </c>
      <c r="D156" s="190">
        <f>'Open Int.'!H156</f>
        <v>1289200</v>
      </c>
      <c r="E156" s="322">
        <f>'Open Int.'!I156</f>
        <v>0</v>
      </c>
      <c r="F156" s="191">
        <f>IF('Open Int.'!E156=0,0,'Open Int.'!H156/'Open Int.'!E156)</f>
        <v>0.21623616236162363</v>
      </c>
      <c r="G156" s="155">
        <v>0.2144948755490483</v>
      </c>
      <c r="H156" s="170">
        <f t="shared" si="5"/>
        <v>0.008118081180811906</v>
      </c>
      <c r="I156" s="185">
        <f>IF(Volume!D156=0,0,Volume!F156/Volume!D156)</f>
        <v>0.11976047904191617</v>
      </c>
      <c r="J156" s="176">
        <v>0.1659919028340081</v>
      </c>
      <c r="K156" s="170">
        <f t="shared" si="4"/>
        <v>-0.2785161384547978</v>
      </c>
      <c r="L156" s="60"/>
      <c r="M156" s="6"/>
      <c r="N156" s="59"/>
      <c r="O156" s="3"/>
      <c r="P156" s="3"/>
      <c r="Q156" s="3"/>
      <c r="R156" s="3"/>
      <c r="S156" s="3"/>
      <c r="T156" s="3"/>
      <c r="U156" s="61"/>
      <c r="V156" s="3"/>
      <c r="W156" s="3"/>
      <c r="X156" s="3"/>
      <c r="Y156" s="3"/>
      <c r="Z156" s="3"/>
      <c r="AA156" s="2"/>
      <c r="AB156" s="78"/>
      <c r="AC156" s="77"/>
    </row>
    <row r="157" spans="1:29" s="58" customFormat="1" ht="15">
      <c r="A157" s="177" t="s">
        <v>385</v>
      </c>
      <c r="B157" s="188">
        <f>'Open Int.'!E157</f>
        <v>1689600</v>
      </c>
      <c r="C157" s="189">
        <f>'Open Int.'!F157</f>
        <v>74400</v>
      </c>
      <c r="D157" s="190">
        <f>'Open Int.'!H157</f>
        <v>316800</v>
      </c>
      <c r="E157" s="322">
        <f>'Open Int.'!I157</f>
        <v>2400</v>
      </c>
      <c r="F157" s="191">
        <f>IF('Open Int.'!E157=0,0,'Open Int.'!H157/'Open Int.'!E157)</f>
        <v>0.1875</v>
      </c>
      <c r="G157" s="155">
        <v>0.19465081723625557</v>
      </c>
      <c r="H157" s="170">
        <f t="shared" si="5"/>
        <v>-0.03673664122137406</v>
      </c>
      <c r="I157" s="185">
        <f>IF(Volume!D157=0,0,Volume!F157/Volume!D157)</f>
        <v>0.03468208092485549</v>
      </c>
      <c r="J157" s="176">
        <v>0.05806451612903226</v>
      </c>
      <c r="K157" s="170">
        <f t="shared" si="4"/>
        <v>-0.40269749518304443</v>
      </c>
      <c r="L157" s="60"/>
      <c r="M157" s="6"/>
      <c r="N157" s="59"/>
      <c r="O157" s="3"/>
      <c r="P157" s="3"/>
      <c r="Q157" s="3"/>
      <c r="R157" s="3"/>
      <c r="S157" s="3"/>
      <c r="T157" s="3"/>
      <c r="U157" s="61"/>
      <c r="V157" s="3"/>
      <c r="W157" s="3"/>
      <c r="X157" s="3"/>
      <c r="Y157" s="3"/>
      <c r="Z157" s="3"/>
      <c r="AA157" s="2"/>
      <c r="AB157" s="78"/>
      <c r="AC157" s="77"/>
    </row>
    <row r="158" spans="1:29" s="58" customFormat="1" ht="15">
      <c r="A158" s="177" t="s">
        <v>80</v>
      </c>
      <c r="B158" s="188">
        <f>'Open Int.'!E158</f>
        <v>19800</v>
      </c>
      <c r="C158" s="189">
        <f>'Open Int.'!F158</f>
        <v>5400</v>
      </c>
      <c r="D158" s="190">
        <f>'Open Int.'!H158</f>
        <v>0</v>
      </c>
      <c r="E158" s="322">
        <f>'Open Int.'!I158</f>
        <v>0</v>
      </c>
      <c r="F158" s="191">
        <f>IF('Open Int.'!E158=0,0,'Open Int.'!H158/'Open Int.'!E158)</f>
        <v>0</v>
      </c>
      <c r="G158" s="155">
        <v>0</v>
      </c>
      <c r="H158" s="170">
        <f t="shared" si="5"/>
        <v>0</v>
      </c>
      <c r="I158" s="185">
        <f>IF(Volume!D158=0,0,Volume!F158/Volume!D158)</f>
        <v>0</v>
      </c>
      <c r="J158" s="176">
        <v>0</v>
      </c>
      <c r="K158" s="170">
        <f t="shared" si="4"/>
        <v>0</v>
      </c>
      <c r="L158" s="60"/>
      <c r="M158" s="6"/>
      <c r="N158" s="59"/>
      <c r="O158" s="3"/>
      <c r="P158" s="3"/>
      <c r="Q158" s="3"/>
      <c r="R158" s="3"/>
      <c r="S158" s="3"/>
      <c r="T158" s="3"/>
      <c r="U158" s="61"/>
      <c r="V158" s="3"/>
      <c r="W158" s="3"/>
      <c r="X158" s="3"/>
      <c r="Y158" s="3"/>
      <c r="Z158" s="3"/>
      <c r="AA158" s="2"/>
      <c r="AB158" s="78"/>
      <c r="AC158" s="77"/>
    </row>
    <row r="159" spans="1:29" s="58" customFormat="1" ht="15">
      <c r="A159" s="177" t="s">
        <v>221</v>
      </c>
      <c r="B159" s="188">
        <f>'Open Int.'!E159</f>
        <v>337400</v>
      </c>
      <c r="C159" s="189">
        <f>'Open Int.'!F159</f>
        <v>8400</v>
      </c>
      <c r="D159" s="190">
        <f>'Open Int.'!H159</f>
        <v>36400</v>
      </c>
      <c r="E159" s="322">
        <f>'Open Int.'!I159</f>
        <v>0</v>
      </c>
      <c r="F159" s="191">
        <f>IF('Open Int.'!E159=0,0,'Open Int.'!H159/'Open Int.'!E159)</f>
        <v>0.1078838174273859</v>
      </c>
      <c r="G159" s="155">
        <v>0.11063829787234042</v>
      </c>
      <c r="H159" s="170">
        <f t="shared" si="5"/>
        <v>-0.024896265560165866</v>
      </c>
      <c r="I159" s="185">
        <f>IF(Volume!D159=0,0,Volume!F159/Volume!D159)</f>
        <v>0</v>
      </c>
      <c r="J159" s="176">
        <v>0</v>
      </c>
      <c r="K159" s="170">
        <f t="shared" si="4"/>
        <v>0</v>
      </c>
      <c r="L159" s="60"/>
      <c r="M159" s="6"/>
      <c r="N159" s="59"/>
      <c r="O159" s="3"/>
      <c r="P159" s="3"/>
      <c r="Q159" s="3"/>
      <c r="R159" s="3"/>
      <c r="S159" s="3"/>
      <c r="T159" s="3"/>
      <c r="U159" s="61"/>
      <c r="V159" s="3"/>
      <c r="W159" s="3"/>
      <c r="X159" s="3"/>
      <c r="Y159" s="3"/>
      <c r="Z159" s="3"/>
      <c r="AA159" s="2"/>
      <c r="AB159" s="78"/>
      <c r="AC159" s="77"/>
    </row>
    <row r="160" spans="1:27" s="7" customFormat="1" ht="15">
      <c r="A160" s="177" t="s">
        <v>292</v>
      </c>
      <c r="B160" s="188">
        <f>'Open Int.'!E160</f>
        <v>550000</v>
      </c>
      <c r="C160" s="189">
        <f>'Open Int.'!F160</f>
        <v>11000</v>
      </c>
      <c r="D160" s="190">
        <f>'Open Int.'!H160</f>
        <v>72600</v>
      </c>
      <c r="E160" s="322">
        <f>'Open Int.'!I160</f>
        <v>-4400</v>
      </c>
      <c r="F160" s="191">
        <f>IF('Open Int.'!E160=0,0,'Open Int.'!H160/'Open Int.'!E160)</f>
        <v>0.132</v>
      </c>
      <c r="G160" s="155">
        <v>0.14285714285714285</v>
      </c>
      <c r="H160" s="170">
        <f t="shared" si="5"/>
        <v>-0.0759999999999999</v>
      </c>
      <c r="I160" s="185">
        <f>IF(Volume!D160=0,0,Volume!F160/Volume!D160)</f>
        <v>0.05</v>
      </c>
      <c r="J160" s="176">
        <v>0.057971014492753624</v>
      </c>
      <c r="K160" s="170">
        <f t="shared" si="4"/>
        <v>-0.13749999999999996</v>
      </c>
      <c r="L160" s="60"/>
      <c r="M160" s="6"/>
      <c r="N160" s="59"/>
      <c r="O160" s="3"/>
      <c r="P160" s="3"/>
      <c r="Q160" s="3"/>
      <c r="R160" s="3"/>
      <c r="S160" s="3"/>
      <c r="T160" s="3"/>
      <c r="U160" s="61"/>
      <c r="V160" s="3"/>
      <c r="W160" s="3"/>
      <c r="X160" s="3"/>
      <c r="Y160" s="3"/>
      <c r="Z160" s="3"/>
      <c r="AA160" s="2"/>
    </row>
    <row r="161" spans="1:27" s="7" customFormat="1" ht="15">
      <c r="A161" s="177" t="s">
        <v>222</v>
      </c>
      <c r="B161" s="188">
        <f>'Open Int.'!E161</f>
        <v>456000</v>
      </c>
      <c r="C161" s="189">
        <f>'Open Int.'!F161</f>
        <v>21000</v>
      </c>
      <c r="D161" s="190">
        <f>'Open Int.'!H161</f>
        <v>36000</v>
      </c>
      <c r="E161" s="322">
        <f>'Open Int.'!I161</f>
        <v>3000</v>
      </c>
      <c r="F161" s="191">
        <f>IF('Open Int.'!E161=0,0,'Open Int.'!H161/'Open Int.'!E161)</f>
        <v>0.07894736842105263</v>
      </c>
      <c r="G161" s="155">
        <v>0.07586206896551724</v>
      </c>
      <c r="H161" s="170">
        <f t="shared" si="5"/>
        <v>0.0406698564593301</v>
      </c>
      <c r="I161" s="185">
        <f>IF(Volume!D161=0,0,Volume!F161/Volume!D161)</f>
        <v>0.02531645569620253</v>
      </c>
      <c r="J161" s="176">
        <v>0.18333333333333332</v>
      </c>
      <c r="K161" s="170">
        <f t="shared" si="4"/>
        <v>-0.8619102416570771</v>
      </c>
      <c r="L161" s="60"/>
      <c r="M161" s="6"/>
      <c r="N161" s="59"/>
      <c r="O161" s="3"/>
      <c r="P161" s="3"/>
      <c r="Q161" s="3"/>
      <c r="R161" s="3"/>
      <c r="S161" s="3"/>
      <c r="T161" s="3"/>
      <c r="U161" s="61"/>
      <c r="V161" s="3"/>
      <c r="W161" s="3"/>
      <c r="X161" s="3"/>
      <c r="Y161" s="3"/>
      <c r="Z161" s="3"/>
      <c r="AA161" s="2"/>
    </row>
    <row r="162" spans="1:27" s="7" customFormat="1" ht="15">
      <c r="A162" s="177" t="s">
        <v>474</v>
      </c>
      <c r="B162" s="188">
        <f>'Open Int.'!E162</f>
        <v>25500</v>
      </c>
      <c r="C162" s="189">
        <f>'Open Int.'!F162</f>
        <v>2500</v>
      </c>
      <c r="D162" s="190">
        <f>'Open Int.'!H162</f>
        <v>1000</v>
      </c>
      <c r="E162" s="322">
        <f>'Open Int.'!I162</f>
        <v>0</v>
      </c>
      <c r="F162" s="191">
        <f>IF('Open Int.'!E162=0,0,'Open Int.'!H162/'Open Int.'!E162)</f>
        <v>0.0392156862745098</v>
      </c>
      <c r="G162" s="155">
        <v>0.043478260869565216</v>
      </c>
      <c r="H162" s="170">
        <f t="shared" si="5"/>
        <v>-0.0980392156862745</v>
      </c>
      <c r="I162" s="185">
        <f>IF(Volume!D162=0,0,Volume!F162/Volume!D162)</f>
        <v>0</v>
      </c>
      <c r="J162" s="176">
        <v>0</v>
      </c>
      <c r="K162" s="170">
        <f t="shared" si="4"/>
        <v>0</v>
      </c>
      <c r="L162" s="60"/>
      <c r="M162" s="6"/>
      <c r="N162" s="59"/>
      <c r="O162" s="3"/>
      <c r="P162" s="3"/>
      <c r="Q162" s="3"/>
      <c r="R162" s="3"/>
      <c r="S162" s="3"/>
      <c r="T162" s="3"/>
      <c r="U162" s="61"/>
      <c r="V162" s="3"/>
      <c r="W162" s="3"/>
      <c r="X162" s="3"/>
      <c r="Y162" s="3"/>
      <c r="Z162" s="3"/>
      <c r="AA162" s="2"/>
    </row>
    <row r="163" spans="1:27" s="7" customFormat="1" ht="15">
      <c r="A163" s="177" t="s">
        <v>413</v>
      </c>
      <c r="B163" s="188">
        <f>'Open Int.'!E163</f>
        <v>5500</v>
      </c>
      <c r="C163" s="189">
        <f>'Open Int.'!F163</f>
        <v>-550</v>
      </c>
      <c r="D163" s="190">
        <f>'Open Int.'!H163</f>
        <v>550</v>
      </c>
      <c r="E163" s="322">
        <f>'Open Int.'!I163</f>
        <v>0</v>
      </c>
      <c r="F163" s="191">
        <f>IF('Open Int.'!E163=0,0,'Open Int.'!H163/'Open Int.'!E163)</f>
        <v>0.1</v>
      </c>
      <c r="G163" s="155">
        <v>0.09090909090909091</v>
      </c>
      <c r="H163" s="170">
        <f t="shared" si="5"/>
        <v>0.10000000000000003</v>
      </c>
      <c r="I163" s="185">
        <f>IF(Volume!D163=0,0,Volume!F163/Volume!D163)</f>
        <v>0</v>
      </c>
      <c r="J163" s="176">
        <v>0</v>
      </c>
      <c r="K163" s="170">
        <f t="shared" si="4"/>
        <v>0</v>
      </c>
      <c r="L163" s="60"/>
      <c r="M163" s="6"/>
      <c r="N163" s="59"/>
      <c r="O163" s="3"/>
      <c r="P163" s="3"/>
      <c r="Q163" s="3"/>
      <c r="R163" s="3"/>
      <c r="S163" s="3"/>
      <c r="T163" s="3"/>
      <c r="U163" s="61"/>
      <c r="V163" s="3"/>
      <c r="W163" s="3"/>
      <c r="X163" s="3"/>
      <c r="Y163" s="3"/>
      <c r="Z163" s="3"/>
      <c r="AA163" s="2"/>
    </row>
    <row r="164" spans="1:27" s="7" customFormat="1" ht="15">
      <c r="A164" s="177" t="s">
        <v>223</v>
      </c>
      <c r="B164" s="188">
        <f>'Open Int.'!E164</f>
        <v>735200</v>
      </c>
      <c r="C164" s="189">
        <f>'Open Int.'!F164</f>
        <v>10400</v>
      </c>
      <c r="D164" s="190">
        <f>'Open Int.'!H164</f>
        <v>159200</v>
      </c>
      <c r="E164" s="322">
        <f>'Open Int.'!I164</f>
        <v>3200</v>
      </c>
      <c r="F164" s="191">
        <f>IF('Open Int.'!E164=0,0,'Open Int.'!H164/'Open Int.'!E164)</f>
        <v>0.21653971708378672</v>
      </c>
      <c r="G164" s="155">
        <v>0.2152317880794702</v>
      </c>
      <c r="H164" s="170">
        <f t="shared" si="5"/>
        <v>0.006076839373901429</v>
      </c>
      <c r="I164" s="185">
        <f>IF(Volume!D164=0,0,Volume!F164/Volume!D164)</f>
        <v>0.14666666666666667</v>
      </c>
      <c r="J164" s="176">
        <v>0.15384615384615385</v>
      </c>
      <c r="K164" s="170">
        <f t="shared" si="4"/>
        <v>-0.04666666666666672</v>
      </c>
      <c r="L164" s="60"/>
      <c r="M164" s="6"/>
      <c r="N164" s="59"/>
      <c r="O164" s="3"/>
      <c r="P164" s="3"/>
      <c r="Q164" s="3"/>
      <c r="R164" s="3"/>
      <c r="S164" s="3"/>
      <c r="T164" s="3"/>
      <c r="U164" s="61"/>
      <c r="V164" s="3"/>
      <c r="W164" s="3"/>
      <c r="X164" s="3"/>
      <c r="Y164" s="3"/>
      <c r="Z164" s="3"/>
      <c r="AA164" s="2"/>
    </row>
    <row r="165" spans="1:27" s="7" customFormat="1" ht="15">
      <c r="A165" s="177" t="s">
        <v>230</v>
      </c>
      <c r="B165" s="188">
        <f>'Open Int.'!E165</f>
        <v>1829100</v>
      </c>
      <c r="C165" s="189">
        <f>'Open Int.'!F165</f>
        <v>98000</v>
      </c>
      <c r="D165" s="190">
        <f>'Open Int.'!H165</f>
        <v>371700</v>
      </c>
      <c r="E165" s="322">
        <f>'Open Int.'!I165</f>
        <v>22400</v>
      </c>
      <c r="F165" s="191">
        <f>IF('Open Int.'!E165=0,0,'Open Int.'!H165/'Open Int.'!E165)</f>
        <v>0.20321469575200918</v>
      </c>
      <c r="G165" s="155">
        <v>0.20177921552769915</v>
      </c>
      <c r="H165" s="170">
        <f t="shared" si="5"/>
        <v>0.007114113416269957</v>
      </c>
      <c r="I165" s="185">
        <f>IF(Volume!D165=0,0,Volume!F165/Volume!D165)</f>
        <v>0.1830065359477124</v>
      </c>
      <c r="J165" s="176">
        <v>0.2136150234741784</v>
      </c>
      <c r="K165" s="170">
        <f t="shared" si="4"/>
        <v>-0.14328808446455513</v>
      </c>
      <c r="L165" s="60"/>
      <c r="M165" s="6"/>
      <c r="N165" s="59"/>
      <c r="O165" s="3"/>
      <c r="P165" s="3"/>
      <c r="Q165" s="3"/>
      <c r="R165" s="3"/>
      <c r="S165" s="3"/>
      <c r="T165" s="3"/>
      <c r="U165" s="61"/>
      <c r="V165" s="3"/>
      <c r="W165" s="3"/>
      <c r="X165" s="3"/>
      <c r="Y165" s="3"/>
      <c r="Z165" s="3"/>
      <c r="AA165" s="2"/>
    </row>
    <row r="166" spans="1:27" s="7" customFormat="1" ht="15">
      <c r="A166" s="177" t="s">
        <v>97</v>
      </c>
      <c r="B166" s="188">
        <f>'Open Int.'!E166</f>
        <v>1022450</v>
      </c>
      <c r="C166" s="189">
        <f>'Open Int.'!F166</f>
        <v>-47300</v>
      </c>
      <c r="D166" s="190">
        <f>'Open Int.'!H166</f>
        <v>339350</v>
      </c>
      <c r="E166" s="322">
        <f>'Open Int.'!I166</f>
        <v>46200</v>
      </c>
      <c r="F166" s="191">
        <f>IF('Open Int.'!E166=0,0,'Open Int.'!H166/'Open Int.'!E166)</f>
        <v>0.3318988703604088</v>
      </c>
      <c r="G166" s="155">
        <v>0.27403598971722365</v>
      </c>
      <c r="H166" s="170">
        <f t="shared" si="5"/>
        <v>0.2111506620093718</v>
      </c>
      <c r="I166" s="185">
        <f>IF(Volume!D166=0,0,Volume!F166/Volume!D166)</f>
        <v>0.14267596702599875</v>
      </c>
      <c r="J166" s="176">
        <v>0.1143859649122807</v>
      </c>
      <c r="K166" s="170">
        <f t="shared" si="4"/>
        <v>0.24732057062606266</v>
      </c>
      <c r="L166" s="60"/>
      <c r="M166" s="6"/>
      <c r="N166" s="59"/>
      <c r="O166" s="3"/>
      <c r="P166" s="3"/>
      <c r="Q166" s="3"/>
      <c r="R166" s="3"/>
      <c r="S166" s="3"/>
      <c r="T166" s="3"/>
      <c r="U166" s="61"/>
      <c r="V166" s="3"/>
      <c r="W166" s="3"/>
      <c r="X166" s="3"/>
      <c r="Y166" s="3"/>
      <c r="Z166" s="3"/>
      <c r="AA166" s="2"/>
    </row>
    <row r="167" spans="1:27" s="7" customFormat="1" ht="15">
      <c r="A167" s="177" t="s">
        <v>148</v>
      </c>
      <c r="B167" s="188">
        <f>'Open Int.'!E167</f>
        <v>796400</v>
      </c>
      <c r="C167" s="189">
        <f>'Open Int.'!F167</f>
        <v>119350</v>
      </c>
      <c r="D167" s="190">
        <f>'Open Int.'!H167</f>
        <v>563200</v>
      </c>
      <c r="E167" s="322">
        <f>'Open Int.'!I167</f>
        <v>86350</v>
      </c>
      <c r="F167" s="191">
        <f>IF('Open Int.'!E167=0,0,'Open Int.'!H167/'Open Int.'!E167)</f>
        <v>0.7071823204419889</v>
      </c>
      <c r="G167" s="155">
        <v>0.7043054427294883</v>
      </c>
      <c r="H167" s="170">
        <f t="shared" si="5"/>
        <v>0.004084701804023442</v>
      </c>
      <c r="I167" s="185">
        <f>IF(Volume!D167=0,0,Volume!F167/Volume!D167)</f>
        <v>0.2679509632224168</v>
      </c>
      <c r="J167" s="176">
        <v>0.4418052256532066</v>
      </c>
      <c r="K167" s="170">
        <f t="shared" si="4"/>
        <v>-0.39350884130840064</v>
      </c>
      <c r="L167" s="60"/>
      <c r="M167" s="6"/>
      <c r="N167" s="59"/>
      <c r="O167" s="3"/>
      <c r="P167" s="3"/>
      <c r="Q167" s="3"/>
      <c r="R167" s="3"/>
      <c r="S167" s="3"/>
      <c r="T167" s="3"/>
      <c r="U167" s="61"/>
      <c r="V167" s="3"/>
      <c r="W167" s="3"/>
      <c r="X167" s="3"/>
      <c r="Y167" s="3"/>
      <c r="Z167" s="3"/>
      <c r="AA167" s="2"/>
    </row>
    <row r="168" spans="1:29" s="58" customFormat="1" ht="15">
      <c r="A168" s="177" t="s">
        <v>199</v>
      </c>
      <c r="B168" s="188">
        <f>'Open Int.'!E168</f>
        <v>2141250</v>
      </c>
      <c r="C168" s="189">
        <f>'Open Int.'!F168</f>
        <v>51450</v>
      </c>
      <c r="D168" s="190">
        <f>'Open Int.'!H168</f>
        <v>1134150</v>
      </c>
      <c r="E168" s="322">
        <f>'Open Int.'!I168</f>
        <v>87450</v>
      </c>
      <c r="F168" s="191">
        <f>IF('Open Int.'!E168=0,0,'Open Int.'!H168/'Open Int.'!E168)</f>
        <v>0.5296672504378284</v>
      </c>
      <c r="G168" s="155">
        <v>0.5008613264427217</v>
      </c>
      <c r="H168" s="170">
        <f t="shared" si="5"/>
        <v>0.0575127734450882</v>
      </c>
      <c r="I168" s="185">
        <f>IF(Volume!D168=0,0,Volume!F168/Volume!D168)</f>
        <v>0.30997021202032593</v>
      </c>
      <c r="J168" s="176">
        <v>0.4246100519930676</v>
      </c>
      <c r="K168" s="170">
        <f t="shared" si="4"/>
        <v>-0.269988521078661</v>
      </c>
      <c r="L168" s="60"/>
      <c r="M168" s="6"/>
      <c r="N168" s="59"/>
      <c r="O168" s="3"/>
      <c r="P168" s="3"/>
      <c r="Q168" s="3"/>
      <c r="R168" s="3"/>
      <c r="S168" s="3"/>
      <c r="T168" s="3"/>
      <c r="U168" s="61"/>
      <c r="V168" s="3"/>
      <c r="W168" s="3"/>
      <c r="X168" s="3"/>
      <c r="Y168" s="3"/>
      <c r="Z168" s="3"/>
      <c r="AA168" s="2"/>
      <c r="AB168" s="78"/>
      <c r="AC168" s="77"/>
    </row>
    <row r="169" spans="1:27" s="7" customFormat="1" ht="15">
      <c r="A169" s="177" t="s">
        <v>293</v>
      </c>
      <c r="B169" s="188">
        <f>'Open Int.'!E169</f>
        <v>7000</v>
      </c>
      <c r="C169" s="189">
        <f>'Open Int.'!F169</f>
        <v>0</v>
      </c>
      <c r="D169" s="190">
        <f>'Open Int.'!H169</f>
        <v>0</v>
      </c>
      <c r="E169" s="322">
        <f>'Open Int.'!I169</f>
        <v>0</v>
      </c>
      <c r="F169" s="191">
        <f>IF('Open Int.'!E169=0,0,'Open Int.'!H169/'Open Int.'!E169)</f>
        <v>0</v>
      </c>
      <c r="G169" s="155">
        <v>0</v>
      </c>
      <c r="H169" s="170">
        <f t="shared" si="5"/>
        <v>0</v>
      </c>
      <c r="I169" s="185">
        <f>IF(Volume!D169=0,0,Volume!F169/Volume!D169)</f>
        <v>0</v>
      </c>
      <c r="J169" s="176">
        <v>0</v>
      </c>
      <c r="K169" s="170">
        <f t="shared" si="4"/>
        <v>0</v>
      </c>
      <c r="L169" s="60"/>
      <c r="M169" s="6"/>
      <c r="N169" s="59"/>
      <c r="O169" s="3"/>
      <c r="P169" s="3"/>
      <c r="Q169" s="3"/>
      <c r="R169" s="3"/>
      <c r="S169" s="3"/>
      <c r="T169" s="3"/>
      <c r="U169" s="61"/>
      <c r="V169" s="3"/>
      <c r="W169" s="3"/>
      <c r="X169" s="3"/>
      <c r="Y169" s="3"/>
      <c r="Z169" s="3"/>
      <c r="AA169" s="2"/>
    </row>
    <row r="170" spans="1:27" s="7" customFormat="1" ht="15">
      <c r="A170" s="177" t="s">
        <v>414</v>
      </c>
      <c r="B170" s="188">
        <f>'Open Int.'!E170</f>
        <v>18196750</v>
      </c>
      <c r="C170" s="189">
        <f>'Open Int.'!F170</f>
        <v>343200</v>
      </c>
      <c r="D170" s="190">
        <f>'Open Int.'!H170</f>
        <v>4690400</v>
      </c>
      <c r="E170" s="322">
        <f>'Open Int.'!I170</f>
        <v>57200</v>
      </c>
      <c r="F170" s="191">
        <f>IF('Open Int.'!E170=0,0,'Open Int.'!H170/'Open Int.'!E170)</f>
        <v>0.25776031434184676</v>
      </c>
      <c r="G170" s="155">
        <v>0.2595114136964357</v>
      </c>
      <c r="H170" s="170">
        <f t="shared" si="5"/>
        <v>-0.00674767760556883</v>
      </c>
      <c r="I170" s="185">
        <f>IF(Volume!D170=0,0,Volume!F170/Volume!D170)</f>
        <v>0.1935483870967742</v>
      </c>
      <c r="J170" s="176">
        <v>0.17850953206239167</v>
      </c>
      <c r="K170" s="170">
        <f t="shared" si="4"/>
        <v>0.08424678985280303</v>
      </c>
      <c r="L170" s="60"/>
      <c r="M170" s="6"/>
      <c r="N170" s="59"/>
      <c r="O170" s="3"/>
      <c r="P170" s="3"/>
      <c r="Q170" s="3"/>
      <c r="R170" s="3"/>
      <c r="S170" s="3"/>
      <c r="T170" s="3"/>
      <c r="U170" s="61"/>
      <c r="V170" s="3"/>
      <c r="W170" s="3"/>
      <c r="X170" s="3"/>
      <c r="Y170" s="3"/>
      <c r="Z170" s="3"/>
      <c r="AA170" s="2"/>
    </row>
    <row r="171" spans="1:27" s="7" customFormat="1" ht="15">
      <c r="A171" s="177" t="s">
        <v>415</v>
      </c>
      <c r="B171" s="188">
        <f>'Open Int.'!E171</f>
        <v>10800</v>
      </c>
      <c r="C171" s="189">
        <f>'Open Int.'!F171</f>
        <v>2250</v>
      </c>
      <c r="D171" s="190">
        <f>'Open Int.'!H171</f>
        <v>900</v>
      </c>
      <c r="E171" s="322">
        <f>'Open Int.'!I171</f>
        <v>0</v>
      </c>
      <c r="F171" s="191">
        <f>IF('Open Int.'!E171=0,0,'Open Int.'!H171/'Open Int.'!E171)</f>
        <v>0.08333333333333333</v>
      </c>
      <c r="G171" s="155">
        <v>0.10526315789473684</v>
      </c>
      <c r="H171" s="170">
        <f t="shared" si="5"/>
        <v>-0.20833333333333334</v>
      </c>
      <c r="I171" s="185">
        <f>IF(Volume!D171=0,0,Volume!F171/Volume!D171)</f>
        <v>0</v>
      </c>
      <c r="J171" s="176">
        <v>0</v>
      </c>
      <c r="K171" s="170">
        <f t="shared" si="4"/>
        <v>0</v>
      </c>
      <c r="L171" s="60"/>
      <c r="M171" s="6"/>
      <c r="N171" s="59"/>
      <c r="O171" s="3"/>
      <c r="P171" s="3"/>
      <c r="Q171" s="3"/>
      <c r="R171" s="3"/>
      <c r="S171" s="3"/>
      <c r="T171" s="3"/>
      <c r="U171" s="61"/>
      <c r="V171" s="3"/>
      <c r="W171" s="3"/>
      <c r="X171" s="3"/>
      <c r="Y171" s="3"/>
      <c r="Z171" s="3"/>
      <c r="AA171" s="2"/>
    </row>
    <row r="172" spans="1:29" s="58" customFormat="1" ht="15">
      <c r="A172" s="177" t="s">
        <v>212</v>
      </c>
      <c r="B172" s="188">
        <f>'Open Int.'!E172</f>
        <v>15416700</v>
      </c>
      <c r="C172" s="189">
        <f>'Open Int.'!F172</f>
        <v>100500</v>
      </c>
      <c r="D172" s="190">
        <f>'Open Int.'!H172</f>
        <v>7336500</v>
      </c>
      <c r="E172" s="322">
        <f>'Open Int.'!I172</f>
        <v>23450</v>
      </c>
      <c r="F172" s="191">
        <f>IF('Open Int.'!E172=0,0,'Open Int.'!H172/'Open Int.'!E172)</f>
        <v>0.4758800521512386</v>
      </c>
      <c r="G172" s="155">
        <v>0.47747156605424323</v>
      </c>
      <c r="H172" s="170">
        <f t="shared" si="5"/>
        <v>-0.003333211893970364</v>
      </c>
      <c r="I172" s="185">
        <f>IF(Volume!D172=0,0,Volume!F172/Volume!D172)</f>
        <v>0.27065026362038663</v>
      </c>
      <c r="J172" s="176">
        <v>0.3765281173594132</v>
      </c>
      <c r="K172" s="170">
        <f t="shared" si="4"/>
        <v>-0.2811950790861161</v>
      </c>
      <c r="L172" s="60"/>
      <c r="M172" s="6"/>
      <c r="N172" s="59"/>
      <c r="O172" s="3"/>
      <c r="P172" s="3"/>
      <c r="Q172" s="3"/>
      <c r="R172" s="3"/>
      <c r="S172" s="3"/>
      <c r="T172" s="3"/>
      <c r="U172" s="61"/>
      <c r="V172" s="3"/>
      <c r="W172" s="3"/>
      <c r="X172" s="3"/>
      <c r="Y172" s="3"/>
      <c r="Z172" s="3"/>
      <c r="AA172" s="2"/>
      <c r="AB172" s="78"/>
      <c r="AC172" s="77"/>
    </row>
    <row r="173" spans="1:29" s="58" customFormat="1" ht="15">
      <c r="A173" s="177" t="s">
        <v>231</v>
      </c>
      <c r="B173" s="188">
        <f>'Open Int.'!E173</f>
        <v>5459400</v>
      </c>
      <c r="C173" s="189">
        <f>'Open Int.'!F173</f>
        <v>-51300</v>
      </c>
      <c r="D173" s="190">
        <f>'Open Int.'!H173</f>
        <v>1798200</v>
      </c>
      <c r="E173" s="322">
        <f>'Open Int.'!I173</f>
        <v>29700</v>
      </c>
      <c r="F173" s="191">
        <f>IF('Open Int.'!E173=0,0,'Open Int.'!H173/'Open Int.'!E173)</f>
        <v>0.3293768545994065</v>
      </c>
      <c r="G173" s="155">
        <v>0.32092111709946103</v>
      </c>
      <c r="H173" s="170">
        <f t="shared" si="5"/>
        <v>0.02634833624028817</v>
      </c>
      <c r="I173" s="185">
        <f>IF(Volume!D173=0,0,Volume!F173/Volume!D173)</f>
        <v>0.16749585406301823</v>
      </c>
      <c r="J173" s="176">
        <v>0.17567567567567569</v>
      </c>
      <c r="K173" s="170">
        <f t="shared" si="4"/>
        <v>-0.04656206148743475</v>
      </c>
      <c r="L173" s="60"/>
      <c r="M173" s="6"/>
      <c r="N173" s="59"/>
      <c r="O173" s="3"/>
      <c r="P173" s="3"/>
      <c r="Q173" s="3"/>
      <c r="R173" s="3"/>
      <c r="S173" s="3"/>
      <c r="T173" s="3"/>
      <c r="U173" s="61"/>
      <c r="V173" s="3"/>
      <c r="W173" s="3"/>
      <c r="X173" s="3"/>
      <c r="Y173" s="3"/>
      <c r="Z173" s="3"/>
      <c r="AA173" s="2"/>
      <c r="AB173" s="78"/>
      <c r="AC173" s="77"/>
    </row>
    <row r="174" spans="1:29" s="58" customFormat="1" ht="15">
      <c r="A174" s="177" t="s">
        <v>490</v>
      </c>
      <c r="B174" s="188">
        <f>'Open Int.'!E174</f>
        <v>0</v>
      </c>
      <c r="C174" s="189">
        <f>'Open Int.'!F174</f>
        <v>0</v>
      </c>
      <c r="D174" s="190">
        <f>'Open Int.'!H174</f>
        <v>0</v>
      </c>
      <c r="E174" s="322">
        <f>'Open Int.'!I174</f>
        <v>0</v>
      </c>
      <c r="F174" s="191">
        <f>IF('Open Int.'!E174=0,0,'Open Int.'!H174/'Open Int.'!E174)</f>
        <v>0</v>
      </c>
      <c r="G174" s="155">
        <v>0</v>
      </c>
      <c r="H174" s="170">
        <f t="shared" si="5"/>
        <v>0</v>
      </c>
      <c r="I174" s="185">
        <f>IF(Volume!D174=0,0,Volume!F174/Volume!D174)</f>
        <v>0</v>
      </c>
      <c r="J174" s="176">
        <v>0</v>
      </c>
      <c r="K174" s="170">
        <f t="shared" si="4"/>
        <v>0</v>
      </c>
      <c r="L174" s="60"/>
      <c r="M174" s="6"/>
      <c r="N174" s="59"/>
      <c r="O174" s="3"/>
      <c r="P174" s="3"/>
      <c r="Q174" s="3"/>
      <c r="R174" s="3"/>
      <c r="S174" s="3"/>
      <c r="T174" s="3"/>
      <c r="U174" s="61"/>
      <c r="V174" s="3"/>
      <c r="W174" s="3"/>
      <c r="X174" s="3"/>
      <c r="Y174" s="3"/>
      <c r="Z174" s="3"/>
      <c r="AA174" s="2"/>
      <c r="AB174" s="78"/>
      <c r="AC174" s="77"/>
    </row>
    <row r="175" spans="1:29" s="58" customFormat="1" ht="15">
      <c r="A175" s="177" t="s">
        <v>200</v>
      </c>
      <c r="B175" s="188">
        <f>'Open Int.'!E175</f>
        <v>946200</v>
      </c>
      <c r="C175" s="189">
        <f>'Open Int.'!F175</f>
        <v>122400</v>
      </c>
      <c r="D175" s="190">
        <f>'Open Int.'!H175</f>
        <v>127200</v>
      </c>
      <c r="E175" s="322">
        <f>'Open Int.'!I175</f>
        <v>-1800</v>
      </c>
      <c r="F175" s="191">
        <f>IF('Open Int.'!E175=0,0,'Open Int.'!H175/'Open Int.'!E175)</f>
        <v>0.13443246670894102</v>
      </c>
      <c r="G175" s="155">
        <v>0.15659140568099053</v>
      </c>
      <c r="H175" s="170">
        <f t="shared" si="5"/>
        <v>-0.14150801492383247</v>
      </c>
      <c r="I175" s="185">
        <f>IF(Volume!D175=0,0,Volume!F175/Volume!D175)</f>
        <v>0.0468384074941452</v>
      </c>
      <c r="J175" s="176">
        <v>0.07605633802816901</v>
      </c>
      <c r="K175" s="170">
        <f t="shared" si="4"/>
        <v>-0.38416167924364636</v>
      </c>
      <c r="L175" s="60"/>
      <c r="M175" s="6"/>
      <c r="N175" s="59"/>
      <c r="O175" s="3"/>
      <c r="P175" s="3"/>
      <c r="Q175" s="3"/>
      <c r="R175" s="3"/>
      <c r="S175" s="3"/>
      <c r="T175" s="3"/>
      <c r="U175" s="61"/>
      <c r="V175" s="3"/>
      <c r="W175" s="3"/>
      <c r="X175" s="3"/>
      <c r="Y175" s="3"/>
      <c r="Z175" s="3"/>
      <c r="AA175" s="2"/>
      <c r="AB175" s="78"/>
      <c r="AC175" s="77"/>
    </row>
    <row r="176" spans="1:27" s="7" customFormat="1" ht="15">
      <c r="A176" s="177" t="s">
        <v>201</v>
      </c>
      <c r="B176" s="188">
        <f>'Open Int.'!E176</f>
        <v>1260000</v>
      </c>
      <c r="C176" s="189">
        <f>'Open Int.'!F176</f>
        <v>137000</v>
      </c>
      <c r="D176" s="190">
        <f>'Open Int.'!H176</f>
        <v>538500</v>
      </c>
      <c r="E176" s="322">
        <f>'Open Int.'!I176</f>
        <v>79000</v>
      </c>
      <c r="F176" s="191">
        <f>IF('Open Int.'!E176=0,0,'Open Int.'!H176/'Open Int.'!E176)</f>
        <v>0.42738095238095236</v>
      </c>
      <c r="G176" s="155">
        <v>0.40917186108637577</v>
      </c>
      <c r="H176" s="170">
        <f t="shared" si="5"/>
        <v>0.044502305818954334</v>
      </c>
      <c r="I176" s="185">
        <f>IF(Volume!D176=0,0,Volume!F176/Volume!D176)</f>
        <v>0.23284710967044842</v>
      </c>
      <c r="J176" s="176">
        <v>0.4084372003835091</v>
      </c>
      <c r="K176" s="170">
        <f t="shared" si="4"/>
        <v>-0.4299071939289256</v>
      </c>
      <c r="L176" s="60"/>
      <c r="M176" s="6"/>
      <c r="N176" s="59"/>
      <c r="O176" s="3"/>
      <c r="P176" s="3"/>
      <c r="Q176" s="3"/>
      <c r="R176" s="3"/>
      <c r="S176" s="3"/>
      <c r="T176" s="3"/>
      <c r="U176" s="61"/>
      <c r="V176" s="3"/>
      <c r="W176" s="3"/>
      <c r="X176" s="3"/>
      <c r="Y176" s="3"/>
      <c r="Z176" s="3"/>
      <c r="AA176" s="2"/>
    </row>
    <row r="177" spans="1:27" s="7" customFormat="1" ht="15">
      <c r="A177" s="177" t="s">
        <v>36</v>
      </c>
      <c r="B177" s="188">
        <f>'Open Int.'!E177</f>
        <v>52800</v>
      </c>
      <c r="C177" s="189">
        <f>'Open Int.'!F177</f>
        <v>8000</v>
      </c>
      <c r="D177" s="190">
        <f>'Open Int.'!H177</f>
        <v>1600</v>
      </c>
      <c r="E177" s="322">
        <f>'Open Int.'!I177</f>
        <v>0</v>
      </c>
      <c r="F177" s="191">
        <f>IF('Open Int.'!E177=0,0,'Open Int.'!H177/'Open Int.'!E177)</f>
        <v>0.030303030303030304</v>
      </c>
      <c r="G177" s="155">
        <v>0.03571428571428571</v>
      </c>
      <c r="H177" s="170">
        <f t="shared" si="5"/>
        <v>-0.15151515151515144</v>
      </c>
      <c r="I177" s="185">
        <f>IF(Volume!D177=0,0,Volume!F177/Volume!D177)</f>
        <v>0</v>
      </c>
      <c r="J177" s="176">
        <v>0</v>
      </c>
      <c r="K177" s="170">
        <f t="shared" si="4"/>
        <v>0</v>
      </c>
      <c r="L177" s="60"/>
      <c r="M177" s="6"/>
      <c r="N177" s="59"/>
      <c r="O177" s="3"/>
      <c r="P177" s="3"/>
      <c r="Q177" s="3"/>
      <c r="R177" s="3"/>
      <c r="S177" s="3"/>
      <c r="T177" s="3"/>
      <c r="U177" s="61"/>
      <c r="V177" s="3"/>
      <c r="W177" s="3"/>
      <c r="X177" s="3"/>
      <c r="Y177" s="3"/>
      <c r="Z177" s="3"/>
      <c r="AA177" s="2"/>
    </row>
    <row r="178" spans="1:29" s="58" customFormat="1" ht="15">
      <c r="A178" s="177" t="s">
        <v>294</v>
      </c>
      <c r="B178" s="188">
        <f>'Open Int.'!E178</f>
        <v>17700</v>
      </c>
      <c r="C178" s="189">
        <f>'Open Int.'!F178</f>
        <v>-150</v>
      </c>
      <c r="D178" s="190">
        <f>'Open Int.'!H178</f>
        <v>600</v>
      </c>
      <c r="E178" s="322">
        <f>'Open Int.'!I178</f>
        <v>0</v>
      </c>
      <c r="F178" s="191">
        <f>IF('Open Int.'!E178=0,0,'Open Int.'!H178/'Open Int.'!E178)</f>
        <v>0.03389830508474576</v>
      </c>
      <c r="G178" s="155">
        <v>0.03361344537815126</v>
      </c>
      <c r="H178" s="170">
        <f t="shared" si="5"/>
        <v>0.00847457627118648</v>
      </c>
      <c r="I178" s="185">
        <f>IF(Volume!D178=0,0,Volume!F178/Volume!D178)</f>
        <v>0</v>
      </c>
      <c r="J178" s="176">
        <v>0</v>
      </c>
      <c r="K178" s="170">
        <f t="shared" si="4"/>
        <v>0</v>
      </c>
      <c r="L178" s="60"/>
      <c r="M178" s="6"/>
      <c r="N178" s="59"/>
      <c r="O178" s="3"/>
      <c r="P178" s="3"/>
      <c r="Q178" s="3"/>
      <c r="R178" s="3"/>
      <c r="S178" s="3"/>
      <c r="T178" s="3"/>
      <c r="U178" s="61"/>
      <c r="V178" s="3"/>
      <c r="W178" s="3"/>
      <c r="X178" s="3"/>
      <c r="Y178" s="3"/>
      <c r="Z178" s="3"/>
      <c r="AA178" s="2"/>
      <c r="AB178" s="78"/>
      <c r="AC178" s="77"/>
    </row>
    <row r="179" spans="1:29" s="58" customFormat="1" ht="15">
      <c r="A179" s="177" t="s">
        <v>416</v>
      </c>
      <c r="B179" s="188">
        <f>'Open Int.'!E179</f>
        <v>0</v>
      </c>
      <c r="C179" s="189">
        <f>'Open Int.'!F179</f>
        <v>0</v>
      </c>
      <c r="D179" s="190">
        <f>'Open Int.'!H179</f>
        <v>0</v>
      </c>
      <c r="E179" s="322">
        <f>'Open Int.'!I179</f>
        <v>0</v>
      </c>
      <c r="F179" s="191">
        <f>IF('Open Int.'!E179=0,0,'Open Int.'!H179/'Open Int.'!E179)</f>
        <v>0</v>
      </c>
      <c r="G179" s="155">
        <v>0</v>
      </c>
      <c r="H179" s="170">
        <f t="shared" si="5"/>
        <v>0</v>
      </c>
      <c r="I179" s="185">
        <f>IF(Volume!D179=0,0,Volume!F179/Volume!D179)</f>
        <v>0</v>
      </c>
      <c r="J179" s="176">
        <v>0</v>
      </c>
      <c r="K179" s="170">
        <f t="shared" si="4"/>
        <v>0</v>
      </c>
      <c r="L179" s="60"/>
      <c r="M179" s="6"/>
      <c r="N179" s="59"/>
      <c r="O179" s="3"/>
      <c r="P179" s="3"/>
      <c r="Q179" s="3"/>
      <c r="R179" s="3"/>
      <c r="S179" s="3"/>
      <c r="T179" s="3"/>
      <c r="U179" s="61"/>
      <c r="V179" s="3"/>
      <c r="W179" s="3"/>
      <c r="X179" s="3"/>
      <c r="Y179" s="3"/>
      <c r="Z179" s="3"/>
      <c r="AA179" s="2"/>
      <c r="AB179" s="78"/>
      <c r="AC179" s="77"/>
    </row>
    <row r="180" spans="1:27" s="7" customFormat="1" ht="15">
      <c r="A180" s="177" t="s">
        <v>224</v>
      </c>
      <c r="B180" s="188">
        <f>'Open Int.'!E180</f>
        <v>4324</v>
      </c>
      <c r="C180" s="189">
        <f>'Open Int.'!F180</f>
        <v>752</v>
      </c>
      <c r="D180" s="190">
        <f>'Open Int.'!H180</f>
        <v>0</v>
      </c>
      <c r="E180" s="322">
        <f>'Open Int.'!I180</f>
        <v>0</v>
      </c>
      <c r="F180" s="191">
        <f>IF('Open Int.'!E180=0,0,'Open Int.'!H180/'Open Int.'!E180)</f>
        <v>0</v>
      </c>
      <c r="G180" s="155">
        <v>0</v>
      </c>
      <c r="H180" s="170">
        <f t="shared" si="5"/>
        <v>0</v>
      </c>
      <c r="I180" s="185">
        <f>IF(Volume!D180=0,0,Volume!F180/Volume!D180)</f>
        <v>0</v>
      </c>
      <c r="J180" s="176">
        <v>0</v>
      </c>
      <c r="K180" s="170">
        <f t="shared" si="4"/>
        <v>0</v>
      </c>
      <c r="L180" s="60"/>
      <c r="M180" s="6"/>
      <c r="N180" s="59"/>
      <c r="O180" s="3"/>
      <c r="P180" s="3"/>
      <c r="Q180" s="3"/>
      <c r="R180" s="3"/>
      <c r="S180" s="3"/>
      <c r="T180" s="3"/>
      <c r="U180" s="61"/>
      <c r="V180" s="3"/>
      <c r="W180" s="3"/>
      <c r="X180" s="3"/>
      <c r="Y180" s="3"/>
      <c r="Z180" s="3"/>
      <c r="AA180" s="2"/>
    </row>
    <row r="181" spans="1:27" s="7" customFormat="1" ht="15">
      <c r="A181" s="177" t="s">
        <v>417</v>
      </c>
      <c r="B181" s="188">
        <f>'Open Int.'!E181</f>
        <v>163800</v>
      </c>
      <c r="C181" s="189">
        <f>'Open Int.'!F181</f>
        <v>7800</v>
      </c>
      <c r="D181" s="190">
        <f>'Open Int.'!H181</f>
        <v>0</v>
      </c>
      <c r="E181" s="322">
        <f>'Open Int.'!I181</f>
        <v>0</v>
      </c>
      <c r="F181" s="191">
        <f>IF('Open Int.'!E181=0,0,'Open Int.'!H181/'Open Int.'!E181)</f>
        <v>0</v>
      </c>
      <c r="G181" s="155">
        <v>0</v>
      </c>
      <c r="H181" s="170">
        <f t="shared" si="5"/>
        <v>0</v>
      </c>
      <c r="I181" s="185">
        <f>IF(Volume!D181=0,0,Volume!F181/Volume!D181)</f>
        <v>0</v>
      </c>
      <c r="J181" s="176">
        <v>0</v>
      </c>
      <c r="K181" s="170">
        <f t="shared" si="4"/>
        <v>0</v>
      </c>
      <c r="L181" s="60"/>
      <c r="M181" s="6"/>
      <c r="N181" s="59"/>
      <c r="O181" s="3"/>
      <c r="P181" s="3"/>
      <c r="Q181" s="3"/>
      <c r="R181" s="3"/>
      <c r="S181" s="3"/>
      <c r="T181" s="3"/>
      <c r="U181" s="61"/>
      <c r="V181" s="3"/>
      <c r="W181" s="3"/>
      <c r="X181" s="3"/>
      <c r="Y181" s="3"/>
      <c r="Z181" s="3"/>
      <c r="AA181" s="2"/>
    </row>
    <row r="182" spans="1:29" s="58" customFormat="1" ht="15">
      <c r="A182" s="177" t="s">
        <v>271</v>
      </c>
      <c r="B182" s="188">
        <f>'Open Int.'!E182</f>
        <v>0</v>
      </c>
      <c r="C182" s="189">
        <f>'Open Int.'!F182</f>
        <v>0</v>
      </c>
      <c r="D182" s="190">
        <f>'Open Int.'!H182</f>
        <v>0</v>
      </c>
      <c r="E182" s="322">
        <f>'Open Int.'!I182</f>
        <v>0</v>
      </c>
      <c r="F182" s="191">
        <f>IF('Open Int.'!E182=0,0,'Open Int.'!H182/'Open Int.'!E182)</f>
        <v>0</v>
      </c>
      <c r="G182" s="155">
        <v>0</v>
      </c>
      <c r="H182" s="170">
        <f t="shared" si="5"/>
        <v>0</v>
      </c>
      <c r="I182" s="185">
        <f>IF(Volume!D182=0,0,Volume!F182/Volume!D182)</f>
        <v>0</v>
      </c>
      <c r="J182" s="176">
        <v>0</v>
      </c>
      <c r="K182" s="170">
        <f t="shared" si="4"/>
        <v>0</v>
      </c>
      <c r="L182" s="60"/>
      <c r="M182" s="6"/>
      <c r="N182" s="59"/>
      <c r="O182" s="3"/>
      <c r="P182" s="3"/>
      <c r="Q182" s="3"/>
      <c r="R182" s="3"/>
      <c r="S182" s="3"/>
      <c r="T182" s="3"/>
      <c r="U182" s="61"/>
      <c r="V182" s="3"/>
      <c r="W182" s="3"/>
      <c r="X182" s="3"/>
      <c r="Y182" s="3"/>
      <c r="Z182" s="3"/>
      <c r="AA182" s="2"/>
      <c r="AB182" s="78"/>
      <c r="AC182" s="77"/>
    </row>
    <row r="183" spans="1:27" s="7" customFormat="1" ht="15">
      <c r="A183" s="177" t="s">
        <v>178</v>
      </c>
      <c r="B183" s="188">
        <f>'Open Int.'!E183</f>
        <v>343500</v>
      </c>
      <c r="C183" s="189">
        <f>'Open Int.'!F183</f>
        <v>12000</v>
      </c>
      <c r="D183" s="190">
        <f>'Open Int.'!H183</f>
        <v>30000</v>
      </c>
      <c r="E183" s="322">
        <f>'Open Int.'!I183</f>
        <v>0</v>
      </c>
      <c r="F183" s="191">
        <f>IF('Open Int.'!E183=0,0,'Open Int.'!H183/'Open Int.'!E183)</f>
        <v>0.08733624454148471</v>
      </c>
      <c r="G183" s="155">
        <v>0.09049773755656108</v>
      </c>
      <c r="H183" s="170">
        <f t="shared" si="5"/>
        <v>-0.03493449781659391</v>
      </c>
      <c r="I183" s="185">
        <f>IF(Volume!D183=0,0,Volume!F183/Volume!D183)</f>
        <v>0</v>
      </c>
      <c r="J183" s="176">
        <v>0.021739130434782608</v>
      </c>
      <c r="K183" s="170">
        <f t="shared" si="4"/>
        <v>-1</v>
      </c>
      <c r="L183" s="60"/>
      <c r="M183" s="6"/>
      <c r="N183" s="59"/>
      <c r="O183" s="3"/>
      <c r="P183" s="3"/>
      <c r="Q183" s="3"/>
      <c r="R183" s="3"/>
      <c r="S183" s="3"/>
      <c r="T183" s="3"/>
      <c r="U183" s="61"/>
      <c r="V183" s="3"/>
      <c r="W183" s="3"/>
      <c r="X183" s="3"/>
      <c r="Y183" s="3"/>
      <c r="Z183" s="3"/>
      <c r="AA183" s="2"/>
    </row>
    <row r="184" spans="1:27" s="7" customFormat="1" ht="15">
      <c r="A184" s="177" t="s">
        <v>179</v>
      </c>
      <c r="B184" s="188">
        <f>'Open Int.'!E184</f>
        <v>0</v>
      </c>
      <c r="C184" s="189">
        <f>'Open Int.'!F184</f>
        <v>0</v>
      </c>
      <c r="D184" s="190">
        <f>'Open Int.'!H184</f>
        <v>0</v>
      </c>
      <c r="E184" s="322">
        <f>'Open Int.'!I184</f>
        <v>0</v>
      </c>
      <c r="F184" s="191">
        <f>IF('Open Int.'!E184=0,0,'Open Int.'!H184/'Open Int.'!E184)</f>
        <v>0</v>
      </c>
      <c r="G184" s="155">
        <v>0</v>
      </c>
      <c r="H184" s="170">
        <f t="shared" si="5"/>
        <v>0</v>
      </c>
      <c r="I184" s="185">
        <f>IF(Volume!D184=0,0,Volume!F184/Volume!D184)</f>
        <v>0</v>
      </c>
      <c r="J184" s="176">
        <v>0</v>
      </c>
      <c r="K184" s="170">
        <f t="shared" si="4"/>
        <v>0</v>
      </c>
      <c r="L184" s="60"/>
      <c r="M184" s="6"/>
      <c r="N184" s="59"/>
      <c r="O184" s="3"/>
      <c r="P184" s="3"/>
      <c r="Q184" s="3"/>
      <c r="R184" s="3"/>
      <c r="S184" s="3"/>
      <c r="T184" s="3"/>
      <c r="U184" s="61"/>
      <c r="V184" s="3"/>
      <c r="W184" s="3"/>
      <c r="X184" s="3"/>
      <c r="Y184" s="3"/>
      <c r="Z184" s="3"/>
      <c r="AA184" s="2"/>
    </row>
    <row r="185" spans="1:27" s="7" customFormat="1" ht="15">
      <c r="A185" s="177" t="s">
        <v>149</v>
      </c>
      <c r="B185" s="188">
        <f>'Open Int.'!E185</f>
        <v>7008</v>
      </c>
      <c r="C185" s="189">
        <f>'Open Int.'!F185</f>
        <v>438</v>
      </c>
      <c r="D185" s="190">
        <f>'Open Int.'!H185</f>
        <v>876</v>
      </c>
      <c r="E185" s="322">
        <f>'Open Int.'!I185</f>
        <v>0</v>
      </c>
      <c r="F185" s="191">
        <f>IF('Open Int.'!E185=0,0,'Open Int.'!H185/'Open Int.'!E185)</f>
        <v>0.125</v>
      </c>
      <c r="G185" s="155">
        <v>0.13333333333333333</v>
      </c>
      <c r="H185" s="170">
        <f t="shared" si="5"/>
        <v>-0.062499999999999986</v>
      </c>
      <c r="I185" s="185">
        <f>IF(Volume!D185=0,0,Volume!F185/Volume!D185)</f>
        <v>0</v>
      </c>
      <c r="J185" s="176">
        <v>0</v>
      </c>
      <c r="K185" s="170">
        <f t="shared" si="4"/>
        <v>0</v>
      </c>
      <c r="L185" s="60"/>
      <c r="M185" s="6"/>
      <c r="N185" s="59"/>
      <c r="O185" s="3"/>
      <c r="P185" s="3"/>
      <c r="Q185" s="3"/>
      <c r="R185" s="3"/>
      <c r="S185" s="3"/>
      <c r="T185" s="3"/>
      <c r="U185" s="61"/>
      <c r="V185" s="3"/>
      <c r="W185" s="3"/>
      <c r="X185" s="3"/>
      <c r="Y185" s="3"/>
      <c r="Z185" s="3"/>
      <c r="AA185" s="2"/>
    </row>
    <row r="186" spans="1:27" s="7" customFormat="1" ht="15">
      <c r="A186" s="177" t="s">
        <v>418</v>
      </c>
      <c r="B186" s="188">
        <f>'Open Int.'!E186</f>
        <v>6250</v>
      </c>
      <c r="C186" s="189">
        <f>'Open Int.'!F186</f>
        <v>0</v>
      </c>
      <c r="D186" s="190">
        <f>'Open Int.'!H186</f>
        <v>0</v>
      </c>
      <c r="E186" s="322">
        <f>'Open Int.'!I186</f>
        <v>0</v>
      </c>
      <c r="F186" s="191">
        <f>IF('Open Int.'!E186=0,0,'Open Int.'!H186/'Open Int.'!E186)</f>
        <v>0</v>
      </c>
      <c r="G186" s="155">
        <v>0</v>
      </c>
      <c r="H186" s="170">
        <f t="shared" si="5"/>
        <v>0</v>
      </c>
      <c r="I186" s="185">
        <f>IF(Volume!D186=0,0,Volume!F186/Volume!D186)</f>
        <v>0</v>
      </c>
      <c r="J186" s="176">
        <v>0</v>
      </c>
      <c r="K186" s="170">
        <f t="shared" si="4"/>
        <v>0</v>
      </c>
      <c r="L186" s="60"/>
      <c r="M186" s="6"/>
      <c r="N186" s="59"/>
      <c r="O186" s="3"/>
      <c r="P186" s="3"/>
      <c r="Q186" s="3"/>
      <c r="R186" s="3"/>
      <c r="S186" s="3"/>
      <c r="T186" s="3"/>
      <c r="U186" s="61"/>
      <c r="V186" s="3"/>
      <c r="W186" s="3"/>
      <c r="X186" s="3"/>
      <c r="Y186" s="3"/>
      <c r="Z186" s="3"/>
      <c r="AA186" s="2"/>
    </row>
    <row r="187" spans="1:27" s="7" customFormat="1" ht="15">
      <c r="A187" s="177" t="s">
        <v>419</v>
      </c>
      <c r="B187" s="188">
        <f>'Open Int.'!E187</f>
        <v>4200</v>
      </c>
      <c r="C187" s="189">
        <f>'Open Int.'!F187</f>
        <v>0</v>
      </c>
      <c r="D187" s="190">
        <f>'Open Int.'!H187</f>
        <v>0</v>
      </c>
      <c r="E187" s="322">
        <f>'Open Int.'!I187</f>
        <v>0</v>
      </c>
      <c r="F187" s="191">
        <f>IF('Open Int.'!E187=0,0,'Open Int.'!H187/'Open Int.'!E187)</f>
        <v>0</v>
      </c>
      <c r="G187" s="155">
        <v>0</v>
      </c>
      <c r="H187" s="170">
        <f t="shared" si="5"/>
        <v>0</v>
      </c>
      <c r="I187" s="185">
        <f>IF(Volume!D187=0,0,Volume!F187/Volume!D187)</f>
        <v>0</v>
      </c>
      <c r="J187" s="176">
        <v>0</v>
      </c>
      <c r="K187" s="170">
        <f t="shared" si="4"/>
        <v>0</v>
      </c>
      <c r="L187" s="60"/>
      <c r="M187" s="6"/>
      <c r="N187" s="59"/>
      <c r="O187" s="3"/>
      <c r="P187" s="3"/>
      <c r="Q187" s="3"/>
      <c r="R187" s="3"/>
      <c r="S187" s="3"/>
      <c r="T187" s="3"/>
      <c r="U187" s="61"/>
      <c r="V187" s="3"/>
      <c r="W187" s="3"/>
      <c r="X187" s="3"/>
      <c r="Y187" s="3"/>
      <c r="Z187" s="3"/>
      <c r="AA187" s="2"/>
    </row>
    <row r="188" spans="1:27" s="7" customFormat="1" ht="15">
      <c r="A188" s="177" t="s">
        <v>150</v>
      </c>
      <c r="B188" s="188">
        <f>'Open Int.'!E188</f>
        <v>450</v>
      </c>
      <c r="C188" s="189">
        <f>'Open Int.'!F188</f>
        <v>0</v>
      </c>
      <c r="D188" s="190">
        <f>'Open Int.'!H188</f>
        <v>0</v>
      </c>
      <c r="E188" s="322">
        <f>'Open Int.'!I188</f>
        <v>0</v>
      </c>
      <c r="F188" s="191">
        <f>IF('Open Int.'!E188=0,0,'Open Int.'!H188/'Open Int.'!E188)</f>
        <v>0</v>
      </c>
      <c r="G188" s="155">
        <v>0</v>
      </c>
      <c r="H188" s="170">
        <f t="shared" si="5"/>
        <v>0</v>
      </c>
      <c r="I188" s="185">
        <f>IF(Volume!D188=0,0,Volume!F188/Volume!D188)</f>
        <v>0</v>
      </c>
      <c r="J188" s="176">
        <v>0</v>
      </c>
      <c r="K188" s="170">
        <f t="shared" si="4"/>
        <v>0</v>
      </c>
      <c r="L188" s="60"/>
      <c r="M188" s="6"/>
      <c r="N188" s="59"/>
      <c r="O188" s="3"/>
      <c r="P188" s="3"/>
      <c r="Q188" s="3"/>
      <c r="R188" s="3"/>
      <c r="S188" s="3"/>
      <c r="T188" s="3"/>
      <c r="U188" s="61"/>
      <c r="V188" s="3"/>
      <c r="W188" s="3"/>
      <c r="X188" s="3"/>
      <c r="Y188" s="3"/>
      <c r="Z188" s="3"/>
      <c r="AA188" s="2"/>
    </row>
    <row r="189" spans="1:27" s="7" customFormat="1" ht="15">
      <c r="A189" s="177" t="s">
        <v>210</v>
      </c>
      <c r="B189" s="188">
        <f>'Open Int.'!E189</f>
        <v>1000</v>
      </c>
      <c r="C189" s="189">
        <f>'Open Int.'!F189</f>
        <v>500</v>
      </c>
      <c r="D189" s="190">
        <f>'Open Int.'!H189</f>
        <v>0</v>
      </c>
      <c r="E189" s="322">
        <f>'Open Int.'!I189</f>
        <v>0</v>
      </c>
      <c r="F189" s="191">
        <f>IF('Open Int.'!E189=0,0,'Open Int.'!H189/'Open Int.'!E189)</f>
        <v>0</v>
      </c>
      <c r="G189" s="155">
        <v>0</v>
      </c>
      <c r="H189" s="170">
        <f t="shared" si="5"/>
        <v>0</v>
      </c>
      <c r="I189" s="185">
        <f>IF(Volume!D189=0,0,Volume!F189/Volume!D189)</f>
        <v>0</v>
      </c>
      <c r="J189" s="176">
        <v>0</v>
      </c>
      <c r="K189" s="170">
        <f t="shared" si="4"/>
        <v>0</v>
      </c>
      <c r="L189" s="60"/>
      <c r="M189" s="6"/>
      <c r="N189" s="59"/>
      <c r="O189" s="3"/>
      <c r="P189" s="3"/>
      <c r="Q189" s="3"/>
      <c r="R189" s="3"/>
      <c r="S189" s="3"/>
      <c r="T189" s="3"/>
      <c r="U189" s="61"/>
      <c r="V189" s="3"/>
      <c r="W189" s="3"/>
      <c r="X189" s="3"/>
      <c r="Y189" s="3"/>
      <c r="Z189" s="3"/>
      <c r="AA189" s="2"/>
    </row>
    <row r="190" spans="1:29" s="58" customFormat="1" ht="15">
      <c r="A190" s="177" t="s">
        <v>225</v>
      </c>
      <c r="B190" s="188">
        <f>'Open Int.'!E190</f>
        <v>9200</v>
      </c>
      <c r="C190" s="189">
        <f>'Open Int.'!F190</f>
        <v>-200</v>
      </c>
      <c r="D190" s="190">
        <f>'Open Int.'!H190</f>
        <v>200</v>
      </c>
      <c r="E190" s="322">
        <f>'Open Int.'!I190</f>
        <v>200</v>
      </c>
      <c r="F190" s="191">
        <f>IF('Open Int.'!E190=0,0,'Open Int.'!H190/'Open Int.'!E190)</f>
        <v>0.021739130434782608</v>
      </c>
      <c r="G190" s="155">
        <v>0</v>
      </c>
      <c r="H190" s="170">
        <f t="shared" si="5"/>
        <v>0</v>
      </c>
      <c r="I190" s="185">
        <f>IF(Volume!D190=0,0,Volume!F190/Volume!D190)</f>
        <v>0.034482758620689655</v>
      </c>
      <c r="J190" s="176">
        <v>0</v>
      </c>
      <c r="K190" s="170">
        <f t="shared" si="4"/>
        <v>0</v>
      </c>
      <c r="L190" s="60"/>
      <c r="M190" s="6"/>
      <c r="N190" s="59"/>
      <c r="O190" s="3"/>
      <c r="P190" s="3"/>
      <c r="Q190" s="3"/>
      <c r="R190" s="3"/>
      <c r="S190" s="3"/>
      <c r="T190" s="3"/>
      <c r="U190" s="61"/>
      <c r="V190" s="3"/>
      <c r="W190" s="3"/>
      <c r="X190" s="3"/>
      <c r="Y190" s="3"/>
      <c r="Z190" s="3"/>
      <c r="AA190" s="2"/>
      <c r="AB190" s="78"/>
      <c r="AC190" s="77"/>
    </row>
    <row r="191" spans="1:27" s="7" customFormat="1" ht="15">
      <c r="A191" s="177" t="s">
        <v>90</v>
      </c>
      <c r="B191" s="188">
        <f>'Open Int.'!E191</f>
        <v>687800</v>
      </c>
      <c r="C191" s="189">
        <f>'Open Int.'!F191</f>
        <v>26600</v>
      </c>
      <c r="D191" s="190">
        <f>'Open Int.'!H191</f>
        <v>106400</v>
      </c>
      <c r="E191" s="322">
        <f>'Open Int.'!I191</f>
        <v>11400</v>
      </c>
      <c r="F191" s="191">
        <f>IF('Open Int.'!E191=0,0,'Open Int.'!H191/'Open Int.'!E191)</f>
        <v>0.15469613259668508</v>
      </c>
      <c r="G191" s="155">
        <v>0.14367816091954022</v>
      </c>
      <c r="H191" s="170">
        <f t="shared" si="5"/>
        <v>0.0766850828729282</v>
      </c>
      <c r="I191" s="185">
        <f>IF(Volume!D191=0,0,Volume!F191/Volume!D191)</f>
        <v>0.11764705882352941</v>
      </c>
      <c r="J191" s="176">
        <v>0.1111111111111111</v>
      </c>
      <c r="K191" s="170">
        <f t="shared" si="4"/>
        <v>0.05882352941176475</v>
      </c>
      <c r="L191" s="60"/>
      <c r="M191" s="6"/>
      <c r="N191" s="59"/>
      <c r="O191" s="3"/>
      <c r="P191" s="3"/>
      <c r="Q191" s="3"/>
      <c r="R191" s="3"/>
      <c r="S191" s="3"/>
      <c r="T191" s="3"/>
      <c r="U191" s="61"/>
      <c r="V191" s="3"/>
      <c r="W191" s="3"/>
      <c r="X191" s="3"/>
      <c r="Y191" s="3"/>
      <c r="Z191" s="3"/>
      <c r="AA191" s="2"/>
    </row>
    <row r="192" spans="1:27" s="7" customFormat="1" ht="15">
      <c r="A192" s="177" t="s">
        <v>151</v>
      </c>
      <c r="B192" s="188">
        <f>'Open Int.'!E192</f>
        <v>140400</v>
      </c>
      <c r="C192" s="189">
        <f>'Open Int.'!F192</f>
        <v>10800</v>
      </c>
      <c r="D192" s="190">
        <f>'Open Int.'!H192</f>
        <v>13500</v>
      </c>
      <c r="E192" s="322">
        <f>'Open Int.'!I192</f>
        <v>-1350</v>
      </c>
      <c r="F192" s="191">
        <f>IF('Open Int.'!E192=0,0,'Open Int.'!H192/'Open Int.'!E192)</f>
        <v>0.09615384615384616</v>
      </c>
      <c r="G192" s="155">
        <v>0.11458333333333333</v>
      </c>
      <c r="H192" s="170">
        <f t="shared" si="5"/>
        <v>-0.16083916083916075</v>
      </c>
      <c r="I192" s="185">
        <f>IF(Volume!D192=0,0,Volume!F192/Volume!D192)</f>
        <v>0.043478260869565216</v>
      </c>
      <c r="J192" s="176">
        <v>0.2</v>
      </c>
      <c r="K192" s="170">
        <f t="shared" si="4"/>
        <v>-0.782608695652174</v>
      </c>
      <c r="L192" s="60"/>
      <c r="M192" s="6"/>
      <c r="N192" s="59"/>
      <c r="O192" s="3"/>
      <c r="P192" s="3"/>
      <c r="Q192" s="3"/>
      <c r="R192" s="3"/>
      <c r="S192" s="3"/>
      <c r="T192" s="3"/>
      <c r="U192" s="61"/>
      <c r="V192" s="3"/>
      <c r="W192" s="3"/>
      <c r="X192" s="3"/>
      <c r="Y192" s="3"/>
      <c r="Z192" s="3"/>
      <c r="AA192" s="2"/>
    </row>
    <row r="193" spans="1:29" s="58" customFormat="1" ht="15">
      <c r="A193" s="177" t="s">
        <v>204</v>
      </c>
      <c r="B193" s="188">
        <f>'Open Int.'!E193</f>
        <v>284692</v>
      </c>
      <c r="C193" s="189">
        <f>'Open Int.'!F193</f>
        <v>824</v>
      </c>
      <c r="D193" s="190">
        <f>'Open Int.'!H193</f>
        <v>41612</v>
      </c>
      <c r="E193" s="322">
        <f>'Open Int.'!I193</f>
        <v>-1236</v>
      </c>
      <c r="F193" s="191">
        <f>IF('Open Int.'!E193=0,0,'Open Int.'!H193/'Open Int.'!E193)</f>
        <v>0.14616497829232997</v>
      </c>
      <c r="G193" s="155">
        <v>0.1509433962264151</v>
      </c>
      <c r="H193" s="170">
        <f t="shared" si="5"/>
        <v>-0.03165701881331393</v>
      </c>
      <c r="I193" s="185">
        <f>IF(Volume!D193=0,0,Volume!F193/Volume!D193)</f>
        <v>0.08450704225352113</v>
      </c>
      <c r="J193" s="176">
        <v>0.15625</v>
      </c>
      <c r="K193" s="170">
        <f t="shared" si="4"/>
        <v>-0.4591549295774648</v>
      </c>
      <c r="L193" s="60"/>
      <c r="M193" s="6"/>
      <c r="N193" s="59"/>
      <c r="O193" s="3"/>
      <c r="P193" s="3"/>
      <c r="Q193" s="3"/>
      <c r="R193" s="3"/>
      <c r="S193" s="3"/>
      <c r="T193" s="3"/>
      <c r="U193" s="61"/>
      <c r="V193" s="3"/>
      <c r="W193" s="3"/>
      <c r="X193" s="3"/>
      <c r="Y193" s="3"/>
      <c r="Z193" s="3"/>
      <c r="AA193" s="2"/>
      <c r="AB193" s="78"/>
      <c r="AC193" s="77"/>
    </row>
    <row r="194" spans="1:27" s="7" customFormat="1" ht="15">
      <c r="A194" s="177" t="s">
        <v>226</v>
      </c>
      <c r="B194" s="188">
        <f>'Open Int.'!E194</f>
        <v>22800</v>
      </c>
      <c r="C194" s="189">
        <f>'Open Int.'!F194</f>
        <v>0</v>
      </c>
      <c r="D194" s="190">
        <f>'Open Int.'!H194</f>
        <v>2800</v>
      </c>
      <c r="E194" s="322">
        <f>'Open Int.'!I194</f>
        <v>0</v>
      </c>
      <c r="F194" s="191">
        <f>IF('Open Int.'!E194=0,0,'Open Int.'!H194/'Open Int.'!E194)</f>
        <v>0.12280701754385964</v>
      </c>
      <c r="G194" s="155">
        <v>0.12280701754385964</v>
      </c>
      <c r="H194" s="170">
        <f t="shared" si="5"/>
        <v>0</v>
      </c>
      <c r="I194" s="185">
        <f>IF(Volume!D194=0,0,Volume!F194/Volume!D194)</f>
        <v>0</v>
      </c>
      <c r="J194" s="176">
        <v>0</v>
      </c>
      <c r="K194" s="170">
        <f t="shared" si="4"/>
        <v>0</v>
      </c>
      <c r="L194" s="60"/>
      <c r="M194" s="6"/>
      <c r="N194" s="59"/>
      <c r="O194" s="3"/>
      <c r="P194" s="3"/>
      <c r="Q194" s="3"/>
      <c r="R194" s="3"/>
      <c r="S194" s="3"/>
      <c r="T194" s="3"/>
      <c r="U194" s="61"/>
      <c r="V194" s="3"/>
      <c r="W194" s="3"/>
      <c r="X194" s="3"/>
      <c r="Y194" s="3"/>
      <c r="Z194" s="3"/>
      <c r="AA194" s="2"/>
    </row>
    <row r="195" spans="1:27" s="7" customFormat="1" ht="15">
      <c r="A195" s="177" t="s">
        <v>183</v>
      </c>
      <c r="B195" s="188">
        <f>'Open Int.'!E195</f>
        <v>2938275</v>
      </c>
      <c r="C195" s="189">
        <f>'Open Int.'!F195</f>
        <v>39825</v>
      </c>
      <c r="D195" s="190">
        <f>'Open Int.'!H195</f>
        <v>1603800</v>
      </c>
      <c r="E195" s="322">
        <f>'Open Int.'!I195</f>
        <v>-11475</v>
      </c>
      <c r="F195" s="191">
        <f>IF('Open Int.'!E195=0,0,'Open Int.'!H195/'Open Int.'!E195)</f>
        <v>0.5458304617505169</v>
      </c>
      <c r="G195" s="155">
        <v>0.5572892408011179</v>
      </c>
      <c r="H195" s="170">
        <f t="shared" si="5"/>
        <v>-0.020561636959164513</v>
      </c>
      <c r="I195" s="185">
        <f>IF(Volume!D195=0,0,Volume!F195/Volume!D195)</f>
        <v>0.426056338028169</v>
      </c>
      <c r="J195" s="176">
        <v>0.35118110236220473</v>
      </c>
      <c r="K195" s="170">
        <f t="shared" si="4"/>
        <v>0.21320975178424803</v>
      </c>
      <c r="L195" s="60"/>
      <c r="M195" s="6"/>
      <c r="N195" s="59"/>
      <c r="O195" s="3"/>
      <c r="P195" s="3"/>
      <c r="Q195" s="3"/>
      <c r="R195" s="3"/>
      <c r="S195" s="3"/>
      <c r="T195" s="3"/>
      <c r="U195" s="61"/>
      <c r="V195" s="3"/>
      <c r="W195" s="3"/>
      <c r="X195" s="3"/>
      <c r="Y195" s="3"/>
      <c r="Z195" s="3"/>
      <c r="AA195" s="2"/>
    </row>
    <row r="196" spans="1:29" s="58" customFormat="1" ht="15">
      <c r="A196" s="177" t="s">
        <v>202</v>
      </c>
      <c r="B196" s="188">
        <f>'Open Int.'!E196</f>
        <v>31350</v>
      </c>
      <c r="C196" s="189">
        <f>'Open Int.'!F196</f>
        <v>1650</v>
      </c>
      <c r="D196" s="190">
        <f>'Open Int.'!H196</f>
        <v>0</v>
      </c>
      <c r="E196" s="322">
        <f>'Open Int.'!I196</f>
        <v>0</v>
      </c>
      <c r="F196" s="191">
        <f>IF('Open Int.'!E196=0,0,'Open Int.'!H196/'Open Int.'!E196)</f>
        <v>0</v>
      </c>
      <c r="G196" s="155">
        <v>0</v>
      </c>
      <c r="H196" s="170">
        <f t="shared" si="5"/>
        <v>0</v>
      </c>
      <c r="I196" s="185">
        <f>IF(Volume!D196=0,0,Volume!F196/Volume!D196)</f>
        <v>0</v>
      </c>
      <c r="J196" s="176">
        <v>0</v>
      </c>
      <c r="K196" s="170">
        <f t="shared" si="4"/>
        <v>0</v>
      </c>
      <c r="L196" s="60"/>
      <c r="M196" s="6"/>
      <c r="N196" s="59"/>
      <c r="O196" s="3"/>
      <c r="P196" s="3"/>
      <c r="Q196" s="3"/>
      <c r="R196" s="3"/>
      <c r="S196" s="3"/>
      <c r="T196" s="3"/>
      <c r="U196" s="61"/>
      <c r="V196" s="3"/>
      <c r="W196" s="3"/>
      <c r="X196" s="3"/>
      <c r="Y196" s="3"/>
      <c r="Z196" s="3"/>
      <c r="AA196" s="2"/>
      <c r="AB196" s="78"/>
      <c r="AC196" s="77"/>
    </row>
    <row r="197" spans="1:27" s="7" customFormat="1" ht="15">
      <c r="A197" s="177" t="s">
        <v>117</v>
      </c>
      <c r="B197" s="188">
        <f>'Open Int.'!E197</f>
        <v>336250</v>
      </c>
      <c r="C197" s="189">
        <f>'Open Int.'!F197</f>
        <v>16750</v>
      </c>
      <c r="D197" s="190">
        <f>'Open Int.'!H197</f>
        <v>23000</v>
      </c>
      <c r="E197" s="322">
        <f>'Open Int.'!I197</f>
        <v>250</v>
      </c>
      <c r="F197" s="191">
        <f>IF('Open Int.'!E197=0,0,'Open Int.'!H197/'Open Int.'!E197)</f>
        <v>0.06840148698884758</v>
      </c>
      <c r="G197" s="155">
        <v>0.07120500782472614</v>
      </c>
      <c r="H197" s="170">
        <f t="shared" si="5"/>
        <v>-0.03937252338739327</v>
      </c>
      <c r="I197" s="185">
        <f>IF(Volume!D197=0,0,Volume!F197/Volume!D197)</f>
        <v>0.019736842105263157</v>
      </c>
      <c r="J197" s="176">
        <v>0.1059322033898305</v>
      </c>
      <c r="K197" s="170">
        <f aca="true" t="shared" si="6" ref="K197:K215">IF(J197=0,0,(I197-J197)/J197)</f>
        <v>-0.8136842105263157</v>
      </c>
      <c r="L197" s="60"/>
      <c r="M197" s="6"/>
      <c r="N197" s="59"/>
      <c r="O197" s="3"/>
      <c r="P197" s="3"/>
      <c r="Q197" s="3"/>
      <c r="R197" s="3"/>
      <c r="S197" s="3"/>
      <c r="T197" s="3"/>
      <c r="U197" s="61"/>
      <c r="V197" s="3"/>
      <c r="W197" s="3"/>
      <c r="X197" s="3"/>
      <c r="Y197" s="3"/>
      <c r="Z197" s="3"/>
      <c r="AA197" s="2"/>
    </row>
    <row r="198" spans="1:27" s="7" customFormat="1" ht="15">
      <c r="A198" s="177" t="s">
        <v>491</v>
      </c>
      <c r="B198" s="188">
        <f>'Open Int.'!E198</f>
        <v>2400</v>
      </c>
      <c r="C198" s="189">
        <f>'Open Int.'!F198</f>
        <v>1400</v>
      </c>
      <c r="D198" s="190">
        <f>'Open Int.'!H198</f>
        <v>0</v>
      </c>
      <c r="E198" s="322">
        <f>'Open Int.'!I198</f>
        <v>0</v>
      </c>
      <c r="F198" s="191">
        <f>IF('Open Int.'!E198=0,0,'Open Int.'!H198/'Open Int.'!E198)</f>
        <v>0</v>
      </c>
      <c r="G198" s="155">
        <v>0</v>
      </c>
      <c r="H198" s="170">
        <f t="shared" si="5"/>
        <v>0</v>
      </c>
      <c r="I198" s="185">
        <f>IF(Volume!D198=0,0,Volume!F198/Volume!D198)</f>
        <v>0</v>
      </c>
      <c r="J198" s="176">
        <v>0</v>
      </c>
      <c r="K198" s="170">
        <f t="shared" si="6"/>
        <v>0</v>
      </c>
      <c r="L198" s="60"/>
      <c r="M198" s="6"/>
      <c r="N198" s="59"/>
      <c r="O198" s="3"/>
      <c r="P198" s="3"/>
      <c r="Q198" s="3"/>
      <c r="R198" s="3"/>
      <c r="S198" s="3"/>
      <c r="T198" s="3"/>
      <c r="U198" s="61"/>
      <c r="V198" s="3"/>
      <c r="W198" s="3"/>
      <c r="X198" s="3"/>
      <c r="Y198" s="3"/>
      <c r="Z198" s="3"/>
      <c r="AA198" s="2"/>
    </row>
    <row r="199" spans="1:29" s="58" customFormat="1" ht="15">
      <c r="A199" s="177" t="s">
        <v>227</v>
      </c>
      <c r="B199" s="188">
        <f>'Open Int.'!E199</f>
        <v>3502</v>
      </c>
      <c r="C199" s="189">
        <f>'Open Int.'!F199</f>
        <v>-206</v>
      </c>
      <c r="D199" s="190">
        <f>'Open Int.'!H199</f>
        <v>206</v>
      </c>
      <c r="E199" s="322">
        <f>'Open Int.'!I199</f>
        <v>0</v>
      </c>
      <c r="F199" s="191">
        <f>IF('Open Int.'!E199=0,0,'Open Int.'!H199/'Open Int.'!E199)</f>
        <v>0.058823529411764705</v>
      </c>
      <c r="G199" s="155">
        <v>0.05555555555555555</v>
      </c>
      <c r="H199" s="170">
        <f t="shared" si="5"/>
        <v>0.05882352941176475</v>
      </c>
      <c r="I199" s="185">
        <f>IF(Volume!D199=0,0,Volume!F199/Volume!D199)</f>
        <v>0</v>
      </c>
      <c r="J199" s="176">
        <v>0</v>
      </c>
      <c r="K199" s="170">
        <f t="shared" si="6"/>
        <v>0</v>
      </c>
      <c r="L199" s="60"/>
      <c r="M199" s="6"/>
      <c r="N199" s="59"/>
      <c r="O199" s="3"/>
      <c r="P199" s="3"/>
      <c r="Q199" s="3"/>
      <c r="R199" s="3"/>
      <c r="S199" s="3"/>
      <c r="T199" s="3"/>
      <c r="U199" s="61"/>
      <c r="V199" s="3"/>
      <c r="W199" s="3"/>
      <c r="X199" s="3"/>
      <c r="Y199" s="3"/>
      <c r="Z199" s="3"/>
      <c r="AA199" s="2"/>
      <c r="AB199" s="78"/>
      <c r="AC199" s="77"/>
    </row>
    <row r="200" spans="1:27" s="7" customFormat="1" ht="15">
      <c r="A200" s="177" t="s">
        <v>295</v>
      </c>
      <c r="B200" s="188">
        <f>'Open Int.'!E200</f>
        <v>423500</v>
      </c>
      <c r="C200" s="189">
        <f>'Open Int.'!F200</f>
        <v>161700</v>
      </c>
      <c r="D200" s="190">
        <f>'Open Int.'!H200</f>
        <v>261800</v>
      </c>
      <c r="E200" s="322">
        <f>'Open Int.'!I200</f>
        <v>107800</v>
      </c>
      <c r="F200" s="191">
        <f>IF('Open Int.'!E200=0,0,'Open Int.'!H200/'Open Int.'!E200)</f>
        <v>0.6181818181818182</v>
      </c>
      <c r="G200" s="155">
        <v>0.5882352941176471</v>
      </c>
      <c r="H200" s="170">
        <f t="shared" si="5"/>
        <v>0.05090909090909085</v>
      </c>
      <c r="I200" s="185">
        <f>IF(Volume!D200=0,0,Volume!F200/Volume!D200)</f>
        <v>0.46938775510204084</v>
      </c>
      <c r="J200" s="176">
        <v>0.15555555555555556</v>
      </c>
      <c r="K200" s="170">
        <f t="shared" si="6"/>
        <v>2.0174927113702625</v>
      </c>
      <c r="L200" s="60"/>
      <c r="M200" s="6"/>
      <c r="N200" s="59"/>
      <c r="O200" s="3"/>
      <c r="P200" s="3"/>
      <c r="Q200" s="3"/>
      <c r="R200" s="3"/>
      <c r="S200" s="3"/>
      <c r="T200" s="3"/>
      <c r="U200" s="61"/>
      <c r="V200" s="3"/>
      <c r="W200" s="3"/>
      <c r="X200" s="3"/>
      <c r="Y200" s="3"/>
      <c r="Z200" s="3"/>
      <c r="AA200" s="2"/>
    </row>
    <row r="201" spans="1:27" s="7" customFormat="1" ht="15">
      <c r="A201" s="177" t="s">
        <v>296</v>
      </c>
      <c r="B201" s="188">
        <f>'Open Int.'!E201</f>
        <v>17347000</v>
      </c>
      <c r="C201" s="189">
        <f>'Open Int.'!F201</f>
        <v>-606100</v>
      </c>
      <c r="D201" s="190">
        <f>'Open Int.'!H201</f>
        <v>3793350</v>
      </c>
      <c r="E201" s="322">
        <f>'Open Int.'!I201</f>
        <v>-188100</v>
      </c>
      <c r="F201" s="191">
        <f>IF('Open Int.'!E201=0,0,'Open Int.'!H201/'Open Int.'!E201)</f>
        <v>0.21867469879518073</v>
      </c>
      <c r="G201" s="155">
        <v>0.2217694994179278</v>
      </c>
      <c r="H201" s="170">
        <f t="shared" si="5"/>
        <v>-0.013955032729342499</v>
      </c>
      <c r="I201" s="185">
        <f>IF(Volume!D201=0,0,Volume!F201/Volume!D201)</f>
        <v>0.15267175572519084</v>
      </c>
      <c r="J201" s="176">
        <v>0.1978021978021978</v>
      </c>
      <c r="K201" s="170">
        <f t="shared" si="6"/>
        <v>-0.22815945716709068</v>
      </c>
      <c r="L201" s="60"/>
      <c r="M201" s="6"/>
      <c r="N201" s="59"/>
      <c r="O201" s="3"/>
      <c r="P201" s="3"/>
      <c r="Q201" s="3"/>
      <c r="R201" s="3"/>
      <c r="S201" s="3"/>
      <c r="T201" s="3"/>
      <c r="U201" s="61"/>
      <c r="V201" s="3"/>
      <c r="W201" s="3"/>
      <c r="X201" s="3"/>
      <c r="Y201" s="3"/>
      <c r="Z201" s="3"/>
      <c r="AA201" s="2"/>
    </row>
    <row r="202" spans="1:27" s="7" customFormat="1" ht="15">
      <c r="A202" s="177" t="s">
        <v>492</v>
      </c>
      <c r="B202" s="188">
        <f>'Open Int.'!E202</f>
        <v>0</v>
      </c>
      <c r="C202" s="189">
        <f>'Open Int.'!F202</f>
        <v>0</v>
      </c>
      <c r="D202" s="190">
        <f>'Open Int.'!H202</f>
        <v>5000</v>
      </c>
      <c r="E202" s="322">
        <f>'Open Int.'!I202</f>
        <v>0</v>
      </c>
      <c r="F202" s="191">
        <f>IF('Open Int.'!E202=0,0,'Open Int.'!H202/'Open Int.'!E202)</f>
        <v>0</v>
      </c>
      <c r="G202" s="155">
        <v>0</v>
      </c>
      <c r="H202" s="170">
        <f t="shared" si="5"/>
        <v>0</v>
      </c>
      <c r="I202" s="185">
        <f>IF(Volume!D202=0,0,Volume!F202/Volume!D202)</f>
        <v>0</v>
      </c>
      <c r="J202" s="176">
        <v>0</v>
      </c>
      <c r="K202" s="170">
        <f t="shared" si="6"/>
        <v>0</v>
      </c>
      <c r="L202" s="60"/>
      <c r="M202" s="6"/>
      <c r="N202" s="59"/>
      <c r="O202" s="3"/>
      <c r="P202" s="3"/>
      <c r="Q202" s="3"/>
      <c r="R202" s="3"/>
      <c r="S202" s="3"/>
      <c r="T202" s="3"/>
      <c r="U202" s="61"/>
      <c r="V202" s="3"/>
      <c r="W202" s="3"/>
      <c r="X202" s="3"/>
      <c r="Y202" s="3"/>
      <c r="Z202" s="3"/>
      <c r="AA202" s="2"/>
    </row>
    <row r="203" spans="1:27" s="7" customFormat="1" ht="15">
      <c r="A203" s="177" t="s">
        <v>171</v>
      </c>
      <c r="B203" s="188">
        <f>'Open Int.'!E203</f>
        <v>430700</v>
      </c>
      <c r="C203" s="189">
        <f>'Open Int.'!F203</f>
        <v>5900</v>
      </c>
      <c r="D203" s="190">
        <f>'Open Int.'!H203</f>
        <v>103250</v>
      </c>
      <c r="E203" s="322">
        <f>'Open Int.'!I203</f>
        <v>2950</v>
      </c>
      <c r="F203" s="191">
        <f>IF('Open Int.'!E203=0,0,'Open Int.'!H203/'Open Int.'!E203)</f>
        <v>0.23972602739726026</v>
      </c>
      <c r="G203" s="155">
        <v>0.2361111111111111</v>
      </c>
      <c r="H203" s="170">
        <f t="shared" si="5"/>
        <v>0.015310233682514073</v>
      </c>
      <c r="I203" s="185">
        <f>IF(Volume!D203=0,0,Volume!F203/Volume!D203)</f>
        <v>0.3</v>
      </c>
      <c r="J203" s="176">
        <v>0.6666666666666666</v>
      </c>
      <c r="K203" s="170">
        <f t="shared" si="6"/>
        <v>-0.55</v>
      </c>
      <c r="L203" s="60"/>
      <c r="M203" s="6"/>
      <c r="N203" s="59"/>
      <c r="O203" s="3"/>
      <c r="P203" s="3"/>
      <c r="Q203" s="3"/>
      <c r="R203" s="3"/>
      <c r="S203" s="3"/>
      <c r="T203" s="3"/>
      <c r="U203" s="61"/>
      <c r="V203" s="3"/>
      <c r="W203" s="3"/>
      <c r="X203" s="3"/>
      <c r="Y203" s="3"/>
      <c r="Z203" s="3"/>
      <c r="AA203" s="2"/>
    </row>
    <row r="204" spans="1:29" s="58" customFormat="1" ht="15">
      <c r="A204" s="177" t="s">
        <v>297</v>
      </c>
      <c r="B204" s="188">
        <f>'Open Int.'!E204</f>
        <v>10000</v>
      </c>
      <c r="C204" s="189">
        <f>'Open Int.'!F204</f>
        <v>0</v>
      </c>
      <c r="D204" s="190">
        <f>'Open Int.'!H204</f>
        <v>10000</v>
      </c>
      <c r="E204" s="322">
        <f>'Open Int.'!I204</f>
        <v>0</v>
      </c>
      <c r="F204" s="191">
        <f>IF('Open Int.'!E204=0,0,'Open Int.'!H204/'Open Int.'!E204)</f>
        <v>1</v>
      </c>
      <c r="G204" s="155">
        <v>1</v>
      </c>
      <c r="H204" s="170">
        <f t="shared" si="5"/>
        <v>0</v>
      </c>
      <c r="I204" s="185">
        <f>IF(Volume!D204=0,0,Volume!F204/Volume!D204)</f>
        <v>0</v>
      </c>
      <c r="J204" s="176">
        <v>0</v>
      </c>
      <c r="K204" s="170">
        <f t="shared" si="6"/>
        <v>0</v>
      </c>
      <c r="L204" s="60"/>
      <c r="M204" s="6"/>
      <c r="N204" s="59"/>
      <c r="O204" s="3"/>
      <c r="P204" s="3"/>
      <c r="Q204" s="3"/>
      <c r="R204" s="3"/>
      <c r="S204" s="3"/>
      <c r="T204" s="3"/>
      <c r="U204" s="61"/>
      <c r="V204" s="3"/>
      <c r="W204" s="3"/>
      <c r="X204" s="3"/>
      <c r="Y204" s="3"/>
      <c r="Z204" s="3"/>
      <c r="AA204" s="2"/>
      <c r="AB204" s="78"/>
      <c r="AC204" s="77"/>
    </row>
    <row r="205" spans="1:29" s="58" customFormat="1" ht="15">
      <c r="A205" s="177" t="s">
        <v>81</v>
      </c>
      <c r="B205" s="188">
        <f>'Open Int.'!E205</f>
        <v>88200</v>
      </c>
      <c r="C205" s="189">
        <f>'Open Int.'!F205</f>
        <v>10500</v>
      </c>
      <c r="D205" s="190">
        <f>'Open Int.'!H205</f>
        <v>0</v>
      </c>
      <c r="E205" s="322">
        <f>'Open Int.'!I205</f>
        <v>0</v>
      </c>
      <c r="F205" s="191">
        <f>IF('Open Int.'!E205=0,0,'Open Int.'!H205/'Open Int.'!E205)</f>
        <v>0</v>
      </c>
      <c r="G205" s="155">
        <v>0</v>
      </c>
      <c r="H205" s="170">
        <f t="shared" si="5"/>
        <v>0</v>
      </c>
      <c r="I205" s="185">
        <f>IF(Volume!D205=0,0,Volume!F205/Volume!D205)</f>
        <v>0</v>
      </c>
      <c r="J205" s="176">
        <v>0</v>
      </c>
      <c r="K205" s="170">
        <f t="shared" si="6"/>
        <v>0</v>
      </c>
      <c r="L205" s="60"/>
      <c r="M205" s="6"/>
      <c r="N205" s="59"/>
      <c r="O205" s="3"/>
      <c r="P205" s="3"/>
      <c r="Q205" s="3"/>
      <c r="R205" s="3"/>
      <c r="S205" s="3"/>
      <c r="T205" s="3"/>
      <c r="U205" s="61"/>
      <c r="V205" s="3"/>
      <c r="W205" s="3"/>
      <c r="X205" s="3"/>
      <c r="Y205" s="3"/>
      <c r="Z205" s="3"/>
      <c r="AA205" s="2"/>
      <c r="AB205" s="78"/>
      <c r="AC205" s="77"/>
    </row>
    <row r="206" spans="1:29" s="58" customFormat="1" ht="15">
      <c r="A206" s="177" t="s">
        <v>420</v>
      </c>
      <c r="B206" s="188">
        <f>'Open Int.'!E206</f>
        <v>0</v>
      </c>
      <c r="C206" s="189">
        <f>'Open Int.'!F206</f>
        <v>0</v>
      </c>
      <c r="D206" s="190">
        <f>'Open Int.'!H206</f>
        <v>0</v>
      </c>
      <c r="E206" s="322">
        <f>'Open Int.'!I206</f>
        <v>0</v>
      </c>
      <c r="F206" s="191">
        <f>IF('Open Int.'!E206=0,0,'Open Int.'!H206/'Open Int.'!E206)</f>
        <v>0</v>
      </c>
      <c r="G206" s="155">
        <v>0</v>
      </c>
      <c r="H206" s="170">
        <f t="shared" si="5"/>
        <v>0</v>
      </c>
      <c r="I206" s="185">
        <f>IF(Volume!D206=0,0,Volume!F206/Volume!D206)</f>
        <v>0</v>
      </c>
      <c r="J206" s="176">
        <v>0</v>
      </c>
      <c r="K206" s="170">
        <f t="shared" si="6"/>
        <v>0</v>
      </c>
      <c r="L206" s="60"/>
      <c r="M206" s="6"/>
      <c r="N206" s="59"/>
      <c r="O206" s="3"/>
      <c r="P206" s="3"/>
      <c r="Q206" s="3"/>
      <c r="R206" s="3"/>
      <c r="S206" s="3"/>
      <c r="T206" s="3"/>
      <c r="U206" s="61"/>
      <c r="V206" s="3"/>
      <c r="W206" s="3"/>
      <c r="X206" s="3"/>
      <c r="Y206" s="3"/>
      <c r="Z206" s="3"/>
      <c r="AA206" s="2"/>
      <c r="AB206" s="78"/>
      <c r="AC206" s="77"/>
    </row>
    <row r="207" spans="1:29" s="58" customFormat="1" ht="15">
      <c r="A207" s="177" t="s">
        <v>421</v>
      </c>
      <c r="B207" s="188">
        <f>'Open Int.'!E207</f>
        <v>354600</v>
      </c>
      <c r="C207" s="189">
        <f>'Open Int.'!F207</f>
        <v>900</v>
      </c>
      <c r="D207" s="190">
        <f>'Open Int.'!H207</f>
        <v>56700</v>
      </c>
      <c r="E207" s="322">
        <f>'Open Int.'!I207</f>
        <v>900</v>
      </c>
      <c r="F207" s="191">
        <f>IF('Open Int.'!E207=0,0,'Open Int.'!H207/'Open Int.'!E207)</f>
        <v>0.1598984771573604</v>
      </c>
      <c r="G207" s="155">
        <v>0.15776081424936386</v>
      </c>
      <c r="H207" s="170">
        <f t="shared" si="5"/>
        <v>0.013550024561978142</v>
      </c>
      <c r="I207" s="185">
        <f>IF(Volume!D207=0,0,Volume!F207/Volume!D207)</f>
        <v>0.06382978723404255</v>
      </c>
      <c r="J207" s="176">
        <v>0.046153846153846156</v>
      </c>
      <c r="K207" s="170">
        <f t="shared" si="6"/>
        <v>0.38297872340425515</v>
      </c>
      <c r="L207" s="60"/>
      <c r="M207" s="6"/>
      <c r="N207" s="59"/>
      <c r="O207" s="3"/>
      <c r="P207" s="3"/>
      <c r="Q207" s="3"/>
      <c r="R207" s="3"/>
      <c r="S207" s="3"/>
      <c r="T207" s="3"/>
      <c r="U207" s="61"/>
      <c r="V207" s="3"/>
      <c r="W207" s="3"/>
      <c r="X207" s="3"/>
      <c r="Y207" s="3"/>
      <c r="Z207" s="3"/>
      <c r="AA207" s="2"/>
      <c r="AB207" s="78"/>
      <c r="AC207" s="77"/>
    </row>
    <row r="208" spans="1:29" s="58" customFormat="1" ht="15">
      <c r="A208" s="177" t="s">
        <v>152</v>
      </c>
      <c r="B208" s="188">
        <f>'Open Int.'!E208</f>
        <v>600300</v>
      </c>
      <c r="C208" s="189">
        <f>'Open Int.'!F208</f>
        <v>20700</v>
      </c>
      <c r="D208" s="190">
        <f>'Open Int.'!H208</f>
        <v>0</v>
      </c>
      <c r="E208" s="322">
        <f>'Open Int.'!I208</f>
        <v>0</v>
      </c>
      <c r="F208" s="191">
        <f>IF('Open Int.'!E208=0,0,'Open Int.'!H208/'Open Int.'!E208)</f>
        <v>0</v>
      </c>
      <c r="G208" s="155">
        <v>0</v>
      </c>
      <c r="H208" s="170">
        <f t="shared" si="5"/>
        <v>0</v>
      </c>
      <c r="I208" s="185">
        <f>IF(Volume!D208=0,0,Volume!F208/Volume!D208)</f>
        <v>0</v>
      </c>
      <c r="J208" s="176">
        <v>0</v>
      </c>
      <c r="K208" s="170">
        <f t="shared" si="6"/>
        <v>0</v>
      </c>
      <c r="L208" s="60"/>
      <c r="M208" s="6"/>
      <c r="N208" s="59"/>
      <c r="O208" s="3"/>
      <c r="P208" s="3"/>
      <c r="Q208" s="3"/>
      <c r="R208" s="3"/>
      <c r="S208" s="3"/>
      <c r="T208" s="3"/>
      <c r="U208" s="61"/>
      <c r="V208" s="3"/>
      <c r="W208" s="3"/>
      <c r="X208" s="3"/>
      <c r="Y208" s="3"/>
      <c r="Z208" s="3"/>
      <c r="AA208" s="2"/>
      <c r="AB208" s="78"/>
      <c r="AC208" s="77"/>
    </row>
    <row r="209" spans="1:29" s="58" customFormat="1" ht="15">
      <c r="A209" s="177" t="s">
        <v>298</v>
      </c>
      <c r="B209" s="188">
        <f>'Open Int.'!E209</f>
        <v>608400</v>
      </c>
      <c r="C209" s="189">
        <f>'Open Int.'!F209</f>
        <v>25200</v>
      </c>
      <c r="D209" s="190">
        <f>'Open Int.'!H209</f>
        <v>57600</v>
      </c>
      <c r="E209" s="322">
        <f>'Open Int.'!I209</f>
        <v>0</v>
      </c>
      <c r="F209" s="191">
        <f>IF('Open Int.'!E209=0,0,'Open Int.'!H209/'Open Int.'!E209)</f>
        <v>0.09467455621301775</v>
      </c>
      <c r="G209" s="155">
        <v>0.09876543209876543</v>
      </c>
      <c r="H209" s="170">
        <f aca="true" t="shared" si="7" ref="H209:H215">IF(G209=0,0,(F209-G209)/G209)</f>
        <v>-0.041420118343195235</v>
      </c>
      <c r="I209" s="185">
        <f>IF(Volume!D209=0,0,Volume!F209/Volume!D209)</f>
        <v>0</v>
      </c>
      <c r="J209" s="176">
        <v>0.08333333333333333</v>
      </c>
      <c r="K209" s="170">
        <f t="shared" si="6"/>
        <v>-1</v>
      </c>
      <c r="L209" s="60"/>
      <c r="M209" s="6"/>
      <c r="N209" s="59"/>
      <c r="O209" s="3"/>
      <c r="P209" s="3"/>
      <c r="Q209" s="3"/>
      <c r="R209" s="3"/>
      <c r="S209" s="3"/>
      <c r="T209" s="3"/>
      <c r="U209" s="61"/>
      <c r="V209" s="3"/>
      <c r="W209" s="3"/>
      <c r="X209" s="3"/>
      <c r="Y209" s="3"/>
      <c r="Z209" s="3"/>
      <c r="AA209" s="2"/>
      <c r="AB209" s="78"/>
      <c r="AC209" s="77"/>
    </row>
    <row r="210" spans="1:27" s="7" customFormat="1" ht="15">
      <c r="A210" s="177" t="s">
        <v>153</v>
      </c>
      <c r="B210" s="188">
        <f>'Open Int.'!E210</f>
        <v>26250</v>
      </c>
      <c r="C210" s="189">
        <f>'Open Int.'!F210</f>
        <v>1575</v>
      </c>
      <c r="D210" s="190">
        <f>'Open Int.'!H210</f>
        <v>0</v>
      </c>
      <c r="E210" s="322">
        <f>'Open Int.'!I210</f>
        <v>0</v>
      </c>
      <c r="F210" s="191">
        <f>IF('Open Int.'!E210=0,0,'Open Int.'!H210/'Open Int.'!E210)</f>
        <v>0</v>
      </c>
      <c r="G210" s="155">
        <v>0</v>
      </c>
      <c r="H210" s="170">
        <f t="shared" si="7"/>
        <v>0</v>
      </c>
      <c r="I210" s="185">
        <f>IF(Volume!D210=0,0,Volume!F210/Volume!D210)</f>
        <v>0</v>
      </c>
      <c r="J210" s="176">
        <v>0</v>
      </c>
      <c r="K210" s="170">
        <f t="shared" si="6"/>
        <v>0</v>
      </c>
      <c r="L210" s="60"/>
      <c r="M210" s="6"/>
      <c r="N210" s="59"/>
      <c r="O210" s="3"/>
      <c r="P210" s="3"/>
      <c r="Q210" s="3"/>
      <c r="R210" s="3"/>
      <c r="S210" s="3"/>
      <c r="T210" s="3"/>
      <c r="U210" s="61"/>
      <c r="V210" s="3"/>
      <c r="W210" s="3"/>
      <c r="X210" s="3"/>
      <c r="Y210" s="3"/>
      <c r="Z210" s="3"/>
      <c r="AA210" s="2"/>
    </row>
    <row r="211" spans="1:27" s="7" customFormat="1" ht="15">
      <c r="A211" s="177" t="s">
        <v>493</v>
      </c>
      <c r="B211" s="188">
        <f>'Open Int.'!E211</f>
        <v>137600</v>
      </c>
      <c r="C211" s="189">
        <f>'Open Int.'!F211</f>
        <v>-4000</v>
      </c>
      <c r="D211" s="190">
        <f>'Open Int.'!H211</f>
        <v>34400</v>
      </c>
      <c r="E211" s="322">
        <f>'Open Int.'!I211</f>
        <v>1600</v>
      </c>
      <c r="F211" s="191">
        <f>IF('Open Int.'!E211=0,0,'Open Int.'!H211/'Open Int.'!E211)</f>
        <v>0.25</v>
      </c>
      <c r="G211" s="155">
        <v>0.23163841807909605</v>
      </c>
      <c r="H211" s="170">
        <f t="shared" si="7"/>
        <v>0.07926829268292682</v>
      </c>
      <c r="I211" s="185">
        <f>IF(Volume!D211=0,0,Volume!F211/Volume!D211)</f>
        <v>0.1590909090909091</v>
      </c>
      <c r="J211" s="176">
        <v>0.10526315789473684</v>
      </c>
      <c r="K211" s="170">
        <f t="shared" si="6"/>
        <v>0.5113636363636365</v>
      </c>
      <c r="L211" s="60"/>
      <c r="M211" s="6"/>
      <c r="N211" s="59"/>
      <c r="O211" s="3"/>
      <c r="P211" s="3"/>
      <c r="Q211" s="3"/>
      <c r="R211" s="3"/>
      <c r="S211" s="3"/>
      <c r="T211" s="3"/>
      <c r="U211" s="61"/>
      <c r="V211" s="3"/>
      <c r="W211" s="3"/>
      <c r="X211" s="3"/>
      <c r="Y211" s="3"/>
      <c r="Z211" s="3"/>
      <c r="AA211" s="2"/>
    </row>
    <row r="212" spans="1:29" s="58" customFormat="1" ht="15">
      <c r="A212" s="177" t="s">
        <v>37</v>
      </c>
      <c r="B212" s="188">
        <f>'Open Int.'!E212</f>
        <v>77400</v>
      </c>
      <c r="C212" s="189">
        <f>'Open Int.'!F212</f>
        <v>1200</v>
      </c>
      <c r="D212" s="190">
        <f>'Open Int.'!H212</f>
        <v>8400</v>
      </c>
      <c r="E212" s="322">
        <f>'Open Int.'!I212</f>
        <v>3000</v>
      </c>
      <c r="F212" s="191">
        <f>IF('Open Int.'!E212=0,0,'Open Int.'!H212/'Open Int.'!E212)</f>
        <v>0.10852713178294573</v>
      </c>
      <c r="G212" s="155">
        <v>0.07086614173228346</v>
      </c>
      <c r="H212" s="170">
        <f t="shared" si="7"/>
        <v>0.5314384151593454</v>
      </c>
      <c r="I212" s="185">
        <f>IF(Volume!D212=0,0,Volume!F212/Volume!D212)</f>
        <v>1</v>
      </c>
      <c r="J212" s="176">
        <v>0</v>
      </c>
      <c r="K212" s="170">
        <f t="shared" si="6"/>
        <v>0</v>
      </c>
      <c r="L212" s="60"/>
      <c r="M212" s="6"/>
      <c r="N212" s="59"/>
      <c r="O212" s="3"/>
      <c r="P212" s="3"/>
      <c r="Q212" s="3"/>
      <c r="R212" s="3"/>
      <c r="S212" s="3"/>
      <c r="T212" s="3"/>
      <c r="U212" s="61"/>
      <c r="V212" s="3"/>
      <c r="W212" s="3"/>
      <c r="X212" s="3"/>
      <c r="Y212" s="3"/>
      <c r="Z212" s="3"/>
      <c r="AA212" s="2"/>
      <c r="AB212" s="78"/>
      <c r="AC212" s="77"/>
    </row>
    <row r="213" spans="1:29" s="58" customFormat="1" ht="15">
      <c r="A213" s="177" t="s">
        <v>154</v>
      </c>
      <c r="B213" s="188">
        <f>'Open Int.'!E213</f>
        <v>4800</v>
      </c>
      <c r="C213" s="189">
        <f>'Open Int.'!F213</f>
        <v>0</v>
      </c>
      <c r="D213" s="190">
        <f>'Open Int.'!H213</f>
        <v>0</v>
      </c>
      <c r="E213" s="322">
        <f>'Open Int.'!I213</f>
        <v>0</v>
      </c>
      <c r="F213" s="191">
        <f>IF('Open Int.'!E213=0,0,'Open Int.'!H213/'Open Int.'!E213)</f>
        <v>0</v>
      </c>
      <c r="G213" s="155">
        <v>0</v>
      </c>
      <c r="H213" s="170">
        <f t="shared" si="7"/>
        <v>0</v>
      </c>
      <c r="I213" s="185">
        <f>IF(Volume!D213=0,0,Volume!F213/Volume!D213)</f>
        <v>0</v>
      </c>
      <c r="J213" s="176">
        <v>0</v>
      </c>
      <c r="K213" s="170">
        <f t="shared" si="6"/>
        <v>0</v>
      </c>
      <c r="L213" s="60"/>
      <c r="M213" s="6"/>
      <c r="N213" s="59"/>
      <c r="O213" s="3"/>
      <c r="P213" s="3"/>
      <c r="Q213" s="3"/>
      <c r="R213" s="3"/>
      <c r="S213" s="3"/>
      <c r="T213" s="3"/>
      <c r="U213" s="61"/>
      <c r="V213" s="3"/>
      <c r="W213" s="3"/>
      <c r="X213" s="3"/>
      <c r="Y213" s="3"/>
      <c r="Z213" s="3"/>
      <c r="AA213" s="2"/>
      <c r="AB213" s="78"/>
      <c r="AC213" s="77"/>
    </row>
    <row r="214" spans="1:29" s="58" customFormat="1" ht="15">
      <c r="A214" s="177" t="s">
        <v>494</v>
      </c>
      <c r="B214" s="188">
        <f>'Open Int.'!E214</f>
        <v>306900</v>
      </c>
      <c r="C214" s="189">
        <f>'Open Int.'!F214</f>
        <v>9900</v>
      </c>
      <c r="D214" s="190">
        <f>'Open Int.'!H214</f>
        <v>38500</v>
      </c>
      <c r="E214" s="322">
        <f>'Open Int.'!I214</f>
        <v>0</v>
      </c>
      <c r="F214" s="191">
        <f>IF('Open Int.'!E214=0,0,'Open Int.'!H214/'Open Int.'!E214)</f>
        <v>0.12544802867383512</v>
      </c>
      <c r="G214" s="155">
        <v>0.12962962962962962</v>
      </c>
      <c r="H214" s="170">
        <f t="shared" si="7"/>
        <v>-0.03225806451612905</v>
      </c>
      <c r="I214" s="185">
        <f>IF(Volume!D214=0,0,Volume!F214/Volume!D214)</f>
        <v>0</v>
      </c>
      <c r="J214" s="176">
        <v>0.0625</v>
      </c>
      <c r="K214" s="170">
        <f t="shared" si="6"/>
        <v>-1</v>
      </c>
      <c r="L214" s="60"/>
      <c r="M214" s="6"/>
      <c r="N214" s="59"/>
      <c r="O214" s="3"/>
      <c r="P214" s="3"/>
      <c r="Q214" s="3"/>
      <c r="R214" s="3"/>
      <c r="S214" s="3"/>
      <c r="T214" s="3"/>
      <c r="U214" s="61"/>
      <c r="V214" s="3"/>
      <c r="W214" s="3"/>
      <c r="X214" s="3"/>
      <c r="Y214" s="3"/>
      <c r="Z214" s="3"/>
      <c r="AA214" s="2"/>
      <c r="AB214" s="78"/>
      <c r="AC214" s="77"/>
    </row>
    <row r="215" spans="1:29" s="58" customFormat="1" ht="15">
      <c r="A215" s="177" t="s">
        <v>386</v>
      </c>
      <c r="B215" s="188">
        <f>'Open Int.'!E215</f>
        <v>16100</v>
      </c>
      <c r="C215" s="189">
        <f>'Open Int.'!F215</f>
        <v>-700</v>
      </c>
      <c r="D215" s="190">
        <f>'Open Int.'!H215</f>
        <v>0</v>
      </c>
      <c r="E215" s="322">
        <f>'Open Int.'!I215</f>
        <v>0</v>
      </c>
      <c r="F215" s="191">
        <f>IF('Open Int.'!E215=0,0,'Open Int.'!H215/'Open Int.'!E215)</f>
        <v>0</v>
      </c>
      <c r="G215" s="155">
        <v>0</v>
      </c>
      <c r="H215" s="170">
        <f t="shared" si="7"/>
        <v>0</v>
      </c>
      <c r="I215" s="185">
        <f>IF(Volume!D215=0,0,Volume!F215/Volume!D215)</f>
        <v>0</v>
      </c>
      <c r="J215" s="176">
        <v>0</v>
      </c>
      <c r="K215" s="170">
        <f t="shared" si="6"/>
        <v>0</v>
      </c>
      <c r="L215" s="60"/>
      <c r="M215" s="6"/>
      <c r="N215" s="59"/>
      <c r="O215" s="3"/>
      <c r="P215" s="3"/>
      <c r="Q215" s="3"/>
      <c r="R215" s="3"/>
      <c r="S215" s="3"/>
      <c r="T215" s="3"/>
      <c r="U215" s="61"/>
      <c r="V215" s="3"/>
      <c r="W215" s="3"/>
      <c r="X215" s="3"/>
      <c r="Y215" s="3"/>
      <c r="Z215" s="3"/>
      <c r="AA215" s="2"/>
      <c r="AB215" s="78"/>
      <c r="AC215" s="77"/>
    </row>
    <row r="216" spans="1:28" s="2" customFormat="1" ht="15" customHeight="1" hidden="1">
      <c r="A216" s="72"/>
      <c r="B216" s="140">
        <f>SUM(B4:B215)</f>
        <v>223598426</v>
      </c>
      <c r="C216" s="141">
        <f>SUM(C4:C215)</f>
        <v>6988241</v>
      </c>
      <c r="D216" s="142"/>
      <c r="E216" s="143"/>
      <c r="F216" s="60"/>
      <c r="G216" s="6"/>
      <c r="H216" s="59"/>
      <c r="I216" s="6"/>
      <c r="J216" s="6"/>
      <c r="K216" s="59"/>
      <c r="L216" s="60"/>
      <c r="M216" s="6"/>
      <c r="N216" s="59"/>
      <c r="O216" s="3"/>
      <c r="P216" s="3"/>
      <c r="Q216" s="3"/>
      <c r="R216" s="3"/>
      <c r="S216" s="3"/>
      <c r="T216" s="3"/>
      <c r="U216" s="61"/>
      <c r="V216" s="3"/>
      <c r="W216" s="3"/>
      <c r="X216" s="3"/>
      <c r="Y216" s="3"/>
      <c r="Z216" s="3"/>
      <c r="AB216" s="75"/>
    </row>
    <row r="217" spans="2:28" s="2" customFormat="1" ht="15" customHeight="1">
      <c r="B217" s="5"/>
      <c r="C217" s="5"/>
      <c r="D217" s="143"/>
      <c r="E217" s="143"/>
      <c r="F217" s="60"/>
      <c r="G217" s="6"/>
      <c r="H217" s="59"/>
      <c r="I217" s="6"/>
      <c r="J217" s="6"/>
      <c r="K217" s="59"/>
      <c r="L217" s="60"/>
      <c r="M217" s="6"/>
      <c r="N217" s="59"/>
      <c r="O217" s="3"/>
      <c r="P217" s="3"/>
      <c r="Q217" s="3"/>
      <c r="R217" s="3"/>
      <c r="S217" s="3"/>
      <c r="T217" s="3"/>
      <c r="U217" s="61"/>
      <c r="V217" s="3"/>
      <c r="W217" s="3"/>
      <c r="X217" s="3"/>
      <c r="Y217" s="3"/>
      <c r="Z217" s="3"/>
      <c r="AB217" s="1"/>
    </row>
    <row r="218" spans="1:5" ht="12.75">
      <c r="A218" s="2"/>
      <c r="B218" s="5"/>
      <c r="C218" s="5"/>
      <c r="D218" s="143"/>
      <c r="E218" s="143"/>
    </row>
    <row r="219" spans="1:5" ht="12.75">
      <c r="A219" s="137"/>
      <c r="B219" s="144"/>
      <c r="C219" s="145"/>
      <c r="D219" s="146"/>
      <c r="E219" s="146"/>
    </row>
    <row r="220" spans="1:5" ht="12.75">
      <c r="A220" s="138"/>
      <c r="B220" s="147"/>
      <c r="C220" s="148"/>
      <c r="D220" s="148"/>
      <c r="E220" s="148"/>
    </row>
    <row r="221" spans="1:5" ht="12.75">
      <c r="A221" s="139"/>
      <c r="B221" s="149"/>
      <c r="C221" s="150"/>
      <c r="D221" s="151"/>
      <c r="E221" s="151"/>
    </row>
    <row r="222" spans="1:5" ht="12.75">
      <c r="A222" s="137"/>
      <c r="B222" s="149"/>
      <c r="C222" s="150"/>
      <c r="D222" s="151"/>
      <c r="E222" s="151"/>
    </row>
    <row r="223" spans="1:5" ht="12.75">
      <c r="A223" s="139"/>
      <c r="B223" s="149"/>
      <c r="C223" s="150"/>
      <c r="D223" s="151"/>
      <c r="E223" s="151"/>
    </row>
    <row r="224" spans="1:5" ht="12.75">
      <c r="A224" s="137"/>
      <c r="B224" s="149"/>
      <c r="C224" s="150"/>
      <c r="D224" s="151"/>
      <c r="E224" s="151"/>
    </row>
    <row r="225" spans="1:5" ht="12.75">
      <c r="A225" s="4"/>
      <c r="B225" s="152"/>
      <c r="C225" s="152"/>
      <c r="D225" s="153"/>
      <c r="E225" s="153"/>
    </row>
    <row r="226" spans="1:5" ht="12.75">
      <c r="A226" s="4"/>
      <c r="B226" s="152"/>
      <c r="C226" s="152"/>
      <c r="D226" s="153"/>
      <c r="E226" s="153"/>
    </row>
    <row r="227" spans="1:5" ht="12.75">
      <c r="A227" s="4"/>
      <c r="B227" s="152"/>
      <c r="C227" s="152"/>
      <c r="D227" s="153"/>
      <c r="E227" s="153"/>
    </row>
    <row r="258" ht="12.75">
      <c r="B258"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E286" sqref="E28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11.57421875" style="70" bestFit="1" customWidth="1"/>
    <col min="7" max="8" width="0" style="70" hidden="1" customWidth="1"/>
    <col min="9" max="16384" width="9.140625" style="70" customWidth="1"/>
  </cols>
  <sheetData>
    <row r="1" spans="1:9" s="133" customFormat="1" ht="19.5" customHeight="1" thickBot="1">
      <c r="A1" s="409" t="s">
        <v>205</v>
      </c>
      <c r="B1" s="410"/>
      <c r="C1" s="410"/>
      <c r="D1" s="410"/>
      <c r="E1" s="410"/>
      <c r="F1" s="409"/>
      <c r="G1" s="410"/>
      <c r="H1" s="410"/>
      <c r="I1" s="410"/>
    </row>
    <row r="2" spans="1:9" s="69" customFormat="1" ht="14.25" thickBot="1">
      <c r="A2" s="134" t="s">
        <v>112</v>
      </c>
      <c r="B2" s="261" t="s">
        <v>209</v>
      </c>
      <c r="C2" s="33" t="s">
        <v>98</v>
      </c>
      <c r="D2" s="261" t="s">
        <v>122</v>
      </c>
      <c r="E2" s="205" t="s">
        <v>211</v>
      </c>
      <c r="F2" s="205" t="s">
        <v>58</v>
      </c>
      <c r="G2" s="205" t="s">
        <v>455</v>
      </c>
      <c r="H2" s="205" t="s">
        <v>454</v>
      </c>
      <c r="I2" s="205" t="s">
        <v>106</v>
      </c>
    </row>
    <row r="3" spans="1:9" s="69" customFormat="1" ht="13.5">
      <c r="A3" s="264" t="s">
        <v>208</v>
      </c>
      <c r="B3" s="179">
        <f>VLOOKUP(A3,Margins!$A$2:$M$215,2,FALSE)</f>
        <v>50</v>
      </c>
      <c r="C3" s="263">
        <f>VLOOKUP(A3,Basis!$A$3:$G$214,2,FALSE)</f>
        <v>4546.2</v>
      </c>
      <c r="D3" s="263">
        <f>VLOOKUP(A3,Basis!$A$3:$G$214,3,FALSE)</f>
        <v>4549.8</v>
      </c>
      <c r="E3" s="179">
        <f>VLOOKUP(A3,Margins!$A$2:$M$215,7,FALSE)</f>
        <v>22750.3</v>
      </c>
      <c r="F3" s="69">
        <f>VLOOKUP(A3,'Open Int.'!$A$4:$D$215,2,FALSE)</f>
        <v>40537500</v>
      </c>
      <c r="G3" s="69">
        <f>VLOOKUP(A3,'Open Int.'!$A$4:$D$215,3,FALSE)</f>
        <v>-468700</v>
      </c>
      <c r="H3" s="69">
        <f>F3-G3</f>
        <v>41006200</v>
      </c>
      <c r="I3" s="324">
        <f>VLOOKUP(A3,'Open Int.'!$A$4:$D$215,4,FALSE)</f>
        <v>-0.01</v>
      </c>
    </row>
    <row r="4" spans="1:9" s="69" customFormat="1" ht="13.5">
      <c r="A4" s="201" t="s">
        <v>133</v>
      </c>
      <c r="B4" s="179">
        <f>VLOOKUP(A4,Margins!$A$2:$M$215,2,FALSE)</f>
        <v>500</v>
      </c>
      <c r="C4" s="265">
        <f>VLOOKUP(A4,Basis!$A$3:$G$214,2,FALSE)</f>
        <v>1232.45</v>
      </c>
      <c r="D4" s="266">
        <f>VLOOKUP(A4,Basis!$A$3:$G$214,3,FALSE)</f>
        <v>1222.7</v>
      </c>
      <c r="E4" s="366">
        <f>VLOOKUP(A4,Margins!$A$2:$M$215,7,FALSE)</f>
        <v>95806.25</v>
      </c>
      <c r="F4" s="69">
        <f>VLOOKUP(A4,'Open Int.'!$A$4:$D$215,2,FALSE)</f>
        <v>1725500</v>
      </c>
      <c r="G4" s="69">
        <f>VLOOKUP(A4,'Open Int.'!$A$4:$D$215,3,FALSE)</f>
        <v>-500</v>
      </c>
      <c r="H4" s="69">
        <f aca="true" t="shared" si="0" ref="H4:H53">F4-G4</f>
        <v>1726000</v>
      </c>
      <c r="I4" s="324">
        <f>VLOOKUP(A4,'Open Int.'!$A$4:$D$215,4,FALSE)</f>
        <v>0</v>
      </c>
    </row>
    <row r="5" spans="1:9" s="69" customFormat="1" ht="13.5">
      <c r="A5" s="201" t="s">
        <v>0</v>
      </c>
      <c r="B5" s="179">
        <f>VLOOKUP(A5,Margins!$A$2:$M$215,2,FALSE)</f>
        <v>375</v>
      </c>
      <c r="C5" s="265">
        <f>VLOOKUP(A5,Basis!$A$3:$G$214,2,FALSE)</f>
        <v>1121.45</v>
      </c>
      <c r="D5" s="266">
        <f>VLOOKUP(A5,Basis!$A$3:$G$214,3,FALSE)</f>
        <v>1128.95</v>
      </c>
      <c r="E5" s="366">
        <f>VLOOKUP(A5,Margins!$A$2:$M$215,7,FALSE)</f>
        <v>67575.9375</v>
      </c>
      <c r="F5" s="69">
        <f>VLOOKUP(A5,'Open Int.'!$A$4:$D$215,2,FALSE)</f>
        <v>3111375</v>
      </c>
      <c r="G5" s="69">
        <f>VLOOKUP(A5,'Open Int.'!$A$4:$D$215,3,FALSE)</f>
        <v>42375</v>
      </c>
      <c r="H5" s="69">
        <f t="shared" si="0"/>
        <v>3069000</v>
      </c>
      <c r="I5" s="324">
        <f>VLOOKUP(A5,'Open Int.'!$A$4:$D$215,4,FALSE)</f>
        <v>0.01</v>
      </c>
    </row>
    <row r="6" spans="1:9" s="69" customFormat="1" ht="13.5">
      <c r="A6" s="201" t="s">
        <v>466</v>
      </c>
      <c r="B6" s="179">
        <f>VLOOKUP(A6,Margins!$A$2:$M$215,2,FALSE)</f>
        <v>2062</v>
      </c>
      <c r="C6" s="265">
        <f>VLOOKUP(A6,Basis!$A$3:$G$214,2,FALSE)</f>
        <v>146.55</v>
      </c>
      <c r="D6" s="266">
        <f>VLOOKUP(A6,Basis!$A$3:$G$214,3,FALSE)</f>
        <v>146.85</v>
      </c>
      <c r="E6" s="366">
        <f>VLOOKUP(A6,Margins!$A$2:$M$215,7,FALSE)</f>
        <v>47255.885</v>
      </c>
      <c r="F6" s="69">
        <f>VLOOKUP(A6,'Open Int.'!$A$4:$D$215,2,FALSE)</f>
        <v>18108484</v>
      </c>
      <c r="G6" s="69">
        <f>VLOOKUP(A6,'Open Int.'!$A$4:$D$215,3,FALSE)</f>
        <v>767064</v>
      </c>
      <c r="H6" s="69">
        <f>F6-G6</f>
        <v>17341420</v>
      </c>
      <c r="I6" s="324">
        <f>VLOOKUP(A6,'Open Int.'!$A$4:$D$215,4,FALSE)</f>
        <v>0.04</v>
      </c>
    </row>
    <row r="7" spans="1:9" s="69" customFormat="1" ht="13.5">
      <c r="A7" s="193" t="s">
        <v>191</v>
      </c>
      <c r="B7" s="179">
        <f>VLOOKUP(A7,Margins!$A$2:$M$215,2,FALSE)</f>
        <v>100</v>
      </c>
      <c r="C7" s="265">
        <f>VLOOKUP(A7,Basis!$A$3:$G$214,2,FALSE)</f>
        <v>2407.05</v>
      </c>
      <c r="D7" s="266">
        <f>VLOOKUP(A7,Basis!$A$3:$G$214,3,FALSE)</f>
        <v>2410.55</v>
      </c>
      <c r="E7" s="366">
        <f>VLOOKUP(A7,Margins!$A$2:$M$215,7,FALSE)</f>
        <v>37731.25</v>
      </c>
      <c r="F7" s="69">
        <f>VLOOKUP(A7,'Open Int.'!$A$4:$D$215,2,FALSE)</f>
        <v>806700</v>
      </c>
      <c r="G7" s="69">
        <f>VLOOKUP(A7,'Open Int.'!$A$4:$D$215,3,FALSE)</f>
        <v>-8100</v>
      </c>
      <c r="H7" s="69">
        <f t="shared" si="0"/>
        <v>814800</v>
      </c>
      <c r="I7" s="324">
        <f>VLOOKUP(A7,'Open Int.'!$A$4:$D$215,4,FALSE)</f>
        <v>-0.01</v>
      </c>
    </row>
    <row r="8" spans="1:9" s="14" customFormat="1" ht="13.5">
      <c r="A8" s="201" t="s">
        <v>228</v>
      </c>
      <c r="B8" s="179">
        <f>VLOOKUP(A8,Margins!$A$2:$M$215,2,FALSE)</f>
        <v>500</v>
      </c>
      <c r="C8" s="265">
        <f>VLOOKUP(A8,Basis!$A$3:$G$214,2,FALSE)</f>
        <v>832.55</v>
      </c>
      <c r="D8" s="266">
        <f>VLOOKUP(A8,Basis!$A$3:$G$214,3,FALSE)</f>
        <v>833.15</v>
      </c>
      <c r="E8" s="366">
        <f>VLOOKUP(A8,Margins!$A$2:$M$215,7,FALSE)</f>
        <v>64528.75</v>
      </c>
      <c r="F8" s="69">
        <f>VLOOKUP(A8,'Open Int.'!$A$4:$D$215,2,FALSE)</f>
        <v>12400000</v>
      </c>
      <c r="G8" s="69">
        <f>VLOOKUP(A8,'Open Int.'!$A$4:$D$215,3,FALSE)</f>
        <v>-37000</v>
      </c>
      <c r="H8" s="69">
        <f t="shared" si="0"/>
        <v>12437000</v>
      </c>
      <c r="I8" s="324">
        <f>VLOOKUP(A8,'Open Int.'!$A$4:$D$215,4,FALSE)</f>
        <v>0</v>
      </c>
    </row>
    <row r="9" spans="1:9" s="69" customFormat="1" ht="13.5">
      <c r="A9" s="201" t="s">
        <v>1</v>
      </c>
      <c r="B9" s="179">
        <f>VLOOKUP(A9,Margins!$A$2:$M$215,2,FALSE)</f>
        <v>300</v>
      </c>
      <c r="C9" s="265">
        <f>VLOOKUP(A9,Basis!$A$3:$G$214,2,FALSE)</f>
        <v>1899.75</v>
      </c>
      <c r="D9" s="266">
        <f>VLOOKUP(A9,Basis!$A$3:$G$214,3,FALSE)</f>
        <v>1907.9</v>
      </c>
      <c r="E9" s="366">
        <f>VLOOKUP(A9,Margins!$A$2:$M$215,7,FALSE)</f>
        <v>89525.25</v>
      </c>
      <c r="F9" s="69">
        <f>VLOOKUP(A9,'Open Int.'!$A$4:$D$215,2,FALSE)</f>
        <v>3130200</v>
      </c>
      <c r="G9" s="69">
        <f>VLOOKUP(A9,'Open Int.'!$A$4:$D$215,3,FALSE)</f>
        <v>27000</v>
      </c>
      <c r="H9" s="69">
        <f t="shared" si="0"/>
        <v>3103200</v>
      </c>
      <c r="I9" s="324">
        <f>VLOOKUP(A9,'Open Int.'!$A$4:$D$215,4,FALSE)</f>
        <v>0.01</v>
      </c>
    </row>
    <row r="10" spans="1:9" s="69" customFormat="1" ht="13.5">
      <c r="A10" s="201" t="s">
        <v>2</v>
      </c>
      <c r="B10" s="179">
        <f>VLOOKUP(A10,Margins!$A$2:$M$215,2,FALSE)</f>
        <v>1100</v>
      </c>
      <c r="C10" s="265">
        <f>VLOOKUP(A10,Basis!$A$3:$G$214,2,FALSE)</f>
        <v>310.9</v>
      </c>
      <c r="D10" s="266">
        <f>VLOOKUP(A10,Basis!$A$3:$G$214,3,FALSE)</f>
        <v>310.5</v>
      </c>
      <c r="E10" s="366">
        <f>VLOOKUP(A10,Margins!$A$2:$M$215,7,FALSE)</f>
        <v>53289.5</v>
      </c>
      <c r="F10" s="69">
        <f>VLOOKUP(A10,'Open Int.'!$A$4:$D$215,2,FALSE)</f>
        <v>2647700</v>
      </c>
      <c r="G10" s="69">
        <f>VLOOKUP(A10,'Open Int.'!$A$4:$D$215,3,FALSE)</f>
        <v>-95700</v>
      </c>
      <c r="H10" s="69">
        <f t="shared" si="0"/>
        <v>2743400</v>
      </c>
      <c r="I10" s="324">
        <f>VLOOKUP(A10,'Open Int.'!$A$4:$D$215,4,FALSE)</f>
        <v>-0.03</v>
      </c>
    </row>
    <row r="11" spans="1:9" s="69" customFormat="1" ht="13.5">
      <c r="A11" s="201" t="s">
        <v>3</v>
      </c>
      <c r="B11" s="179">
        <f>VLOOKUP(A11,Margins!$A$2:$M$215,2,FALSE)</f>
        <v>1250</v>
      </c>
      <c r="C11" s="265">
        <f>VLOOKUP(A11,Basis!$A$3:$G$214,2,FALSE)</f>
        <v>168.7</v>
      </c>
      <c r="D11" s="266">
        <f>VLOOKUP(A11,Basis!$A$3:$G$214,3,FALSE)</f>
        <v>169.95</v>
      </c>
      <c r="E11" s="366">
        <f>VLOOKUP(A11,Margins!$A$2:$M$215,7,FALSE)</f>
        <v>33681.25</v>
      </c>
      <c r="F11" s="69">
        <f>VLOOKUP(A11,'Open Int.'!$A$4:$D$215,2,FALSE)</f>
        <v>16822500</v>
      </c>
      <c r="G11" s="69">
        <f>VLOOKUP(A11,'Open Int.'!$A$4:$D$215,3,FALSE)</f>
        <v>1226250</v>
      </c>
      <c r="H11" s="69">
        <f t="shared" si="0"/>
        <v>15596250</v>
      </c>
      <c r="I11" s="324">
        <f>VLOOKUP(A11,'Open Int.'!$A$4:$D$215,4,FALSE)</f>
        <v>0.08</v>
      </c>
    </row>
    <row r="12" spans="1:9" s="69" customFormat="1" ht="13.5">
      <c r="A12" s="201" t="s">
        <v>138</v>
      </c>
      <c r="B12" s="179">
        <f>VLOOKUP(A12,Margins!$A$2:$M$215,2,FALSE)</f>
        <v>2700</v>
      </c>
      <c r="C12" s="265">
        <f>VLOOKUP(A12,Basis!$A$3:$G$214,2,FALSE)</f>
        <v>107.9</v>
      </c>
      <c r="D12" s="266">
        <f>VLOOKUP(A12,Basis!$A$3:$G$214,3,FALSE)</f>
        <v>107.9</v>
      </c>
      <c r="E12" s="366">
        <f>VLOOKUP(A12,Margins!$A$2:$M$215,7,FALSE)</f>
        <v>44995.5</v>
      </c>
      <c r="F12" s="69">
        <f>VLOOKUP(A12,'Open Int.'!$A$4:$D$215,2,FALSE)</f>
        <v>6490800</v>
      </c>
      <c r="G12" s="69">
        <f>VLOOKUP(A12,'Open Int.'!$A$4:$D$215,3,FALSE)</f>
        <v>43200</v>
      </c>
      <c r="H12" s="69">
        <f t="shared" si="0"/>
        <v>6447600</v>
      </c>
      <c r="I12" s="324">
        <f>VLOOKUP(A12,'Open Int.'!$A$4:$D$215,4,FALSE)</f>
        <v>0.01</v>
      </c>
    </row>
    <row r="13" spans="1:9" s="69" customFormat="1" ht="13.5">
      <c r="A13" s="201" t="s">
        <v>299</v>
      </c>
      <c r="B13" s="179">
        <f>VLOOKUP(A13,Margins!$A$2:$M$215,2,FALSE)</f>
        <v>400</v>
      </c>
      <c r="C13" s="265">
        <f>VLOOKUP(A13,Basis!$A$3:$G$214,2,FALSE)</f>
        <v>642.7</v>
      </c>
      <c r="D13" s="266">
        <f>VLOOKUP(A13,Basis!$A$3:$G$214,3,FALSE)</f>
        <v>643.95</v>
      </c>
      <c r="E13" s="366">
        <f>VLOOKUP(A13,Margins!$A$2:$M$215,7,FALSE)</f>
        <v>40502</v>
      </c>
      <c r="F13" s="69">
        <f>VLOOKUP(A13,'Open Int.'!$A$4:$D$215,2,FALSE)</f>
        <v>2242400</v>
      </c>
      <c r="G13" s="69">
        <f>VLOOKUP(A13,'Open Int.'!$A$4:$D$215,3,FALSE)</f>
        <v>-40000</v>
      </c>
      <c r="H13" s="69">
        <f t="shared" si="0"/>
        <v>2282400</v>
      </c>
      <c r="I13" s="324">
        <f>VLOOKUP(A13,'Open Int.'!$A$4:$D$215,4,FALSE)</f>
        <v>-0.02</v>
      </c>
    </row>
    <row r="14" spans="1:9" s="69" customFormat="1" ht="13.5">
      <c r="A14" s="201" t="s">
        <v>88</v>
      </c>
      <c r="B14" s="179">
        <f>VLOOKUP(A14,Margins!$A$2:$M$215,2,FALSE)</f>
        <v>750</v>
      </c>
      <c r="C14" s="265">
        <f>VLOOKUP(A14,Basis!$A$3:$G$214,2,FALSE)</f>
        <v>324.3</v>
      </c>
      <c r="D14" s="266">
        <f>VLOOKUP(A14,Basis!$A$3:$G$214,3,FALSE)</f>
        <v>322.4</v>
      </c>
      <c r="E14" s="366">
        <f>VLOOKUP(A14,Margins!$A$2:$M$215,7,FALSE)</f>
        <v>38718.75</v>
      </c>
      <c r="F14" s="69">
        <f>VLOOKUP(A14,'Open Int.'!$A$4:$D$215,2,FALSE)</f>
        <v>5239500</v>
      </c>
      <c r="G14" s="69">
        <f>VLOOKUP(A14,'Open Int.'!$A$4:$D$215,3,FALSE)</f>
        <v>3000</v>
      </c>
      <c r="H14" s="69">
        <f t="shared" si="0"/>
        <v>5236500</v>
      </c>
      <c r="I14" s="324">
        <f>VLOOKUP(A14,'Open Int.'!$A$4:$D$215,4,FALSE)</f>
        <v>0</v>
      </c>
    </row>
    <row r="15" spans="1:9" s="69" customFormat="1" ht="13.5">
      <c r="A15" s="201" t="s">
        <v>139</v>
      </c>
      <c r="B15" s="179">
        <f>VLOOKUP(A15,Margins!$A$2:$M$215,2,FALSE)</f>
        <v>300</v>
      </c>
      <c r="C15" s="265">
        <f>VLOOKUP(A15,Basis!$A$3:$G$214,2,FALSE)</f>
        <v>1160.1</v>
      </c>
      <c r="D15" s="266">
        <f>VLOOKUP(A15,Basis!$A$3:$G$214,3,FALSE)</f>
        <v>1138.85</v>
      </c>
      <c r="E15" s="366">
        <f>VLOOKUP(A15,Margins!$A$2:$M$215,7,FALSE)</f>
        <v>56659.50000000001</v>
      </c>
      <c r="F15" s="69">
        <f>VLOOKUP(A15,'Open Int.'!$A$4:$D$215,2,FALSE)</f>
        <v>671400</v>
      </c>
      <c r="G15" s="69">
        <f>VLOOKUP(A15,'Open Int.'!$A$4:$D$215,3,FALSE)</f>
        <v>-3000</v>
      </c>
      <c r="H15" s="69">
        <f t="shared" si="0"/>
        <v>674400</v>
      </c>
      <c r="I15" s="324">
        <f>VLOOKUP(A15,'Open Int.'!$A$4:$D$215,4,FALSE)</f>
        <v>0</v>
      </c>
    </row>
    <row r="16" spans="1:9" s="69" customFormat="1" ht="13.5">
      <c r="A16" s="201" t="s">
        <v>23</v>
      </c>
      <c r="B16" s="179">
        <f>VLOOKUP(A16,Margins!$A$2:$M$215,2,FALSE)</f>
        <v>88</v>
      </c>
      <c r="C16" s="265">
        <f>VLOOKUP(A16,Basis!$A$3:$G$214,2,FALSE)</f>
        <v>3257.2</v>
      </c>
      <c r="D16" s="266">
        <f>VLOOKUP(A16,Basis!$A$3:$G$214,3,FALSE)</f>
        <v>3261.3</v>
      </c>
      <c r="E16" s="366">
        <f>VLOOKUP(A16,Margins!$A$2:$M$215,7,FALSE)</f>
        <v>44690.8</v>
      </c>
      <c r="F16" s="69">
        <f>VLOOKUP(A16,'Open Int.'!$A$4:$D$215,2,FALSE)</f>
        <v>890648</v>
      </c>
      <c r="G16" s="69">
        <f>VLOOKUP(A16,'Open Int.'!$A$4:$D$215,3,FALSE)</f>
        <v>-2376</v>
      </c>
      <c r="H16" s="69">
        <f t="shared" si="0"/>
        <v>893024</v>
      </c>
      <c r="I16" s="324">
        <f>VLOOKUP(A16,'Open Int.'!$A$4:$D$215,4,FALSE)</f>
        <v>0</v>
      </c>
    </row>
    <row r="17" spans="1:9" s="69" customFormat="1" ht="13.5">
      <c r="A17" s="201" t="s">
        <v>194</v>
      </c>
      <c r="B17" s="179">
        <f>VLOOKUP(A17,Margins!$A$2:$M$215,2,FALSE)</f>
        <v>650</v>
      </c>
      <c r="C17" s="265">
        <f>VLOOKUP(A17,Basis!$A$3:$G$214,2,FALSE)</f>
        <v>280.75</v>
      </c>
      <c r="D17" s="266">
        <f>VLOOKUP(A17,Basis!$A$3:$G$214,3,FALSE)</f>
        <v>281.1</v>
      </c>
      <c r="E17" s="366">
        <f>VLOOKUP(A17,Margins!$A$2:$M$215,7,FALSE)</f>
        <v>31152.875</v>
      </c>
      <c r="F17" s="69">
        <f>VLOOKUP(A17,'Open Int.'!$A$4:$D$215,2,FALSE)</f>
        <v>5031000</v>
      </c>
      <c r="G17" s="69">
        <f>VLOOKUP(A17,'Open Int.'!$A$4:$D$215,3,FALSE)</f>
        <v>-123500</v>
      </c>
      <c r="H17" s="69">
        <f t="shared" si="0"/>
        <v>5154500</v>
      </c>
      <c r="I17" s="324">
        <f>VLOOKUP(A17,'Open Int.'!$A$4:$D$215,4,FALSE)</f>
        <v>-0.02</v>
      </c>
    </row>
    <row r="18" spans="1:9" s="69" customFormat="1" ht="13.5">
      <c r="A18" s="201" t="s">
        <v>4</v>
      </c>
      <c r="B18" s="179">
        <f>VLOOKUP(A18,Margins!$A$2:$M$215,2,FALSE)</f>
        <v>150</v>
      </c>
      <c r="C18" s="265">
        <f>VLOOKUP(A18,Basis!$A$3:$G$214,2,FALSE)</f>
        <v>2180.6</v>
      </c>
      <c r="D18" s="266">
        <f>VLOOKUP(A18,Basis!$A$3:$G$214,3,FALSE)</f>
        <v>2193.3</v>
      </c>
      <c r="E18" s="366">
        <f>VLOOKUP(A18,Margins!$A$2:$M$215,7,FALSE)</f>
        <v>51442.5</v>
      </c>
      <c r="F18" s="69">
        <f>VLOOKUP(A18,'Open Int.'!$A$4:$D$215,2,FALSE)</f>
        <v>1790700</v>
      </c>
      <c r="G18" s="69">
        <f>VLOOKUP(A18,'Open Int.'!$A$4:$D$215,3,FALSE)</f>
        <v>-20400</v>
      </c>
      <c r="H18" s="69">
        <f t="shared" si="0"/>
        <v>1811100</v>
      </c>
      <c r="I18" s="324">
        <f>VLOOKUP(A18,'Open Int.'!$A$4:$D$215,4,FALSE)</f>
        <v>-0.01</v>
      </c>
    </row>
    <row r="19" spans="1:9" s="69" customFormat="1" ht="13.5">
      <c r="A19" s="201" t="s">
        <v>78</v>
      </c>
      <c r="B19" s="179">
        <f>VLOOKUP(A19,Margins!$A$2:$M$215,2,FALSE)</f>
        <v>200</v>
      </c>
      <c r="C19" s="265">
        <f>VLOOKUP(A19,Basis!$A$3:$G$214,2,FALSE)</f>
        <v>1231.15</v>
      </c>
      <c r="D19" s="266">
        <f>VLOOKUP(A19,Basis!$A$3:$G$214,3,FALSE)</f>
        <v>1233.1</v>
      </c>
      <c r="E19" s="366">
        <f>VLOOKUP(A19,Margins!$A$2:$M$215,7,FALSE)</f>
        <v>38631.5</v>
      </c>
      <c r="F19" s="69">
        <f>VLOOKUP(A19,'Open Int.'!$A$4:$D$215,2,FALSE)</f>
        <v>2231800</v>
      </c>
      <c r="G19" s="69">
        <f>VLOOKUP(A19,'Open Int.'!$A$4:$D$215,3,FALSE)</f>
        <v>88600</v>
      </c>
      <c r="H19" s="69">
        <f t="shared" si="0"/>
        <v>2143200</v>
      </c>
      <c r="I19" s="324">
        <f>VLOOKUP(A19,'Open Int.'!$A$4:$D$215,4,FALSE)</f>
        <v>0.04</v>
      </c>
    </row>
    <row r="20" spans="1:9" s="69" customFormat="1" ht="13.5">
      <c r="A20" s="201" t="s">
        <v>193</v>
      </c>
      <c r="B20" s="179">
        <f>VLOOKUP(A20,Margins!$A$2:$M$215,2,FALSE)</f>
        <v>400</v>
      </c>
      <c r="C20" s="265">
        <f>VLOOKUP(A20,Basis!$A$3:$G$214,2,FALSE)</f>
        <v>675.9</v>
      </c>
      <c r="D20" s="266">
        <f>VLOOKUP(A20,Basis!$A$3:$G$214,3,FALSE)</f>
        <v>675.15</v>
      </c>
      <c r="E20" s="366">
        <f>VLOOKUP(A20,Margins!$A$2:$M$215,7,FALSE)</f>
        <v>42090</v>
      </c>
      <c r="F20" s="69">
        <f>VLOOKUP(A20,'Open Int.'!$A$4:$D$215,2,FALSE)</f>
        <v>1807600</v>
      </c>
      <c r="G20" s="69">
        <f>VLOOKUP(A20,'Open Int.'!$A$4:$D$215,3,FALSE)</f>
        <v>-400</v>
      </c>
      <c r="H20" s="69">
        <f t="shared" si="0"/>
        <v>1808000</v>
      </c>
      <c r="I20" s="324">
        <f>VLOOKUP(A20,'Open Int.'!$A$4:$D$215,4,FALSE)</f>
        <v>0</v>
      </c>
    </row>
    <row r="21" spans="1:9" s="69" customFormat="1" ht="13.5">
      <c r="A21" s="201" t="s">
        <v>479</v>
      </c>
      <c r="B21" s="179">
        <f>VLOOKUP(A21,Margins!$A$2:$M$215,2,FALSE)</f>
        <v>1595</v>
      </c>
      <c r="C21" s="265">
        <f>VLOOKUP(A21,Basis!$A$3:$G$214,2,FALSE)</f>
        <v>154.7</v>
      </c>
      <c r="D21" s="266">
        <f>VLOOKUP(A21,Basis!$A$3:$G$214,3,FALSE)</f>
        <v>155.15</v>
      </c>
      <c r="E21" s="366">
        <f>VLOOKUP(A21,Margins!$A$2:$M$215,7,FALSE)</f>
        <v>39292.825</v>
      </c>
      <c r="F21" s="69">
        <f>VLOOKUP(A21,'Open Int.'!$A$4:$D$215,2,FALSE)</f>
        <v>33231825</v>
      </c>
      <c r="G21" s="69">
        <f>VLOOKUP(A21,'Open Int.'!$A$4:$D$215,3,FALSE)</f>
        <v>-14355</v>
      </c>
      <c r="H21" s="69">
        <f>F21-G21</f>
        <v>33246180</v>
      </c>
      <c r="I21" s="324">
        <f>VLOOKUP(A21,'Open Int.'!$A$4:$D$215,4,FALSE)</f>
        <v>0</v>
      </c>
    </row>
    <row r="22" spans="1:9" s="69" customFormat="1" ht="13.5">
      <c r="A22" s="201" t="s">
        <v>195</v>
      </c>
      <c r="B22" s="179">
        <f>VLOOKUP(A22,Margins!$A$2:$M$215,2,FALSE)</f>
        <v>1300</v>
      </c>
      <c r="C22" s="265">
        <f>VLOOKUP(A22,Basis!$A$3:$G$214,2,FALSE)</f>
        <v>240.45</v>
      </c>
      <c r="D22" s="266">
        <f>VLOOKUP(A22,Basis!$A$3:$G$214,3,FALSE)</f>
        <v>241.05</v>
      </c>
      <c r="E22" s="366">
        <f>VLOOKUP(A22,Margins!$A$2:$M$215,7,FALSE)</f>
        <v>48974.25</v>
      </c>
      <c r="F22" s="69">
        <f>VLOOKUP(A22,'Open Int.'!$A$4:$D$215,2,FALSE)</f>
        <v>5804500</v>
      </c>
      <c r="G22" s="69">
        <f>VLOOKUP(A22,'Open Int.'!$A$4:$D$215,3,FALSE)</f>
        <v>-61100</v>
      </c>
      <c r="H22" s="69">
        <f t="shared" si="0"/>
        <v>5865600</v>
      </c>
      <c r="I22" s="324">
        <f>VLOOKUP(A22,'Open Int.'!$A$4:$D$215,4,FALSE)</f>
        <v>-0.01</v>
      </c>
    </row>
    <row r="23" spans="1:9" s="69" customFormat="1" ht="13.5">
      <c r="A23" s="201" t="s">
        <v>463</v>
      </c>
      <c r="B23" s="179">
        <f>VLOOKUP(A23,Margins!$A$2:$M$215,2,FALSE)</f>
        <v>1000</v>
      </c>
      <c r="C23" s="265">
        <f>VLOOKUP(A23,Basis!$A$3:$G$214,2,FALSE)</f>
        <v>214.55</v>
      </c>
      <c r="D23" s="266">
        <f>VLOOKUP(A23,Basis!$A$3:$G$214,3,FALSE)</f>
        <v>213.4</v>
      </c>
      <c r="E23" s="366">
        <f>VLOOKUP(A23,Margins!$A$2:$M$215,7,FALSE)</f>
        <v>33967.5</v>
      </c>
      <c r="F23" s="69">
        <f>VLOOKUP(A23,'Open Int.'!$A$4:$D$215,2,FALSE)</f>
        <v>14729000</v>
      </c>
      <c r="G23" s="69">
        <f>VLOOKUP(A23,'Open Int.'!$A$4:$D$215,3,FALSE)</f>
        <v>-132000</v>
      </c>
      <c r="H23" s="69">
        <f>F23-G23</f>
        <v>14861000</v>
      </c>
      <c r="I23" s="324">
        <f>VLOOKUP(A23,'Open Int.'!$A$4:$D$215,4,FALSE)</f>
        <v>-0.01</v>
      </c>
    </row>
    <row r="24" spans="1:9" s="69" customFormat="1" ht="13.5">
      <c r="A24" s="201" t="s">
        <v>300</v>
      </c>
      <c r="B24" s="179">
        <f>VLOOKUP(A24,Margins!$A$2:$M$215,2,FALSE)</f>
        <v>350</v>
      </c>
      <c r="C24" s="265">
        <f>VLOOKUP(A24,Basis!$A$3:$G$214,2,FALSE)</f>
        <v>924.55</v>
      </c>
      <c r="D24" s="266">
        <f>VLOOKUP(A24,Basis!$A$3:$G$214,3,FALSE)</f>
        <v>922.75</v>
      </c>
      <c r="E24" s="366">
        <f>VLOOKUP(A24,Margins!$A$2:$M$215,7,FALSE)</f>
        <v>49807.625</v>
      </c>
      <c r="F24" s="69">
        <f>VLOOKUP(A24,'Open Int.'!$A$4:$D$215,2,FALSE)</f>
        <v>14267750</v>
      </c>
      <c r="G24" s="69">
        <f>VLOOKUP(A24,'Open Int.'!$A$4:$D$215,3,FALSE)</f>
        <v>86450</v>
      </c>
      <c r="H24" s="69">
        <f t="shared" si="0"/>
        <v>14181300</v>
      </c>
      <c r="I24" s="324">
        <f>VLOOKUP(A24,'Open Int.'!$A$4:$D$215,4,FALSE)</f>
        <v>0.01</v>
      </c>
    </row>
    <row r="25" spans="1:9" s="69" customFormat="1" ht="13.5">
      <c r="A25" s="193" t="s">
        <v>197</v>
      </c>
      <c r="B25" s="179">
        <f>VLOOKUP(A25,Margins!$A$2:$M$215,2,FALSE)</f>
        <v>100</v>
      </c>
      <c r="C25" s="265">
        <f>VLOOKUP(A25,Basis!$A$3:$G$214,2,FALSE)</f>
        <v>1804.55</v>
      </c>
      <c r="D25" s="266">
        <f>VLOOKUP(A25,Basis!$A$3:$G$214,3,FALSE)</f>
        <v>1806.95</v>
      </c>
      <c r="E25" s="366">
        <f>VLOOKUP(A25,Margins!$A$2:$M$215,7,FALSE)</f>
        <v>28389.75</v>
      </c>
      <c r="F25" s="69">
        <f>VLOOKUP(A25,'Open Int.'!$A$4:$D$215,2,FALSE)</f>
        <v>4872500</v>
      </c>
      <c r="G25" s="69">
        <f>VLOOKUP(A25,'Open Int.'!$A$4:$D$215,3,FALSE)</f>
        <v>78800</v>
      </c>
      <c r="H25" s="69">
        <f t="shared" si="0"/>
        <v>4793700</v>
      </c>
      <c r="I25" s="324">
        <f>VLOOKUP(A25,'Open Int.'!$A$4:$D$215,4,FALSE)</f>
        <v>0.02</v>
      </c>
    </row>
    <row r="26" spans="1:9" s="69" customFormat="1" ht="13.5">
      <c r="A26" s="201" t="s">
        <v>34</v>
      </c>
      <c r="B26" s="179">
        <f>VLOOKUP(A26,Margins!$A$2:$M$215,2,FALSE)</f>
        <v>1100</v>
      </c>
      <c r="C26" s="265">
        <f>VLOOKUP(A26,Basis!$A$3:$G$214,2,FALSE)</f>
        <v>408.1</v>
      </c>
      <c r="D26" s="266">
        <f>VLOOKUP(A26,Basis!$A$3:$G$214,3,FALSE)</f>
        <v>409.2</v>
      </c>
      <c r="E26" s="366">
        <f>VLOOKUP(A26,Margins!$A$2:$M$215,7,FALSE)</f>
        <v>69921.5</v>
      </c>
      <c r="F26" s="69">
        <f>VLOOKUP(A26,'Open Int.'!$A$4:$D$215,2,FALSE)</f>
        <v>3034900</v>
      </c>
      <c r="G26" s="69">
        <f>VLOOKUP(A26,'Open Int.'!$A$4:$D$215,3,FALSE)</f>
        <v>-30800</v>
      </c>
      <c r="H26" s="69">
        <f t="shared" si="0"/>
        <v>3065700</v>
      </c>
      <c r="I26" s="324">
        <f>VLOOKUP(A26,'Open Int.'!$A$4:$D$215,4,FALSE)</f>
        <v>-0.01</v>
      </c>
    </row>
    <row r="27" spans="1:9" s="69" customFormat="1" ht="13.5">
      <c r="A27" s="201" t="s">
        <v>5</v>
      </c>
      <c r="B27" s="179">
        <f>VLOOKUP(A27,Margins!$A$2:$M$215,2,FALSE)</f>
        <v>2250</v>
      </c>
      <c r="C27" s="265">
        <f>VLOOKUP(A27,Basis!$A$3:$G$214,2,FALSE)</f>
        <v>180.25</v>
      </c>
      <c r="D27" s="266">
        <f>VLOOKUP(A27,Basis!$A$3:$G$214,3,FALSE)</f>
        <v>180.75</v>
      </c>
      <c r="E27" s="366">
        <f>VLOOKUP(A27,Margins!$A$2:$M$215,7,FALSE)</f>
        <v>63973.12500000001</v>
      </c>
      <c r="F27" s="69">
        <f>VLOOKUP(A27,'Open Int.'!$A$4:$D$215,2,FALSE)</f>
        <v>22952250</v>
      </c>
      <c r="G27" s="69">
        <f>VLOOKUP(A27,'Open Int.'!$A$4:$D$215,3,FALSE)</f>
        <v>-202500</v>
      </c>
      <c r="H27" s="69">
        <f t="shared" si="0"/>
        <v>23154750</v>
      </c>
      <c r="I27" s="324">
        <f>VLOOKUP(A27,'Open Int.'!$A$4:$D$215,4,FALSE)</f>
        <v>-0.01</v>
      </c>
    </row>
    <row r="28" spans="1:9" s="69" customFormat="1" ht="13.5">
      <c r="A28" s="201" t="s">
        <v>206</v>
      </c>
      <c r="B28" s="179">
        <f>VLOOKUP(A28,Margins!$A$2:$M$215,2,FALSE)</f>
        <v>200</v>
      </c>
      <c r="C28" s="265">
        <f>VLOOKUP(A28,Basis!$A$3:$G$214,2,FALSE)</f>
        <v>2618.55</v>
      </c>
      <c r="D28" s="266">
        <f>VLOOKUP(A28,Basis!$A$3:$G$214,3,FALSE)</f>
        <v>2630.1</v>
      </c>
      <c r="E28" s="366">
        <f>VLOOKUP(A28,Margins!$A$2:$M$215,7,FALSE)</f>
        <v>81761.5</v>
      </c>
      <c r="F28" s="69">
        <f>VLOOKUP(A28,'Open Int.'!$A$4:$D$215,2,FALSE)</f>
        <v>2663200</v>
      </c>
      <c r="G28" s="69">
        <f>VLOOKUP(A28,'Open Int.'!$A$4:$D$215,3,FALSE)</f>
        <v>76200</v>
      </c>
      <c r="H28" s="69">
        <f t="shared" si="0"/>
        <v>2587000</v>
      </c>
      <c r="I28" s="324">
        <f>VLOOKUP(A28,'Open Int.'!$A$4:$D$215,4,FALSE)</f>
        <v>0.03</v>
      </c>
    </row>
    <row r="29" spans="1:9" s="69" customFormat="1" ht="13.5">
      <c r="A29" s="201" t="s">
        <v>6</v>
      </c>
      <c r="B29" s="179">
        <f>VLOOKUP(A29,Margins!$A$2:$M$215,2,FALSE)</f>
        <v>312</v>
      </c>
      <c r="C29" s="265">
        <f>VLOOKUP(A29,Basis!$A$3:$G$214,2,FALSE)</f>
        <v>709.1</v>
      </c>
      <c r="D29" s="266">
        <f>VLOOKUP(A29,Basis!$A$3:$G$214,3,FALSE)</f>
        <v>709.65</v>
      </c>
      <c r="E29" s="366">
        <f>VLOOKUP(A29,Margins!$A$2:$M$215,7,FALSE)</f>
        <v>34446.36</v>
      </c>
      <c r="F29" s="69">
        <f>VLOOKUP(A29,'Open Int.'!$A$4:$D$215,2,FALSE)</f>
        <v>1704768</v>
      </c>
      <c r="G29" s="69">
        <f>VLOOKUP(A29,'Open Int.'!$A$4:$D$215,3,FALSE)</f>
        <v>-72072</v>
      </c>
      <c r="H29" s="69">
        <f t="shared" si="0"/>
        <v>1776840</v>
      </c>
      <c r="I29" s="324">
        <f>VLOOKUP(A29,'Open Int.'!$A$4:$D$215,4,FALSE)</f>
        <v>-0.04</v>
      </c>
    </row>
    <row r="30" spans="1:9" s="69" customFormat="1" ht="13.5">
      <c r="A30" s="201" t="s">
        <v>43</v>
      </c>
      <c r="B30" s="179">
        <f>VLOOKUP(A30,Margins!$A$2:$M$215,2,FALSE)</f>
        <v>400</v>
      </c>
      <c r="C30" s="265">
        <f>VLOOKUP(A30,Basis!$A$3:$G$214,2,FALSE)</f>
        <v>875.4</v>
      </c>
      <c r="D30" s="266">
        <f>VLOOKUP(A30,Basis!$A$3:$G$214,3,FALSE)</f>
        <v>879.85</v>
      </c>
      <c r="E30" s="366">
        <f>VLOOKUP(A30,Margins!$A$2:$M$215,7,FALSE)</f>
        <v>55056</v>
      </c>
      <c r="F30" s="69">
        <f>VLOOKUP(A30,'Open Int.'!$A$4:$D$215,2,FALSE)</f>
        <v>2908800</v>
      </c>
      <c r="G30" s="69">
        <f>VLOOKUP(A30,'Open Int.'!$A$4:$D$215,3,FALSE)</f>
        <v>-32000</v>
      </c>
      <c r="H30" s="69">
        <f t="shared" si="0"/>
        <v>2940800</v>
      </c>
      <c r="I30" s="324">
        <f>VLOOKUP(A30,'Open Int.'!$A$4:$D$215,4,FALSE)</f>
        <v>-0.01</v>
      </c>
    </row>
    <row r="31" spans="1:9" s="69" customFormat="1" ht="13.5">
      <c r="A31" s="201" t="s">
        <v>7</v>
      </c>
      <c r="B31" s="179">
        <f>VLOOKUP(A31,Margins!$A$2:$M$215,2,FALSE)</f>
        <v>1600</v>
      </c>
      <c r="C31" s="265">
        <f>VLOOKUP(A31,Basis!$A$3:$G$214,2,FALSE)</f>
        <v>149.2</v>
      </c>
      <c r="D31" s="266">
        <f>VLOOKUP(A31,Basis!$A$3:$G$214,3,FALSE)</f>
        <v>149.4</v>
      </c>
      <c r="E31" s="366">
        <f>VLOOKUP(A31,Margins!$A$2:$M$215,7,FALSE)</f>
        <v>37216</v>
      </c>
      <c r="F31" s="69">
        <f>VLOOKUP(A31,'Open Int.'!$A$4:$D$215,2,FALSE)</f>
        <v>20686400</v>
      </c>
      <c r="G31" s="69">
        <f>VLOOKUP(A31,'Open Int.'!$A$4:$D$215,3,FALSE)</f>
        <v>1275200</v>
      </c>
      <c r="H31" s="69">
        <f t="shared" si="0"/>
        <v>19411200</v>
      </c>
      <c r="I31" s="324">
        <f>VLOOKUP(A31,'Open Int.'!$A$4:$D$215,4,FALSE)</f>
        <v>0.07</v>
      </c>
    </row>
    <row r="32" spans="1:9" s="69" customFormat="1" ht="13.5">
      <c r="A32" s="193" t="s">
        <v>198</v>
      </c>
      <c r="B32" s="179">
        <f>VLOOKUP(A32,Margins!$A$2:$M$215,2,FALSE)</f>
        <v>1150</v>
      </c>
      <c r="C32" s="265">
        <f>VLOOKUP(A32,Basis!$A$3:$G$214,2,FALSE)</f>
        <v>276</v>
      </c>
      <c r="D32" s="266">
        <f>VLOOKUP(A32,Basis!$A$3:$G$214,3,FALSE)</f>
        <v>264.9</v>
      </c>
      <c r="E32" s="366">
        <f>VLOOKUP(A32,Margins!$A$2:$M$215,7,FALSE)</f>
        <v>53222</v>
      </c>
      <c r="F32" s="69">
        <f>VLOOKUP(A32,'Open Int.'!$A$4:$D$215,2,FALSE)</f>
        <v>3976700</v>
      </c>
      <c r="G32" s="69">
        <f>VLOOKUP(A32,'Open Int.'!$A$4:$D$215,3,FALSE)</f>
        <v>25300</v>
      </c>
      <c r="H32" s="69">
        <f t="shared" si="0"/>
        <v>3951400</v>
      </c>
      <c r="I32" s="324">
        <f>VLOOKUP(A32,'Open Int.'!$A$4:$D$215,4,FALSE)</f>
        <v>0.01</v>
      </c>
    </row>
    <row r="33" spans="1:9" s="69" customFormat="1" ht="13.5">
      <c r="A33" s="201" t="s">
        <v>35</v>
      </c>
      <c r="B33" s="179">
        <f>VLOOKUP(A33,Margins!$A$2:$M$215,2,FALSE)</f>
        <v>225</v>
      </c>
      <c r="C33" s="265">
        <f>VLOOKUP(A33,Basis!$A$3:$G$214,2,FALSE)</f>
        <v>850.6</v>
      </c>
      <c r="D33" s="266">
        <f>VLOOKUP(A33,Basis!$A$3:$G$214,3,FALSE)</f>
        <v>851.2</v>
      </c>
      <c r="E33" s="366">
        <f>VLOOKUP(A33,Margins!$A$2:$M$215,7,FALSE)</f>
        <v>29670.75</v>
      </c>
      <c r="F33" s="69">
        <f>VLOOKUP(A33,'Open Int.'!$A$4:$D$215,2,FALSE)</f>
        <v>11373525</v>
      </c>
      <c r="G33" s="69">
        <f>VLOOKUP(A33,'Open Int.'!$A$4:$D$215,3,FALSE)</f>
        <v>-153900</v>
      </c>
      <c r="H33" s="69">
        <f t="shared" si="0"/>
        <v>11527425</v>
      </c>
      <c r="I33" s="324">
        <f>VLOOKUP(A33,'Open Int.'!$A$4:$D$215,4,FALSE)</f>
        <v>-0.01</v>
      </c>
    </row>
    <row r="34" spans="1:9" s="69" customFormat="1" ht="13.5">
      <c r="A34" s="201" t="s">
        <v>80</v>
      </c>
      <c r="B34" s="179">
        <f>VLOOKUP(A34,Margins!$A$2:$M$215,2,FALSE)</f>
        <v>600</v>
      </c>
      <c r="C34" s="265">
        <f>VLOOKUP(A34,Basis!$A$3:$G$214,2,FALSE)</f>
        <v>492.25</v>
      </c>
      <c r="D34" s="266">
        <f>VLOOKUP(A34,Basis!$A$3:$G$214,3,FALSE)</f>
        <v>491.9</v>
      </c>
      <c r="E34" s="366">
        <f>VLOOKUP(A34,Margins!$A$2:$M$215,7,FALSE)</f>
        <v>46219.5</v>
      </c>
      <c r="F34" s="69">
        <f>VLOOKUP(A34,'Open Int.'!$A$4:$D$215,2,FALSE)</f>
        <v>5335800</v>
      </c>
      <c r="G34" s="69">
        <f>VLOOKUP(A34,'Open Int.'!$A$4:$D$215,3,FALSE)</f>
        <v>-14400</v>
      </c>
      <c r="H34" s="69">
        <f t="shared" si="0"/>
        <v>5350200</v>
      </c>
      <c r="I34" s="324">
        <f>VLOOKUP(A34,'Open Int.'!$A$4:$D$215,4,FALSE)</f>
        <v>0</v>
      </c>
    </row>
    <row r="35" spans="1:9" s="69" customFormat="1" ht="13.5">
      <c r="A35" s="201" t="s">
        <v>22</v>
      </c>
      <c r="B35" s="179">
        <f>VLOOKUP(A35,Margins!$A$2:$M$215,2,FALSE)</f>
        <v>800</v>
      </c>
      <c r="C35" s="265">
        <f>VLOOKUP(A35,Basis!$A$3:$G$214,2,FALSE)</f>
        <v>410.1</v>
      </c>
      <c r="D35" s="266">
        <f>VLOOKUP(A35,Basis!$A$3:$G$214,3,FALSE)</f>
        <v>412.8</v>
      </c>
      <c r="E35" s="366">
        <f>VLOOKUP(A35,Margins!$A$2:$M$215,7,FALSE)</f>
        <v>52380</v>
      </c>
      <c r="F35" s="69">
        <f>VLOOKUP(A35,'Open Int.'!$A$4:$D$215,2,FALSE)</f>
        <v>9750400</v>
      </c>
      <c r="G35" s="69">
        <f>VLOOKUP(A35,'Open Int.'!$A$4:$D$215,3,FALSE)</f>
        <v>205600</v>
      </c>
      <c r="H35" s="69">
        <f t="shared" si="0"/>
        <v>9544800</v>
      </c>
      <c r="I35" s="324">
        <f>VLOOKUP(A35,'Open Int.'!$A$4:$D$215,4,FALSE)</f>
        <v>0.02</v>
      </c>
    </row>
    <row r="36" spans="1:9" s="69" customFormat="1" ht="13.5">
      <c r="A36" s="201" t="s">
        <v>230</v>
      </c>
      <c r="B36" s="179">
        <f>VLOOKUP(A36,Margins!$A$2:$M$215,2,FALSE)</f>
        <v>700</v>
      </c>
      <c r="C36" s="265">
        <f>VLOOKUP(A36,Basis!$A$3:$G$214,2,FALSE)</f>
        <v>537.45</v>
      </c>
      <c r="D36" s="266">
        <f>VLOOKUP(A36,Basis!$A$3:$G$214,3,FALSE)</f>
        <v>540.3</v>
      </c>
      <c r="E36" s="366">
        <f>VLOOKUP(A36,Margins!$A$2:$M$215,7,FALSE)</f>
        <v>58885.75</v>
      </c>
      <c r="F36" s="69">
        <f>VLOOKUP(A36,'Open Int.'!$A$4:$D$215,2,FALSE)</f>
        <v>20277600</v>
      </c>
      <c r="G36" s="69">
        <f>VLOOKUP(A36,'Open Int.'!$A$4:$D$215,3,FALSE)</f>
        <v>530600</v>
      </c>
      <c r="H36" s="69">
        <f t="shared" si="0"/>
        <v>19747000</v>
      </c>
      <c r="I36" s="324">
        <f>VLOOKUP(A36,'Open Int.'!$A$4:$D$215,4,FALSE)</f>
        <v>0.03</v>
      </c>
    </row>
    <row r="37" spans="1:9" s="69" customFormat="1" ht="13.5">
      <c r="A37" s="201" t="s">
        <v>97</v>
      </c>
      <c r="B37" s="179">
        <f>VLOOKUP(A37,Margins!$A$2:$M$215,2,FALSE)</f>
        <v>550</v>
      </c>
      <c r="C37" s="265">
        <f>VLOOKUP(A37,Basis!$A$3:$G$214,2,FALSE)</f>
        <v>927.25</v>
      </c>
      <c r="D37" s="266">
        <f>VLOOKUP(A37,Basis!$A$3:$G$214,3,FALSE)</f>
        <v>930.4</v>
      </c>
      <c r="E37" s="366">
        <f>VLOOKUP(A37,Margins!$A$2:$M$215,7,FALSE)</f>
        <v>95371.375</v>
      </c>
      <c r="F37" s="69">
        <f>VLOOKUP(A37,'Open Int.'!$A$4:$D$215,2,FALSE)</f>
        <v>12254000</v>
      </c>
      <c r="G37" s="69">
        <f>VLOOKUP(A37,'Open Int.'!$A$4:$D$215,3,FALSE)</f>
        <v>266750</v>
      </c>
      <c r="H37" s="69">
        <f t="shared" si="0"/>
        <v>11987250</v>
      </c>
      <c r="I37" s="324">
        <f>VLOOKUP(A37,'Open Int.'!$A$4:$D$215,4,FALSE)</f>
        <v>0.02</v>
      </c>
    </row>
    <row r="38" spans="1:9" s="69" customFormat="1" ht="13.5">
      <c r="A38" s="193" t="s">
        <v>199</v>
      </c>
      <c r="B38" s="179">
        <f>VLOOKUP(A38,Margins!$A$2:$M$215,2,FALSE)</f>
        <v>150</v>
      </c>
      <c r="C38" s="265">
        <f>VLOOKUP(A38,Basis!$A$3:$G$214,2,FALSE)</f>
        <v>2058.05</v>
      </c>
      <c r="D38" s="266">
        <f>VLOOKUP(A38,Basis!$A$3:$G$214,3,FALSE)</f>
        <v>2066.45</v>
      </c>
      <c r="E38" s="366">
        <f>VLOOKUP(A38,Margins!$A$2:$M$215,7,FALSE)</f>
        <v>48093.375</v>
      </c>
      <c r="F38" s="69">
        <f>VLOOKUP(A38,'Open Int.'!$A$4:$D$215,2,FALSE)</f>
        <v>10631850</v>
      </c>
      <c r="G38" s="69">
        <f>VLOOKUP(A38,'Open Int.'!$A$4:$D$215,3,FALSE)</f>
        <v>-59850</v>
      </c>
      <c r="H38" s="69">
        <f t="shared" si="0"/>
        <v>10691700</v>
      </c>
      <c r="I38" s="324">
        <f>VLOOKUP(A38,'Open Int.'!$A$4:$D$215,4,FALSE)</f>
        <v>-0.01</v>
      </c>
    </row>
    <row r="39" spans="1:9" s="69" customFormat="1" ht="13.5">
      <c r="A39" s="201" t="s">
        <v>212</v>
      </c>
      <c r="B39" s="179">
        <f>VLOOKUP(A39,Margins!$A$2:$M$215,2,FALSE)</f>
        <v>3350</v>
      </c>
      <c r="C39" s="265">
        <f>VLOOKUP(A39,Basis!$A$3:$G$214,2,FALSE)</f>
        <v>131.2</v>
      </c>
      <c r="D39" s="266">
        <f>VLOOKUP(A39,Basis!$A$3:$G$214,3,FALSE)</f>
        <v>131.9</v>
      </c>
      <c r="E39" s="366">
        <f>VLOOKUP(A39,Margins!$A$2:$M$215,7,FALSE)</f>
        <v>68809</v>
      </c>
      <c r="F39" s="69">
        <f>VLOOKUP(A39,'Open Int.'!$A$4:$D$215,2,FALSE)</f>
        <v>63666750</v>
      </c>
      <c r="G39" s="69">
        <f>VLOOKUP(A39,'Open Int.'!$A$4:$D$215,3,FALSE)</f>
        <v>579550</v>
      </c>
      <c r="H39" s="69">
        <f t="shared" si="0"/>
        <v>63087200</v>
      </c>
      <c r="I39" s="324">
        <f>VLOOKUP(A39,'Open Int.'!$A$4:$D$215,4,FALSE)</f>
        <v>0.01</v>
      </c>
    </row>
    <row r="40" spans="1:9" s="69" customFormat="1" ht="13.5">
      <c r="A40" s="201" t="s">
        <v>207</v>
      </c>
      <c r="B40" s="179">
        <f>VLOOKUP(A40,Margins!$A$2:$M$215,2,FALSE)</f>
        <v>2700</v>
      </c>
      <c r="C40" s="265">
        <f>VLOOKUP(A40,Basis!$A$3:$G$214,2,FALSE)</f>
        <v>172.3</v>
      </c>
      <c r="D40" s="266">
        <f>VLOOKUP(A40,Basis!$A$3:$G$214,3,FALSE)</f>
        <v>172.9</v>
      </c>
      <c r="E40" s="366">
        <f>VLOOKUP(A40,Margins!$A$2:$M$215,7,FALSE)</f>
        <v>79474.5</v>
      </c>
      <c r="F40" s="69">
        <f>VLOOKUP(A40,'Open Int.'!$A$4:$D$215,2,FALSE)</f>
        <v>33477300</v>
      </c>
      <c r="G40" s="69">
        <f>VLOOKUP(A40,'Open Int.'!$A$4:$D$215,3,FALSE)</f>
        <v>-10800</v>
      </c>
      <c r="H40" s="69">
        <f t="shared" si="0"/>
        <v>33488100</v>
      </c>
      <c r="I40" s="324">
        <f>VLOOKUP(A40,'Open Int.'!$A$4:$D$215,4,FALSE)</f>
        <v>0</v>
      </c>
    </row>
    <row r="41" spans="1:9" s="69" customFormat="1" ht="13.5">
      <c r="A41" s="201" t="s">
        <v>200</v>
      </c>
      <c r="B41" s="179">
        <f>VLOOKUP(A41,Margins!$A$2:$M$215,2,FALSE)</f>
        <v>600</v>
      </c>
      <c r="C41" s="265">
        <f>VLOOKUP(A41,Basis!$A$3:$G$214,2,FALSE)</f>
        <v>421.9</v>
      </c>
      <c r="D41" s="266">
        <f>VLOOKUP(A41,Basis!$A$3:$G$214,3,FALSE)</f>
        <v>424.25</v>
      </c>
      <c r="E41" s="366">
        <f>VLOOKUP(A41,Margins!$A$2:$M$215,7,FALSE)</f>
        <v>39879</v>
      </c>
      <c r="F41" s="69">
        <f>VLOOKUP(A41,'Open Int.'!$A$4:$D$215,2,FALSE)</f>
        <v>11062800</v>
      </c>
      <c r="G41" s="69">
        <f>VLOOKUP(A41,'Open Int.'!$A$4:$D$215,3,FALSE)</f>
        <v>-1200</v>
      </c>
      <c r="H41" s="69">
        <f t="shared" si="0"/>
        <v>11064000</v>
      </c>
      <c r="I41" s="324">
        <f>VLOOKUP(A41,'Open Int.'!$A$4:$D$215,4,FALSE)</f>
        <v>0</v>
      </c>
    </row>
    <row r="42" spans="1:9" s="69" customFormat="1" ht="13.5">
      <c r="A42" s="193" t="s">
        <v>201</v>
      </c>
      <c r="B42" s="179">
        <f>VLOOKUP(A42,Margins!$A$2:$M$215,2,FALSE)</f>
        <v>250</v>
      </c>
      <c r="C42" s="265">
        <f>VLOOKUP(A42,Basis!$A$3:$G$214,2,FALSE)</f>
        <v>1694.95</v>
      </c>
      <c r="D42" s="266">
        <f>VLOOKUP(A42,Basis!$A$3:$G$214,3,FALSE)</f>
        <v>1703.5</v>
      </c>
      <c r="E42" s="366">
        <f>VLOOKUP(A42,Margins!$A$2:$M$215,7,FALSE)</f>
        <v>68534.375</v>
      </c>
      <c r="F42" s="69">
        <f>VLOOKUP(A42,'Open Int.'!$A$4:$D$215,2,FALSE)</f>
        <v>9887500</v>
      </c>
      <c r="G42" s="69">
        <f>VLOOKUP(A42,'Open Int.'!$A$4:$D$215,3,FALSE)</f>
        <v>768000</v>
      </c>
      <c r="H42" s="69">
        <f t="shared" si="0"/>
        <v>9119500</v>
      </c>
      <c r="I42" s="324">
        <f>VLOOKUP(A42,'Open Int.'!$A$4:$D$215,4,FALSE)</f>
        <v>0.08</v>
      </c>
    </row>
    <row r="43" spans="1:9" s="69" customFormat="1" ht="13.5">
      <c r="A43" s="201" t="s">
        <v>224</v>
      </c>
      <c r="B43" s="179">
        <f>VLOOKUP(A43,Margins!$A$2:$M$215,2,FALSE)</f>
        <v>188</v>
      </c>
      <c r="C43" s="265">
        <f>VLOOKUP(A43,Basis!$A$3:$G$214,2,FALSE)</f>
        <v>1283.95</v>
      </c>
      <c r="D43" s="266">
        <f>VLOOKUP(A43,Basis!$A$3:$G$214,3,FALSE)</f>
        <v>1287.5</v>
      </c>
      <c r="E43" s="366">
        <f>VLOOKUP(A43,Margins!$A$2:$M$215,7,FALSE)</f>
        <v>40445.850000000006</v>
      </c>
      <c r="F43" s="69">
        <f>VLOOKUP(A43,'Open Int.'!$A$4:$D$215,2,FALSE)</f>
        <v>1140220</v>
      </c>
      <c r="G43" s="69">
        <f>VLOOKUP(A43,'Open Int.'!$A$4:$D$215,3,FALSE)</f>
        <v>57528</v>
      </c>
      <c r="H43" s="69">
        <f t="shared" si="0"/>
        <v>1082692</v>
      </c>
      <c r="I43" s="324">
        <f>VLOOKUP(A43,'Open Int.'!$A$4:$D$215,4,FALSE)</f>
        <v>0.05</v>
      </c>
    </row>
    <row r="44" spans="1:9" s="69" customFormat="1" ht="13.5">
      <c r="A44" s="201" t="s">
        <v>149</v>
      </c>
      <c r="B44" s="179">
        <f>VLOOKUP(A44,Margins!$A$2:$M$215,2,FALSE)</f>
        <v>438</v>
      </c>
      <c r="C44" s="265">
        <f>VLOOKUP(A44,Basis!$A$3:$G$214,2,FALSE)</f>
        <v>650.35</v>
      </c>
      <c r="D44" s="266">
        <f>VLOOKUP(A44,Basis!$A$3:$G$214,3,FALSE)</f>
        <v>649.05</v>
      </c>
      <c r="E44" s="366">
        <f>VLOOKUP(A44,Margins!$A$2:$M$215,7,FALSE)</f>
        <v>54652.545000000006</v>
      </c>
      <c r="F44" s="69">
        <f>VLOOKUP(A44,'Open Int.'!$A$4:$D$215,2,FALSE)</f>
        <v>4241154</v>
      </c>
      <c r="G44" s="69">
        <f>VLOOKUP(A44,'Open Int.'!$A$4:$D$215,3,FALSE)</f>
        <v>-63510</v>
      </c>
      <c r="H44" s="69">
        <f t="shared" si="0"/>
        <v>4304664</v>
      </c>
      <c r="I44" s="324">
        <f>VLOOKUP(A44,'Open Int.'!$A$4:$D$215,4,FALSE)</f>
        <v>-0.01</v>
      </c>
    </row>
    <row r="45" spans="1:9" s="69" customFormat="1" ht="13.5">
      <c r="A45" s="201" t="s">
        <v>150</v>
      </c>
      <c r="B45" s="179">
        <f>VLOOKUP(A45,Margins!$A$2:$M$215,2,FALSE)</f>
        <v>225</v>
      </c>
      <c r="C45" s="265">
        <f>VLOOKUP(A45,Basis!$A$3:$G$214,2,FALSE)</f>
        <v>991.85</v>
      </c>
      <c r="D45" s="266">
        <f>VLOOKUP(A45,Basis!$A$3:$G$214,3,FALSE)</f>
        <v>997.55</v>
      </c>
      <c r="E45" s="366">
        <f>VLOOKUP(A45,Margins!$A$2:$M$215,7,FALSE)</f>
        <v>35267.0625</v>
      </c>
      <c r="F45" s="69">
        <f>VLOOKUP(A45,'Open Int.'!$A$4:$D$215,2,FALSE)</f>
        <v>1694925</v>
      </c>
      <c r="G45" s="69">
        <f>VLOOKUP(A45,'Open Int.'!$A$4:$D$215,3,FALSE)</f>
        <v>-4050</v>
      </c>
      <c r="H45" s="69">
        <f t="shared" si="0"/>
        <v>1698975</v>
      </c>
      <c r="I45" s="324">
        <f>VLOOKUP(A45,'Open Int.'!$A$4:$D$215,4,FALSE)</f>
        <v>0</v>
      </c>
    </row>
    <row r="46" spans="1:9" s="69" customFormat="1" ht="13.5">
      <c r="A46" s="201" t="s">
        <v>225</v>
      </c>
      <c r="B46" s="179">
        <f>VLOOKUP(A46,Margins!$A$2:$M$215,2,FALSE)</f>
        <v>200</v>
      </c>
      <c r="C46" s="265">
        <f>VLOOKUP(A46,Basis!$A$3:$G$214,2,FALSE)</f>
        <v>1437.35</v>
      </c>
      <c r="D46" s="266">
        <f>VLOOKUP(A46,Basis!$A$3:$G$214,3,FALSE)</f>
        <v>1435.9</v>
      </c>
      <c r="E46" s="366">
        <f>VLOOKUP(A46,Margins!$A$2:$M$215,7,FALSE)</f>
        <v>56002.922</v>
      </c>
      <c r="F46" s="69">
        <f>VLOOKUP(A46,'Open Int.'!$A$4:$D$215,2,FALSE)</f>
        <v>3120000</v>
      </c>
      <c r="G46" s="69">
        <f>VLOOKUP(A46,'Open Int.'!$A$4:$D$215,3,FALSE)</f>
        <v>-83800</v>
      </c>
      <c r="H46" s="69">
        <f t="shared" si="0"/>
        <v>3203800</v>
      </c>
      <c r="I46" s="324">
        <f>VLOOKUP(A46,'Open Int.'!$A$4:$D$215,4,FALSE)</f>
        <v>-0.03</v>
      </c>
    </row>
    <row r="47" spans="1:9" s="69" customFormat="1" ht="13.5">
      <c r="A47" s="201" t="s">
        <v>301</v>
      </c>
      <c r="B47" s="179">
        <f>VLOOKUP(A47,Margins!$A$2:$M$215,2,FALSE)</f>
        <v>412</v>
      </c>
      <c r="C47" s="265">
        <f>VLOOKUP(A47,Basis!$A$3:$G$214,2,FALSE)</f>
        <v>696.1</v>
      </c>
      <c r="D47" s="266">
        <f>VLOOKUP(A47,Basis!$A$3:$G$214,3,FALSE)</f>
        <v>697.75</v>
      </c>
      <c r="E47" s="366">
        <f>VLOOKUP(A47,Margins!$A$2:$M$215,7,FALSE)</f>
        <v>45054.26</v>
      </c>
      <c r="F47" s="69">
        <f>VLOOKUP(A47,'Open Int.'!$A$4:$D$215,2,FALSE)</f>
        <v>6950028</v>
      </c>
      <c r="G47" s="69">
        <f>VLOOKUP(A47,'Open Int.'!$A$4:$D$215,3,FALSE)</f>
        <v>-188696</v>
      </c>
      <c r="H47" s="69">
        <f t="shared" si="0"/>
        <v>7138724</v>
      </c>
      <c r="I47" s="324">
        <f>VLOOKUP(A47,'Open Int.'!$A$4:$D$215,4,FALSE)</f>
        <v>-0.03</v>
      </c>
    </row>
    <row r="48" spans="1:9" s="69" customFormat="1" ht="13.5">
      <c r="A48" s="201" t="s">
        <v>302</v>
      </c>
      <c r="B48" s="179">
        <f>VLOOKUP(A48,Margins!$A$2:$M$215,2,FALSE)</f>
        <v>400</v>
      </c>
      <c r="C48" s="265">
        <f>VLOOKUP(A48,Basis!$A$3:$G$214,2,FALSE)</f>
        <v>748.5</v>
      </c>
      <c r="D48" s="266">
        <f>VLOOKUP(A48,Basis!$A$3:$G$214,3,FALSE)</f>
        <v>746.05</v>
      </c>
      <c r="E48" s="366">
        <f>VLOOKUP(A48,Margins!$A$2:$M$215,7,FALSE)</f>
        <v>46522</v>
      </c>
      <c r="F48" s="69">
        <f>VLOOKUP(A48,'Open Int.'!$A$4:$D$215,2,FALSE)</f>
        <v>2105200</v>
      </c>
      <c r="G48" s="69">
        <f>VLOOKUP(A48,'Open Int.'!$A$4:$D$215,3,FALSE)</f>
        <v>-47600</v>
      </c>
      <c r="H48" s="69">
        <f t="shared" si="0"/>
        <v>2152800</v>
      </c>
      <c r="I48" s="324">
        <f>VLOOKUP(A48,'Open Int.'!$A$4:$D$215,4,FALSE)</f>
        <v>-0.02</v>
      </c>
    </row>
    <row r="49" spans="1:9" s="69" customFormat="1" ht="13.5">
      <c r="A49" s="201" t="s">
        <v>183</v>
      </c>
      <c r="B49" s="179">
        <f>VLOOKUP(A49,Margins!$A$2:$M$215,2,FALSE)</f>
        <v>675</v>
      </c>
      <c r="C49" s="265">
        <f>VLOOKUP(A49,Basis!$A$3:$G$214,2,FALSE)</f>
        <v>710.35</v>
      </c>
      <c r="D49" s="266">
        <f>VLOOKUP(A49,Basis!$A$3:$G$214,3,FALSE)</f>
        <v>715.25</v>
      </c>
      <c r="E49" s="366">
        <f>VLOOKUP(A49,Margins!$A$2:$M$215,7,FALSE)</f>
        <v>94181.0625</v>
      </c>
      <c r="F49" s="69">
        <f>VLOOKUP(A49,'Open Int.'!$A$4:$D$215,2,FALSE)</f>
        <v>14801400</v>
      </c>
      <c r="G49" s="69">
        <f>VLOOKUP(A49,'Open Int.'!$A$4:$D$215,3,FALSE)</f>
        <v>118125</v>
      </c>
      <c r="H49" s="69">
        <f t="shared" si="0"/>
        <v>14683275</v>
      </c>
      <c r="I49" s="324">
        <f>VLOOKUP(A49,'Open Int.'!$A$4:$D$215,4,FALSE)</f>
        <v>0.01</v>
      </c>
    </row>
    <row r="50" spans="1:9" ht="13.5">
      <c r="A50" s="201" t="s">
        <v>117</v>
      </c>
      <c r="B50" s="179">
        <f>VLOOKUP(A50,Margins!$A$2:$M$215,2,FALSE)</f>
        <v>250</v>
      </c>
      <c r="C50" s="265">
        <f>VLOOKUP(A50,Basis!$A$3:$G$214,2,FALSE)</f>
        <v>1002.45</v>
      </c>
      <c r="D50" s="266">
        <f>VLOOKUP(A50,Basis!$A$3:$G$214,3,FALSE)</f>
        <v>1008.05</v>
      </c>
      <c r="E50" s="366">
        <f>VLOOKUP(A50,Margins!$A$2:$M$215,7,FALSE)</f>
        <v>39768.125</v>
      </c>
      <c r="F50" s="69">
        <f>VLOOKUP(A50,'Open Int.'!$A$4:$D$215,2,FALSE)</f>
        <v>5841500</v>
      </c>
      <c r="G50" s="69">
        <f>VLOOKUP(A50,'Open Int.'!$A$4:$D$215,3,FALSE)</f>
        <v>-70250</v>
      </c>
      <c r="H50" s="69">
        <f t="shared" si="0"/>
        <v>5911750</v>
      </c>
      <c r="I50" s="324">
        <f>VLOOKUP(A50,'Open Int.'!$A$4:$D$215,4,FALSE)</f>
        <v>-0.01</v>
      </c>
    </row>
    <row r="51" spans="1:9" ht="13.5">
      <c r="A51" s="201" t="s">
        <v>153</v>
      </c>
      <c r="B51" s="179">
        <f>VLOOKUP(A51,Margins!$A$2:$M$215,2,FALSE)</f>
        <v>525</v>
      </c>
      <c r="C51" s="265">
        <f>VLOOKUP(A51,Basis!$A$3:$G$214,2,FALSE)</f>
        <v>406.7</v>
      </c>
      <c r="D51" s="266">
        <f>VLOOKUP(A51,Basis!$A$3:$G$214,3,FALSE)</f>
        <v>404.6</v>
      </c>
      <c r="E51" s="366">
        <f>VLOOKUP(A51,Margins!$A$2:$M$215,7,FALSE)</f>
        <v>37597.875</v>
      </c>
      <c r="F51" s="69">
        <f>VLOOKUP(A51,'Open Int.'!$A$4:$D$215,2,FALSE)</f>
        <v>2319450</v>
      </c>
      <c r="G51" s="69">
        <f>VLOOKUP(A51,'Open Int.'!$A$4:$D$215,3,FALSE)</f>
        <v>-33075</v>
      </c>
      <c r="H51" s="69">
        <f t="shared" si="0"/>
        <v>2352525</v>
      </c>
      <c r="I51" s="324">
        <f>VLOOKUP(A51,'Open Int.'!$A$4:$D$215,4,FALSE)</f>
        <v>-0.01</v>
      </c>
    </row>
    <row r="52" spans="1:9" ht="13.5">
      <c r="A52" s="201" t="s">
        <v>37</v>
      </c>
      <c r="B52" s="179">
        <f>VLOOKUP(A52,Margins!$A$2:$M$215,2,FALSE)</f>
        <v>600</v>
      </c>
      <c r="C52" s="265">
        <f>VLOOKUP(A52,Basis!$A$3:$G$214,2,FALSE)</f>
        <v>444.2</v>
      </c>
      <c r="D52" s="266">
        <f>VLOOKUP(A52,Basis!$A$3:$G$214,3,FALSE)</f>
        <v>446.1</v>
      </c>
      <c r="E52" s="366">
        <f>VLOOKUP(A52,Margins!$A$2:$M$215,7,FALSE)</f>
        <v>42120</v>
      </c>
      <c r="F52" s="69">
        <f>VLOOKUP(A52,'Open Int.'!$A$4:$D$215,2,FALSE)</f>
        <v>8190000</v>
      </c>
      <c r="G52" s="69">
        <f>VLOOKUP(A52,'Open Int.'!$A$4:$D$215,3,FALSE)</f>
        <v>-81000</v>
      </c>
      <c r="H52" s="69">
        <f t="shared" si="0"/>
        <v>8271000</v>
      </c>
      <c r="I52" s="324">
        <f>VLOOKUP(A52,'Open Int.'!$A$4:$D$215,4,FALSE)</f>
        <v>-0.01</v>
      </c>
    </row>
    <row r="53" spans="1:9" ht="14.25" thickBot="1">
      <c r="A53" s="201" t="s">
        <v>386</v>
      </c>
      <c r="B53" s="179">
        <f>VLOOKUP(A53,Margins!$A$2:$M$215,2,FALSE)</f>
        <v>700</v>
      </c>
      <c r="C53" s="166">
        <f>VLOOKUP(A53,Basis!$A$3:$G$214,2,FALSE)</f>
        <v>309.4</v>
      </c>
      <c r="D53" s="266">
        <f>VLOOKUP(A53,Basis!$A$3:$G$214,3,FALSE)</f>
        <v>311.2</v>
      </c>
      <c r="E53" s="366">
        <f>VLOOKUP(A53,Margins!$A$2:$M$215,7,FALSE)</f>
        <v>36876</v>
      </c>
      <c r="F53" s="69">
        <f>VLOOKUP(A53,'Open Int.'!$A$4:$D$215,2,FALSE)</f>
        <v>3805900</v>
      </c>
      <c r="G53" s="69">
        <f>VLOOKUP(A53,'Open Int.'!$A$4:$D$215,3,FALSE)</f>
        <v>338800</v>
      </c>
      <c r="H53" s="69">
        <f t="shared" si="0"/>
        <v>3467100</v>
      </c>
      <c r="I53" s="324">
        <f>VLOOKUP(A53,'Open Int.'!$A$4:$D$215,4,FALSE)</f>
        <v>0.1</v>
      </c>
    </row>
    <row r="54" spans="6:8" ht="11.25" hidden="1">
      <c r="F54" s="70">
        <f>SUM(F4:F53)</f>
        <v>457908202</v>
      </c>
      <c r="G54" s="70">
        <f>F54-H54</f>
        <v>4916458</v>
      </c>
      <c r="H54" s="70">
        <f>SUM(H4:H53)</f>
        <v>452991744</v>
      </c>
    </row>
    <row r="57" spans="1:3" ht="14.25" thickBot="1">
      <c r="A57" s="409" t="s">
        <v>456</v>
      </c>
      <c r="B57" s="410"/>
      <c r="C57" s="410"/>
    </row>
    <row r="58" spans="1:3" ht="13.5">
      <c r="A58" s="201" t="s">
        <v>58</v>
      </c>
      <c r="B58" s="201" t="s">
        <v>457</v>
      </c>
      <c r="C58" s="201" t="s">
        <v>458</v>
      </c>
    </row>
    <row r="59" spans="1:3" ht="11.25">
      <c r="A59" s="375">
        <f>F54</f>
        <v>457908202</v>
      </c>
      <c r="B59" s="376">
        <f>G54</f>
        <v>4916458</v>
      </c>
      <c r="C59" s="377">
        <f>(F54-H54)/H54</f>
        <v>0.010853305971068648</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209"/>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372" sqref="E372"/>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5" t="s">
        <v>25</v>
      </c>
      <c r="B1" s="416"/>
      <c r="C1" s="416"/>
      <c r="D1" s="416"/>
      <c r="E1" s="416"/>
      <c r="F1" s="416"/>
      <c r="G1" s="416"/>
      <c r="H1" s="416"/>
      <c r="I1" s="416"/>
      <c r="J1" s="416"/>
      <c r="K1" s="417"/>
    </row>
    <row r="2" spans="1:11" s="7" customFormat="1" ht="46.5" customHeight="1" thickBot="1">
      <c r="A2" s="220" t="s">
        <v>26</v>
      </c>
      <c r="B2" s="221" t="s">
        <v>56</v>
      </c>
      <c r="C2" s="222" t="s">
        <v>27</v>
      </c>
      <c r="D2" s="222" t="s">
        <v>28</v>
      </c>
      <c r="E2" s="223" t="s">
        <v>38</v>
      </c>
      <c r="F2" s="224" t="s">
        <v>39</v>
      </c>
      <c r="G2" s="225" t="s">
        <v>70</v>
      </c>
      <c r="H2" s="226" t="s">
        <v>29</v>
      </c>
      <c r="I2" s="227" t="s">
        <v>189</v>
      </c>
      <c r="J2" s="227" t="s">
        <v>190</v>
      </c>
      <c r="K2" s="120" t="s">
        <v>24</v>
      </c>
    </row>
    <row r="3" spans="1:11" s="7" customFormat="1" ht="15">
      <c r="A3" s="201" t="s">
        <v>497</v>
      </c>
      <c r="B3" s="234">
        <f>'Open Int.'!K9</f>
        <v>3017250</v>
      </c>
      <c r="C3" s="236">
        <f>'Open Int.'!R9</f>
        <v>40.98934125</v>
      </c>
      <c r="D3" s="161">
        <f>B3/H3</f>
        <v>0.20896006347094837</v>
      </c>
      <c r="E3" s="238">
        <f>'Open Int.'!B9/'Open Int.'!K9</f>
        <v>0.9485458612975392</v>
      </c>
      <c r="F3" s="228">
        <f>'Open Int.'!E9/'Open Int.'!K9</f>
        <v>0.04519015659955257</v>
      </c>
      <c r="G3" s="239">
        <f>'Open Int.'!H9/'Open Int.'!K9</f>
        <v>0.006263982102908278</v>
      </c>
      <c r="H3" s="165">
        <v>14439362</v>
      </c>
      <c r="I3" s="230">
        <v>2887650</v>
      </c>
      <c r="J3" s="347">
        <v>2887650</v>
      </c>
      <c r="K3" s="11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row>
    <row r="4" spans="1:14" s="7" customFormat="1" ht="15">
      <c r="A4" s="201" t="s">
        <v>274</v>
      </c>
      <c r="B4" s="234">
        <f>'Open Int.'!K10</f>
        <v>989000</v>
      </c>
      <c r="C4" s="236">
        <f>'Open Int.'!R10</f>
        <v>320.717865</v>
      </c>
      <c r="D4" s="161">
        <f aca="true" t="shared" si="0" ref="D4:D67">B4/H4</f>
        <v>0.35554232607365516</v>
      </c>
      <c r="E4" s="238">
        <f>'Open Int.'!B10/'Open Int.'!K10</f>
        <v>0.9785642062689586</v>
      </c>
      <c r="F4" s="228">
        <f>'Open Int.'!E10/'Open Int.'!K10</f>
        <v>0.021233569261880688</v>
      </c>
      <c r="G4" s="239">
        <f>'Open Int.'!H10/'Open Int.'!K10</f>
        <v>0.00020222446916076846</v>
      </c>
      <c r="H4" s="165">
        <v>2781666</v>
      </c>
      <c r="I4" s="230">
        <v>556200</v>
      </c>
      <c r="J4" s="347">
        <v>278000</v>
      </c>
      <c r="K4" s="359"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Some sign of build up Gross exposure crosses 30%</v>
      </c>
      <c r="M4"/>
      <c r="N4"/>
    </row>
    <row r="5" spans="1:11" s="7" customFormat="1" ht="15">
      <c r="A5" s="201" t="s">
        <v>133</v>
      </c>
      <c r="B5" s="234">
        <f>'Open Int.'!K11</f>
        <v>1733500</v>
      </c>
      <c r="C5" s="236">
        <f>'Open Int.'!R11</f>
        <v>213.6452075</v>
      </c>
      <c r="D5" s="161">
        <f t="shared" si="0"/>
        <v>0.08540410997980157</v>
      </c>
      <c r="E5" s="238">
        <f>'Open Int.'!B11/'Open Int.'!K11</f>
        <v>0.9953850591289299</v>
      </c>
      <c r="F5" s="228">
        <f>'Open Int.'!E11/'Open Int.'!K11</f>
        <v>0.004326507066628208</v>
      </c>
      <c r="G5" s="239">
        <f>'Open Int.'!H11/'Open Int.'!K11</f>
        <v>0.00028843380444188056</v>
      </c>
      <c r="H5" s="240">
        <v>20297618</v>
      </c>
      <c r="I5" s="231">
        <v>2653000</v>
      </c>
      <c r="J5" s="346">
        <v>1326500</v>
      </c>
      <c r="K5" s="117" t="str">
        <f t="shared" si="1"/>
        <v>Gross Exposure is less then 30%</v>
      </c>
    </row>
    <row r="6" spans="1:14" s="7" customFormat="1" ht="15">
      <c r="A6" s="201" t="s">
        <v>391</v>
      </c>
      <c r="B6" s="234">
        <f>'Open Int.'!K12</f>
        <v>402800</v>
      </c>
      <c r="C6" s="236">
        <f>'Open Int.'!R12</f>
        <v>55.705226</v>
      </c>
      <c r="D6" s="161">
        <f t="shared" si="0"/>
        <v>0.03759106945192725</v>
      </c>
      <c r="E6" s="238">
        <f>'Open Int.'!B12/'Open Int.'!K12</f>
        <v>0.9985104270109235</v>
      </c>
      <c r="F6" s="228">
        <f>'Open Int.'!E12/'Open Int.'!K12</f>
        <v>0.0014895729890764648</v>
      </c>
      <c r="G6" s="239">
        <f>'Open Int.'!H12/'Open Int.'!K12</f>
        <v>0</v>
      </c>
      <c r="H6" s="240">
        <v>10715311</v>
      </c>
      <c r="I6" s="231">
        <v>2143000</v>
      </c>
      <c r="J6" s="346">
        <v>1071400</v>
      </c>
      <c r="K6" s="117" t="str">
        <f t="shared" si="1"/>
        <v>Gross Exposure is less then 30%</v>
      </c>
      <c r="M6"/>
      <c r="N6"/>
    </row>
    <row r="7" spans="1:14" s="7" customFormat="1" ht="15">
      <c r="A7" s="201" t="s">
        <v>0</v>
      </c>
      <c r="B7" s="234">
        <f>'Open Int.'!K13</f>
        <v>3172500</v>
      </c>
      <c r="C7" s="236">
        <f>'Open Int.'!R13</f>
        <v>355.7800125</v>
      </c>
      <c r="D7" s="161">
        <f t="shared" si="0"/>
        <v>0.148872615486553</v>
      </c>
      <c r="E7" s="238">
        <f>'Open Int.'!B13/'Open Int.'!K13</f>
        <v>0.9807328605200946</v>
      </c>
      <c r="F7" s="228">
        <f>'Open Int.'!E13/'Open Int.'!K13</f>
        <v>0.016312056737588652</v>
      </c>
      <c r="G7" s="239">
        <f>'Open Int.'!H13/'Open Int.'!K13</f>
        <v>0.002955082742316785</v>
      </c>
      <c r="H7" s="165">
        <v>21310165</v>
      </c>
      <c r="I7" s="230">
        <v>2810250</v>
      </c>
      <c r="J7" s="347">
        <v>1405125</v>
      </c>
      <c r="K7" s="117" t="str">
        <f t="shared" si="1"/>
        <v>Gross Exposure is less then 30%</v>
      </c>
      <c r="M7"/>
      <c r="N7"/>
    </row>
    <row r="8" spans="1:14" s="7" customFormat="1" ht="27">
      <c r="A8" s="201" t="s">
        <v>392</v>
      </c>
      <c r="B8" s="234">
        <f>'Open Int.'!K14</f>
        <v>2238300</v>
      </c>
      <c r="C8" s="236">
        <f>'Open Int.'!R14</f>
        <v>107.8748685</v>
      </c>
      <c r="D8" s="161">
        <f t="shared" si="0"/>
        <v>0.6236295501720464</v>
      </c>
      <c r="E8" s="238">
        <f>'Open Int.'!B14/'Open Int.'!K14</f>
        <v>0.994973864093285</v>
      </c>
      <c r="F8" s="228">
        <f>'Open Int.'!E14/'Open Int.'!K14</f>
        <v>0.005026135906714918</v>
      </c>
      <c r="G8" s="239">
        <f>'Open Int.'!H14/'Open Int.'!K14</f>
        <v>0</v>
      </c>
      <c r="H8" s="165">
        <v>3589150</v>
      </c>
      <c r="I8" s="230">
        <v>717750</v>
      </c>
      <c r="J8" s="347">
        <v>717750</v>
      </c>
      <c r="K8" s="117" t="str">
        <f t="shared" si="1"/>
        <v>Gross exposure is Substantial as Open interest has crossed 60%</v>
      </c>
      <c r="M8"/>
      <c r="N8"/>
    </row>
    <row r="9" spans="1:14" s="7" customFormat="1" ht="15">
      <c r="A9" s="201" t="s">
        <v>393</v>
      </c>
      <c r="B9" s="234">
        <f>'Open Int.'!K15</f>
        <v>331600</v>
      </c>
      <c r="C9" s="236">
        <f>'Open Int.'!R15</f>
        <v>45.850332</v>
      </c>
      <c r="D9" s="161">
        <f t="shared" si="0"/>
        <v>0.2899227368146794</v>
      </c>
      <c r="E9" s="238">
        <f>'Open Int.'!B15/'Open Int.'!K15</f>
        <v>1</v>
      </c>
      <c r="F9" s="228">
        <f>'Open Int.'!E15/'Open Int.'!K15</f>
        <v>0</v>
      </c>
      <c r="G9" s="239">
        <f>'Open Int.'!H15/'Open Int.'!K15</f>
        <v>0</v>
      </c>
      <c r="H9" s="165">
        <v>1143753</v>
      </c>
      <c r="I9" s="230">
        <v>228600</v>
      </c>
      <c r="J9" s="347">
        <v>228600</v>
      </c>
      <c r="K9" s="117" t="str">
        <f t="shared" si="1"/>
        <v>Gross Exposure is less then 30%</v>
      </c>
      <c r="M9"/>
      <c r="N9"/>
    </row>
    <row r="10" spans="1:14" s="7" customFormat="1" ht="15">
      <c r="A10" s="201" t="s">
        <v>394</v>
      </c>
      <c r="B10" s="234">
        <f>'Open Int.'!K16</f>
        <v>5372000</v>
      </c>
      <c r="C10" s="236">
        <f>'Open Int.'!R16</f>
        <v>77.0882</v>
      </c>
      <c r="D10" s="161">
        <f t="shared" si="0"/>
        <v>0.23705379378076222</v>
      </c>
      <c r="E10" s="238">
        <f>'Open Int.'!B16/'Open Int.'!K16</f>
        <v>0.7338607594936709</v>
      </c>
      <c r="F10" s="228">
        <f>'Open Int.'!E16/'Open Int.'!K16</f>
        <v>0.2439873417721519</v>
      </c>
      <c r="G10" s="239">
        <f>'Open Int.'!H16/'Open Int.'!K16</f>
        <v>0.022151898734177215</v>
      </c>
      <c r="H10" s="165">
        <v>22661523</v>
      </c>
      <c r="I10" s="230">
        <v>4532200</v>
      </c>
      <c r="J10" s="347">
        <v>3570000</v>
      </c>
      <c r="K10" s="117" t="str">
        <f t="shared" si="1"/>
        <v>Gross Exposure is less then 30%</v>
      </c>
      <c r="M10"/>
      <c r="N10"/>
    </row>
    <row r="11" spans="1:14" s="7" customFormat="1" ht="15">
      <c r="A11" s="201" t="s">
        <v>134</v>
      </c>
      <c r="B11" s="234">
        <f>'Open Int.'!K17</f>
        <v>8009050</v>
      </c>
      <c r="C11" s="236">
        <f>'Open Int.'!R17</f>
        <v>75.88574875</v>
      </c>
      <c r="D11" s="161">
        <f t="shared" si="0"/>
        <v>0.20022625</v>
      </c>
      <c r="E11" s="238">
        <f>'Open Int.'!B17/'Open Int.'!K17</f>
        <v>0.9250535331905781</v>
      </c>
      <c r="F11" s="228">
        <f>'Open Int.'!E17/'Open Int.'!K17</f>
        <v>0.07433465891710003</v>
      </c>
      <c r="G11" s="239">
        <f>'Open Int.'!H17/'Open Int.'!K17</f>
        <v>0.000611807892321811</v>
      </c>
      <c r="H11" s="188">
        <v>40000000</v>
      </c>
      <c r="I11" s="168">
        <v>7999250</v>
      </c>
      <c r="J11" s="348">
        <v>5514950</v>
      </c>
      <c r="K11" s="359" t="str">
        <f t="shared" si="1"/>
        <v>Gross Exposure is less then 30%</v>
      </c>
      <c r="M11"/>
      <c r="N11"/>
    </row>
    <row r="12" spans="1:14" s="7" customFormat="1" ht="15">
      <c r="A12" s="201" t="s">
        <v>172</v>
      </c>
      <c r="B12" s="234">
        <f>'Open Int.'!K18</f>
        <v>7825600</v>
      </c>
      <c r="C12" s="236">
        <f>'Open Int.'!R18</f>
        <v>56.383448</v>
      </c>
      <c r="D12" s="161">
        <f t="shared" si="0"/>
        <v>0.33069286697142447</v>
      </c>
      <c r="E12" s="238">
        <f>'Open Int.'!B18/'Open Int.'!K18</f>
        <v>0.8891267123287672</v>
      </c>
      <c r="F12" s="228">
        <f>'Open Int.'!E18/'Open Int.'!K18</f>
        <v>0.10830479452054795</v>
      </c>
      <c r="G12" s="239">
        <f>'Open Int.'!H18/'Open Int.'!K18</f>
        <v>0.0025684931506849314</v>
      </c>
      <c r="H12" s="240">
        <v>23664254</v>
      </c>
      <c r="I12" s="231">
        <v>4730200</v>
      </c>
      <c r="J12" s="346">
        <v>4730200</v>
      </c>
      <c r="K12" s="117" t="str">
        <f t="shared" si="1"/>
        <v>Some sign of build up Gross exposure crosses 30%</v>
      </c>
      <c r="M12"/>
      <c r="N12"/>
    </row>
    <row r="13" spans="1:14" s="7" customFormat="1" ht="15">
      <c r="A13" s="201" t="s">
        <v>466</v>
      </c>
      <c r="B13" s="234">
        <f>'Open Int.'!K19</f>
        <v>22135570</v>
      </c>
      <c r="C13" s="236">
        <f>'Open Int.'!R19</f>
        <v>324.39677835000003</v>
      </c>
      <c r="D13" s="161">
        <f t="shared" si="0"/>
        <v>0.12160870499667385</v>
      </c>
      <c r="E13" s="238">
        <f>'Open Int.'!B19/'Open Int.'!K19</f>
        <v>0.8180717279925478</v>
      </c>
      <c r="F13" s="228">
        <f>'Open Int.'!E19/'Open Int.'!K19</f>
        <v>0.11187703772706102</v>
      </c>
      <c r="G13" s="239">
        <f>'Open Int.'!H19/'Open Int.'!K19</f>
        <v>0.07005123428039124</v>
      </c>
      <c r="H13" s="240">
        <v>182022907</v>
      </c>
      <c r="I13" s="231">
        <v>22479924</v>
      </c>
      <c r="J13" s="346">
        <v>11239962</v>
      </c>
      <c r="K13" s="117" t="str">
        <f t="shared" si="1"/>
        <v>Gross Exposure is less then 30%</v>
      </c>
      <c r="M13"/>
      <c r="N13"/>
    </row>
    <row r="14" spans="1:14" s="7" customFormat="1" ht="15">
      <c r="A14" s="201" t="s">
        <v>275</v>
      </c>
      <c r="B14" s="234">
        <f>'Open Int.'!K20</f>
        <v>744600</v>
      </c>
      <c r="C14" s="236">
        <f>'Open Int.'!R20</f>
        <v>26.418408</v>
      </c>
      <c r="D14" s="161">
        <f t="shared" si="0"/>
        <v>0.04169292538920536</v>
      </c>
      <c r="E14" s="238">
        <f>'Open Int.'!B20/'Open Int.'!K20</f>
        <v>1</v>
      </c>
      <c r="F14" s="228">
        <f>'Open Int.'!E20/'Open Int.'!K20</f>
        <v>0</v>
      </c>
      <c r="G14" s="239">
        <f>'Open Int.'!H20/'Open Int.'!K20</f>
        <v>0</v>
      </c>
      <c r="H14" s="240">
        <v>17859145</v>
      </c>
      <c r="I14" s="231">
        <v>3571800</v>
      </c>
      <c r="J14" s="346">
        <v>1785600</v>
      </c>
      <c r="K14" s="117" t="str">
        <f t="shared" si="1"/>
        <v>Gross Exposure is less then 30%</v>
      </c>
      <c r="M14"/>
      <c r="N14"/>
    </row>
    <row r="15" spans="1:14" s="7" customFormat="1" ht="15">
      <c r="A15" s="201" t="s">
        <v>74</v>
      </c>
      <c r="B15" s="234">
        <f>'Open Int.'!K21</f>
        <v>5303800</v>
      </c>
      <c r="C15" s="236">
        <f>'Open Int.'!R21</f>
        <v>49.37837799999999</v>
      </c>
      <c r="D15" s="161">
        <f t="shared" si="0"/>
        <v>0.1128468085106383</v>
      </c>
      <c r="E15" s="238">
        <f>'Open Int.'!B21/'Open Int.'!K21</f>
        <v>0.9045967042497832</v>
      </c>
      <c r="F15" s="228">
        <f>'Open Int.'!E21/'Open Int.'!K21</f>
        <v>0.08152645273200347</v>
      </c>
      <c r="G15" s="239">
        <f>'Open Int.'!H21/'Open Int.'!K21</f>
        <v>0.013876843018213356</v>
      </c>
      <c r="H15" s="165">
        <v>47000000</v>
      </c>
      <c r="I15" s="230">
        <v>9397800</v>
      </c>
      <c r="J15" s="347">
        <v>5865000</v>
      </c>
      <c r="K15" s="117" t="str">
        <f t="shared" si="1"/>
        <v>Gross Exposure is less then 30%</v>
      </c>
      <c r="M15"/>
      <c r="N15"/>
    </row>
    <row r="16" spans="1:14" s="7" customFormat="1" ht="15">
      <c r="A16" s="201" t="s">
        <v>395</v>
      </c>
      <c r="B16" s="234">
        <f>'Open Int.'!K22</f>
        <v>1058850</v>
      </c>
      <c r="C16" s="236">
        <f>'Open Int.'!R22</f>
        <v>29.42014725</v>
      </c>
      <c r="D16" s="161">
        <f t="shared" si="0"/>
        <v>0.13682997442894146</v>
      </c>
      <c r="E16" s="238">
        <f>'Open Int.'!B22/'Open Int.'!K22</f>
        <v>0.9993861264579497</v>
      </c>
      <c r="F16" s="228">
        <f>'Open Int.'!E22/'Open Int.'!K22</f>
        <v>0.0006138735420503376</v>
      </c>
      <c r="G16" s="239">
        <f>'Open Int.'!H22/'Open Int.'!K22</f>
        <v>0</v>
      </c>
      <c r="H16" s="165">
        <v>7738436</v>
      </c>
      <c r="I16" s="230">
        <v>1547650</v>
      </c>
      <c r="J16" s="347">
        <v>1547650</v>
      </c>
      <c r="K16" s="117" t="str">
        <f t="shared" si="1"/>
        <v>Gross Exposure is less then 30%</v>
      </c>
      <c r="M16"/>
      <c r="N16"/>
    </row>
    <row r="17" spans="1:14" s="7" customFormat="1" ht="15">
      <c r="A17" s="201" t="s">
        <v>396</v>
      </c>
      <c r="B17" s="234">
        <f>'Open Int.'!K23</f>
        <v>900400</v>
      </c>
      <c r="C17" s="236">
        <f>'Open Int.'!R23</f>
        <v>71.505266</v>
      </c>
      <c r="D17" s="161">
        <f t="shared" si="0"/>
        <v>0.20039883909335326</v>
      </c>
      <c r="E17" s="238">
        <f>'Open Int.'!B23/'Open Int.'!K23</f>
        <v>1</v>
      </c>
      <c r="F17" s="228">
        <f>'Open Int.'!E23/'Open Int.'!K23</f>
        <v>0</v>
      </c>
      <c r="G17" s="239">
        <f>'Open Int.'!H23/'Open Int.'!K23</f>
        <v>0</v>
      </c>
      <c r="H17" s="165">
        <v>4493040</v>
      </c>
      <c r="I17" s="230">
        <v>898400</v>
      </c>
      <c r="J17" s="347">
        <v>665200</v>
      </c>
      <c r="K17" s="117" t="str">
        <f t="shared" si="1"/>
        <v>Gross Exposure is less then 30%</v>
      </c>
      <c r="M17"/>
      <c r="N17"/>
    </row>
    <row r="18" spans="1:14" s="7" customFormat="1" ht="15">
      <c r="A18" s="201" t="s">
        <v>482</v>
      </c>
      <c r="B18" s="234">
        <f>'Open Int.'!K24</f>
        <v>5027100</v>
      </c>
      <c r="C18" s="236">
        <f>'Open Int.'!R24</f>
        <v>192.638472</v>
      </c>
      <c r="D18" s="161">
        <f t="shared" si="0"/>
        <v>0.8074433002010296</v>
      </c>
      <c r="E18" s="238">
        <f>'Open Int.'!B24/'Open Int.'!K24</f>
        <v>0.9763382467028704</v>
      </c>
      <c r="F18" s="228">
        <f>'Open Int.'!E24/'Open Int.'!K24</f>
        <v>0.01590380139643134</v>
      </c>
      <c r="G18" s="239">
        <f>'Open Int.'!H24/'Open Int.'!K24</f>
        <v>0.007757951900698216</v>
      </c>
      <c r="H18" s="165">
        <v>6225948</v>
      </c>
      <c r="I18" s="230">
        <v>1244750</v>
      </c>
      <c r="J18" s="347">
        <v>1244750</v>
      </c>
      <c r="K18" s="117" t="str">
        <f t="shared" si="1"/>
        <v>Gross exposure has crossed 80%,Margin double</v>
      </c>
      <c r="M18"/>
      <c r="N18"/>
    </row>
    <row r="19" spans="1:14" s="7" customFormat="1" ht="15">
      <c r="A19" s="201" t="s">
        <v>87</v>
      </c>
      <c r="B19" s="234">
        <f>'Open Int.'!K25</f>
        <v>28328400</v>
      </c>
      <c r="C19" s="236">
        <f>'Open Int.'!R25</f>
        <v>145.607976</v>
      </c>
      <c r="D19" s="161">
        <f t="shared" si="0"/>
        <v>1.0289088504524913</v>
      </c>
      <c r="E19" s="238">
        <f>'Open Int.'!B25/'Open Int.'!K25</f>
        <v>0.8230115361262902</v>
      </c>
      <c r="F19" s="228">
        <f>'Open Int.'!E25/'Open Int.'!K25</f>
        <v>0.15634486945962356</v>
      </c>
      <c r="G19" s="239">
        <f>'Open Int.'!H25/'Open Int.'!K25</f>
        <v>0.020643594414086218</v>
      </c>
      <c r="H19" s="165">
        <v>27532468</v>
      </c>
      <c r="I19" s="230">
        <v>5504000</v>
      </c>
      <c r="J19" s="347">
        <v>5504000</v>
      </c>
      <c r="K19" s="359" t="str">
        <f t="shared" si="1"/>
        <v>Gross exposure has crossed 80%,Margin double</v>
      </c>
      <c r="M19"/>
      <c r="N19"/>
    </row>
    <row r="20" spans="1:14" s="7" customFormat="1" ht="15">
      <c r="A20" s="201" t="s">
        <v>135</v>
      </c>
      <c r="B20" s="234">
        <f>'Open Int.'!K26</f>
        <v>23913200</v>
      </c>
      <c r="C20" s="236">
        <f>'Open Int.'!R26</f>
        <v>88.00057599999998</v>
      </c>
      <c r="D20" s="161">
        <f t="shared" si="0"/>
        <v>0.18932599677545997</v>
      </c>
      <c r="E20" s="238">
        <f>'Open Int.'!B26/'Open Int.'!K26</f>
        <v>0.7679712460063898</v>
      </c>
      <c r="F20" s="228">
        <f>'Open Int.'!E26/'Open Int.'!K26</f>
        <v>0.19249201277955272</v>
      </c>
      <c r="G20" s="239">
        <f>'Open Int.'!H26/'Open Int.'!K26</f>
        <v>0.03953674121405751</v>
      </c>
      <c r="H20" s="240">
        <v>126307007</v>
      </c>
      <c r="I20" s="231">
        <v>25259750</v>
      </c>
      <c r="J20" s="346">
        <v>13155125</v>
      </c>
      <c r="K20" s="117" t="str">
        <f t="shared" si="1"/>
        <v>Gross Exposure is less then 30%</v>
      </c>
      <c r="M20"/>
      <c r="N20"/>
    </row>
    <row r="21" spans="1:14" s="7" customFormat="1" ht="15">
      <c r="A21" s="201" t="s">
        <v>155</v>
      </c>
      <c r="B21" s="234">
        <f>'Open Int.'!K27</f>
        <v>1663550</v>
      </c>
      <c r="C21" s="236">
        <f>'Open Int.'!R27</f>
        <v>98.9978605</v>
      </c>
      <c r="D21" s="161">
        <f t="shared" si="0"/>
        <v>0.35190419185997196</v>
      </c>
      <c r="E21" s="238">
        <f>'Open Int.'!B27/'Open Int.'!K27</f>
        <v>0.9972648853355776</v>
      </c>
      <c r="F21" s="228">
        <f>'Open Int.'!E27/'Open Int.'!K27</f>
        <v>0.00273511466442247</v>
      </c>
      <c r="G21" s="239">
        <f>'Open Int.'!H27/'Open Int.'!K27</f>
        <v>0</v>
      </c>
      <c r="H21" s="240">
        <v>4727281</v>
      </c>
      <c r="I21" s="231">
        <v>945350</v>
      </c>
      <c r="J21" s="346">
        <v>827750</v>
      </c>
      <c r="K21" s="117" t="str">
        <f t="shared" si="1"/>
        <v>Some sign of build up Gross exposure crosses 30%</v>
      </c>
      <c r="M21"/>
      <c r="N21"/>
    </row>
    <row r="22" spans="1:16" s="7" customFormat="1" ht="15">
      <c r="A22" s="201" t="s">
        <v>472</v>
      </c>
      <c r="B22" s="234">
        <f>'Open Int.'!K28</f>
        <v>974250</v>
      </c>
      <c r="C22" s="236">
        <f>'Open Int.'!R28</f>
        <v>64.3297275</v>
      </c>
      <c r="D22" s="161">
        <f t="shared" si="0"/>
        <v>0.03222738624898695</v>
      </c>
      <c r="E22" s="238">
        <f>'Open Int.'!B28/'Open Int.'!K28</f>
        <v>0.9990762124711317</v>
      </c>
      <c r="F22" s="228">
        <f>'Open Int.'!E28/'Open Int.'!K28</f>
        <v>0.0009237875288683603</v>
      </c>
      <c r="G22" s="239">
        <f>'Open Int.'!H28/'Open Int.'!K28</f>
        <v>0</v>
      </c>
      <c r="H22" s="240">
        <v>30230500</v>
      </c>
      <c r="I22" s="231">
        <v>4724100</v>
      </c>
      <c r="J22" s="346">
        <v>2362050</v>
      </c>
      <c r="K22" s="117" t="str">
        <f t="shared" si="1"/>
        <v>Gross Exposure is less then 30%</v>
      </c>
      <c r="M22"/>
      <c r="N22"/>
      <c r="P22" s="96"/>
    </row>
    <row r="23" spans="1:14" s="7" customFormat="1" ht="15">
      <c r="A23" s="201" t="s">
        <v>191</v>
      </c>
      <c r="B23" s="234">
        <f>'Open Int.'!K29</f>
        <v>820800</v>
      </c>
      <c r="C23" s="236">
        <f>'Open Int.'!R29</f>
        <v>197.57066400000002</v>
      </c>
      <c r="D23" s="161">
        <f t="shared" si="0"/>
        <v>0.059721561317192216</v>
      </c>
      <c r="E23" s="238">
        <f>'Open Int.'!B29/'Open Int.'!K29</f>
        <v>0.9828216374269005</v>
      </c>
      <c r="F23" s="228">
        <f>'Open Int.'!E29/'Open Int.'!K29</f>
        <v>0.015960038986354775</v>
      </c>
      <c r="G23" s="239">
        <f>'Open Int.'!H29/'Open Int.'!K29</f>
        <v>0.0012183235867446393</v>
      </c>
      <c r="H23" s="240">
        <v>13743780</v>
      </c>
      <c r="I23" s="231">
        <v>1280400</v>
      </c>
      <c r="J23" s="346">
        <v>640200</v>
      </c>
      <c r="K23" s="117" t="str">
        <f t="shared" si="1"/>
        <v>Gross Exposure is less then 30%</v>
      </c>
      <c r="M23"/>
      <c r="N23"/>
    </row>
    <row r="24" spans="1:14" s="7" customFormat="1" ht="15">
      <c r="A24" s="201" t="s">
        <v>276</v>
      </c>
      <c r="B24" s="234">
        <f>'Open Int.'!K30</f>
        <v>12551400</v>
      </c>
      <c r="C24" s="236">
        <f>'Open Int.'!R30</f>
        <v>183.94076700000002</v>
      </c>
      <c r="D24" s="161">
        <f t="shared" si="0"/>
        <v>0.7765448006782347</v>
      </c>
      <c r="E24" s="238">
        <f>'Open Int.'!B30/'Open Int.'!K30</f>
        <v>0.9530729639721466</v>
      </c>
      <c r="F24" s="228">
        <f>'Open Int.'!E30/'Open Int.'!K30</f>
        <v>0.04450499545867393</v>
      </c>
      <c r="G24" s="239">
        <f>'Open Int.'!H30/'Open Int.'!K30</f>
        <v>0.0024220405691795337</v>
      </c>
      <c r="H24" s="240">
        <v>16163137</v>
      </c>
      <c r="I24" s="231">
        <v>3231900</v>
      </c>
      <c r="J24" s="346">
        <v>3231900</v>
      </c>
      <c r="K24" s="117" t="str">
        <f t="shared" si="1"/>
        <v>Gross exposure is Substantial as Open interest has crossed 60%</v>
      </c>
      <c r="M24"/>
      <c r="N24"/>
    </row>
    <row r="25" spans="1:14" s="8" customFormat="1" ht="15">
      <c r="A25" s="201" t="s">
        <v>277</v>
      </c>
      <c r="B25" s="234">
        <f>'Open Int.'!K31</f>
        <v>20894400</v>
      </c>
      <c r="C25" s="236">
        <f>'Open Int.'!R31</f>
        <v>140.619312</v>
      </c>
      <c r="D25" s="161">
        <f t="shared" si="0"/>
        <v>0.617498011212159</v>
      </c>
      <c r="E25" s="238">
        <f>'Open Int.'!B31/'Open Int.'!K31</f>
        <v>0.8003675626005053</v>
      </c>
      <c r="F25" s="228">
        <f>'Open Int.'!E31/'Open Int.'!K31</f>
        <v>0.16425453710085</v>
      </c>
      <c r="G25" s="239">
        <f>'Open Int.'!H31/'Open Int.'!K31</f>
        <v>0.03537790029864461</v>
      </c>
      <c r="H25" s="241">
        <v>33837194</v>
      </c>
      <c r="I25" s="232">
        <v>6763200</v>
      </c>
      <c r="J25" s="347">
        <v>6763200</v>
      </c>
      <c r="K25" s="117" t="str">
        <f t="shared" si="1"/>
        <v>Gross exposure is Substantial as Open interest has crossed 60%</v>
      </c>
      <c r="M25"/>
      <c r="N25"/>
    </row>
    <row r="26" spans="1:14" s="8" customFormat="1" ht="15">
      <c r="A26" s="201" t="s">
        <v>75</v>
      </c>
      <c r="B26" s="234">
        <f>'Open Int.'!K32</f>
        <v>5877200</v>
      </c>
      <c r="C26" s="236">
        <f>'Open Int.'!R32</f>
        <v>173.81819</v>
      </c>
      <c r="D26" s="161">
        <f t="shared" si="0"/>
        <v>0.17464015309093936</v>
      </c>
      <c r="E26" s="238">
        <f>'Open Int.'!B32/'Open Int.'!K32</f>
        <v>0.9990471653168176</v>
      </c>
      <c r="F26" s="228">
        <f>'Open Int.'!E32/'Open Int.'!K32</f>
        <v>0.0009528346831824678</v>
      </c>
      <c r="G26" s="239">
        <f>'Open Int.'!H32/'Open Int.'!K32</f>
        <v>0</v>
      </c>
      <c r="H26" s="241">
        <v>33653200</v>
      </c>
      <c r="I26" s="232">
        <v>6729800</v>
      </c>
      <c r="J26" s="347">
        <v>3364200</v>
      </c>
      <c r="K26" s="117" t="str">
        <f t="shared" si="1"/>
        <v>Gross Exposure is less then 30%</v>
      </c>
      <c r="M26"/>
      <c r="N26"/>
    </row>
    <row r="27" spans="1:14" s="7" customFormat="1" ht="15">
      <c r="A27" s="201" t="s">
        <v>76</v>
      </c>
      <c r="B27" s="234">
        <f>'Open Int.'!K33</f>
        <v>3720200</v>
      </c>
      <c r="C27" s="236">
        <f>'Open Int.'!R33</f>
        <v>92.781788</v>
      </c>
      <c r="D27" s="161">
        <f t="shared" si="0"/>
        <v>0.12498840895621474</v>
      </c>
      <c r="E27" s="238">
        <f>'Open Int.'!B33/'Open Int.'!K33</f>
        <v>0.975485188968335</v>
      </c>
      <c r="F27" s="228">
        <f>'Open Int.'!E33/'Open Int.'!K33</f>
        <v>0.02247191011235955</v>
      </c>
      <c r="G27" s="239">
        <f>'Open Int.'!H33/'Open Int.'!K33</f>
        <v>0.0020429009193054137</v>
      </c>
      <c r="H27" s="240">
        <v>29764360</v>
      </c>
      <c r="I27" s="231">
        <v>5952700</v>
      </c>
      <c r="J27" s="346">
        <v>2975400</v>
      </c>
      <c r="K27" s="117" t="str">
        <f t="shared" si="1"/>
        <v>Gross Exposure is less then 30%</v>
      </c>
      <c r="M27"/>
      <c r="N27"/>
    </row>
    <row r="28" spans="1:14" s="7" customFormat="1" ht="15">
      <c r="A28" s="201" t="s">
        <v>278</v>
      </c>
      <c r="B28" s="234">
        <f>'Open Int.'!K34</f>
        <v>1850100</v>
      </c>
      <c r="C28" s="236">
        <f>'Open Int.'!R34</f>
        <v>33.6440685</v>
      </c>
      <c r="D28" s="161">
        <f t="shared" si="0"/>
        <v>0.29386472216036397</v>
      </c>
      <c r="E28" s="238">
        <f>'Open Int.'!B34/'Open Int.'!K34</f>
        <v>0.9960272417707151</v>
      </c>
      <c r="F28" s="228">
        <f>'Open Int.'!E34/'Open Int.'!K34</f>
        <v>0.003972758229284903</v>
      </c>
      <c r="G28" s="239">
        <f>'Open Int.'!H34/'Open Int.'!K34</f>
        <v>0</v>
      </c>
      <c r="H28" s="165">
        <v>6295754</v>
      </c>
      <c r="I28" s="229">
        <v>1258950</v>
      </c>
      <c r="J28" s="347">
        <v>1258950</v>
      </c>
      <c r="K28" s="359" t="str">
        <f t="shared" si="1"/>
        <v>Gross Exposure is less then 30%</v>
      </c>
      <c r="M28"/>
      <c r="N28"/>
    </row>
    <row r="29" spans="1:14" s="7" customFormat="1" ht="15">
      <c r="A29" s="201" t="s">
        <v>33</v>
      </c>
      <c r="B29" s="234">
        <f>'Open Int.'!K35</f>
        <v>366575</v>
      </c>
      <c r="C29" s="236">
        <f>'Open Int.'!R35</f>
        <v>67.2371865</v>
      </c>
      <c r="D29" s="161">
        <f t="shared" si="0"/>
        <v>0.09491646988151463</v>
      </c>
      <c r="E29" s="238">
        <f>'Open Int.'!B35/'Open Int.'!K35</f>
        <v>0.9992498124531133</v>
      </c>
      <c r="F29" s="228">
        <f>'Open Int.'!E35/'Open Int.'!K35</f>
        <v>0.0007501875468867217</v>
      </c>
      <c r="G29" s="239">
        <f>'Open Int.'!H35/'Open Int.'!K35</f>
        <v>0</v>
      </c>
      <c r="H29" s="165">
        <v>3862080</v>
      </c>
      <c r="I29" s="229">
        <v>772200</v>
      </c>
      <c r="J29" s="347">
        <v>386100</v>
      </c>
      <c r="K29" s="359" t="str">
        <f t="shared" si="1"/>
        <v>Gross Exposure is less then 30%</v>
      </c>
      <c r="M29"/>
      <c r="N29"/>
    </row>
    <row r="30" spans="1:14" s="7" customFormat="1" ht="15">
      <c r="A30" s="201" t="s">
        <v>279</v>
      </c>
      <c r="B30" s="234">
        <f>'Open Int.'!K36</f>
        <v>196250</v>
      </c>
      <c r="C30" s="236">
        <f>'Open Int.'!R36</f>
        <v>24.33401875</v>
      </c>
      <c r="D30" s="161">
        <f t="shared" si="0"/>
        <v>0.06888623679314823</v>
      </c>
      <c r="E30" s="238">
        <f>'Open Int.'!B36/'Open Int.'!K36</f>
        <v>0.9859872611464968</v>
      </c>
      <c r="F30" s="228">
        <f>'Open Int.'!E36/'Open Int.'!K36</f>
        <v>0.014012738853503185</v>
      </c>
      <c r="G30" s="239">
        <f>'Open Int.'!H36/'Open Int.'!K36</f>
        <v>0</v>
      </c>
      <c r="H30" s="240">
        <v>2848900</v>
      </c>
      <c r="I30" s="231">
        <v>569750</v>
      </c>
      <c r="J30" s="346">
        <v>408000</v>
      </c>
      <c r="K30" s="117" t="str">
        <f t="shared" si="1"/>
        <v>Gross Exposure is less then 30%</v>
      </c>
      <c r="M30"/>
      <c r="N30"/>
    </row>
    <row r="31" spans="1:14" s="7" customFormat="1" ht="15">
      <c r="A31" s="201" t="s">
        <v>136</v>
      </c>
      <c r="B31" s="234">
        <f>'Open Int.'!K37</f>
        <v>11273000</v>
      </c>
      <c r="C31" s="236">
        <f>'Open Int.'!R37</f>
        <v>307.41471</v>
      </c>
      <c r="D31" s="161">
        <f t="shared" si="0"/>
        <v>0.4175154258116607</v>
      </c>
      <c r="E31" s="238">
        <f>'Open Int.'!B37/'Open Int.'!K37</f>
        <v>0.9940565954049498</v>
      </c>
      <c r="F31" s="228">
        <f>'Open Int.'!E37/'Open Int.'!K37</f>
        <v>0.005499866938703096</v>
      </c>
      <c r="G31" s="239">
        <f>'Open Int.'!H37/'Open Int.'!K37</f>
        <v>0.00044353765634702386</v>
      </c>
      <c r="H31" s="240">
        <v>27000200</v>
      </c>
      <c r="I31" s="231">
        <v>5400000</v>
      </c>
      <c r="J31" s="346">
        <v>2700000</v>
      </c>
      <c r="K31" s="117" t="str">
        <f t="shared" si="1"/>
        <v>Gross exposure is building up andcrpsses 40% mark</v>
      </c>
      <c r="M31"/>
      <c r="N31"/>
    </row>
    <row r="32" spans="1:11" s="7" customFormat="1" ht="15">
      <c r="A32" s="201" t="s">
        <v>228</v>
      </c>
      <c r="B32" s="234">
        <f>'Open Int.'!K38</f>
        <v>12762000</v>
      </c>
      <c r="C32" s="236">
        <f>'Open Int.'!R38</f>
        <v>1062.50031</v>
      </c>
      <c r="D32" s="161">
        <f t="shared" si="0"/>
        <v>0.0860549701104629</v>
      </c>
      <c r="E32" s="238">
        <f>'Open Int.'!B38/'Open Int.'!K38</f>
        <v>0.971634540040746</v>
      </c>
      <c r="F32" s="228">
        <f>'Open Int.'!E38/'Open Int.'!K38</f>
        <v>0.022410280520294625</v>
      </c>
      <c r="G32" s="239">
        <f>'Open Int.'!H38/'Open Int.'!K38</f>
        <v>0.005955179438959411</v>
      </c>
      <c r="H32" s="165">
        <v>148300557</v>
      </c>
      <c r="I32" s="230">
        <v>3410500</v>
      </c>
      <c r="J32" s="347">
        <v>1705000</v>
      </c>
      <c r="K32" s="117" t="str">
        <f t="shared" si="1"/>
        <v>Gross Exposure is less then 30%</v>
      </c>
    </row>
    <row r="33" spans="1:11" s="7" customFormat="1" ht="15">
      <c r="A33" s="201" t="s">
        <v>1</v>
      </c>
      <c r="B33" s="234">
        <f>'Open Int.'!K39</f>
        <v>3152100</v>
      </c>
      <c r="C33" s="236">
        <f>'Open Int.'!R39</f>
        <v>598.8201975</v>
      </c>
      <c r="D33" s="161">
        <f t="shared" si="0"/>
        <v>0.09974583340189587</v>
      </c>
      <c r="E33" s="238">
        <f>'Open Int.'!B39/'Open Int.'!K39</f>
        <v>0.9930522508803654</v>
      </c>
      <c r="F33" s="228">
        <f>'Open Int.'!E39/'Open Int.'!K39</f>
        <v>0.004949081564671172</v>
      </c>
      <c r="G33" s="239">
        <f>'Open Int.'!H39/'Open Int.'!K39</f>
        <v>0.001998667554963358</v>
      </c>
      <c r="H33" s="242">
        <v>31601320</v>
      </c>
      <c r="I33" s="233">
        <v>1588500</v>
      </c>
      <c r="J33" s="347">
        <v>794100</v>
      </c>
      <c r="K33" s="359" t="str">
        <f t="shared" si="1"/>
        <v>Gross Exposure is less then 30%</v>
      </c>
    </row>
    <row r="34" spans="1:11" s="7" customFormat="1" ht="15">
      <c r="A34" s="201" t="s">
        <v>483</v>
      </c>
      <c r="B34" s="234">
        <f>'Open Int.'!K40</f>
        <v>103500</v>
      </c>
      <c r="C34" s="236">
        <f>'Open Int.'!R40</f>
        <v>9.6746625</v>
      </c>
      <c r="D34" s="161">
        <f t="shared" si="0"/>
        <v>0.03401930718941359</v>
      </c>
      <c r="E34" s="238">
        <f>'Open Int.'!B40/'Open Int.'!K40</f>
        <v>0.9927536231884058</v>
      </c>
      <c r="F34" s="228">
        <f>'Open Int.'!E40/'Open Int.'!K40</f>
        <v>0.007246376811594203</v>
      </c>
      <c r="G34" s="239">
        <f>'Open Int.'!H40/'Open Int.'!K40</f>
        <v>0</v>
      </c>
      <c r="H34" s="242">
        <v>3042390</v>
      </c>
      <c r="I34" s="233">
        <v>608250</v>
      </c>
      <c r="J34" s="347">
        <v>533500</v>
      </c>
      <c r="K34" s="359" t="str">
        <f t="shared" si="1"/>
        <v>Gross Exposure is less then 30%</v>
      </c>
    </row>
    <row r="35" spans="1:11" s="7" customFormat="1" ht="15">
      <c r="A35" s="201" t="s">
        <v>156</v>
      </c>
      <c r="B35" s="234">
        <f>'Open Int.'!K41</f>
        <v>3007700</v>
      </c>
      <c r="C35" s="236">
        <f>'Open Int.'!R41</f>
        <v>42.919878999999995</v>
      </c>
      <c r="D35" s="161">
        <f t="shared" si="0"/>
        <v>0.13337621782792636</v>
      </c>
      <c r="E35" s="238">
        <f>'Open Int.'!B41/'Open Int.'!K41</f>
        <v>0.9235628553379659</v>
      </c>
      <c r="F35" s="228">
        <f>'Open Int.'!E41/'Open Int.'!K41</f>
        <v>0.07517372078332281</v>
      </c>
      <c r="G35" s="239">
        <f>'Open Int.'!H41/'Open Int.'!K41</f>
        <v>0.0012634238787113076</v>
      </c>
      <c r="H35" s="242">
        <v>22550497</v>
      </c>
      <c r="I35" s="233">
        <v>4508700</v>
      </c>
      <c r="J35" s="347">
        <v>3606200</v>
      </c>
      <c r="K35" s="359" t="str">
        <f t="shared" si="1"/>
        <v>Gross Exposure is less then 30%</v>
      </c>
    </row>
    <row r="36" spans="1:14" s="7" customFormat="1" ht="15">
      <c r="A36" s="201" t="s">
        <v>397</v>
      </c>
      <c r="B36" s="234">
        <f>'Open Int.'!K42</f>
        <v>21898800</v>
      </c>
      <c r="C36" s="236">
        <f>'Open Int.'!R42</f>
        <v>91.755972</v>
      </c>
      <c r="D36" s="161">
        <f t="shared" si="0"/>
        <v>0.8672172491121822</v>
      </c>
      <c r="E36" s="238">
        <f>'Open Int.'!B42/'Open Int.'!K42</f>
        <v>0.9046112115732369</v>
      </c>
      <c r="F36" s="228">
        <f>'Open Int.'!E42/'Open Int.'!K42</f>
        <v>0.09018987341772151</v>
      </c>
      <c r="G36" s="239">
        <f>'Open Int.'!H42/'Open Int.'!K42</f>
        <v>0.005198915009041591</v>
      </c>
      <c r="H36" s="242">
        <v>25251804</v>
      </c>
      <c r="I36" s="233">
        <v>5049000</v>
      </c>
      <c r="J36" s="347">
        <v>5049000</v>
      </c>
      <c r="K36" s="359" t="str">
        <f t="shared" si="1"/>
        <v>Gross exposure has crossed 80%,Margin double</v>
      </c>
      <c r="M36"/>
      <c r="N36"/>
    </row>
    <row r="37" spans="1:14" s="7" customFormat="1" ht="15">
      <c r="A37" s="201" t="s">
        <v>484</v>
      </c>
      <c r="B37" s="234">
        <f>'Open Int.'!K43</f>
        <v>399600</v>
      </c>
      <c r="C37" s="236">
        <f>'Open Int.'!R43</f>
        <v>17.928054</v>
      </c>
      <c r="D37" s="161">
        <f t="shared" si="0"/>
        <v>0.051101802694098294</v>
      </c>
      <c r="E37" s="238">
        <f>'Open Int.'!B43/'Open Int.'!K43</f>
        <v>0.9954954954954955</v>
      </c>
      <c r="F37" s="228">
        <f>'Open Int.'!E43/'Open Int.'!K43</f>
        <v>0.0045045045045045045</v>
      </c>
      <c r="G37" s="239">
        <f>'Open Int.'!H43/'Open Int.'!K43</f>
        <v>0</v>
      </c>
      <c r="H37" s="242">
        <v>7819685</v>
      </c>
      <c r="I37" s="233">
        <v>1563750</v>
      </c>
      <c r="J37" s="347">
        <v>1071000</v>
      </c>
      <c r="K37" s="359" t="str">
        <f t="shared" si="1"/>
        <v>Gross Exposure is less then 30%</v>
      </c>
      <c r="M37"/>
      <c r="N37"/>
    </row>
    <row r="38" spans="1:14" s="7" customFormat="1" ht="15">
      <c r="A38" s="201" t="s">
        <v>398</v>
      </c>
      <c r="B38" s="234">
        <f>'Open Int.'!K44</f>
        <v>1412700</v>
      </c>
      <c r="C38" s="236">
        <f>'Open Int.'!R44</f>
        <v>44.4223515</v>
      </c>
      <c r="D38" s="161">
        <f t="shared" si="0"/>
        <v>0.24722486717810324</v>
      </c>
      <c r="E38" s="238">
        <f>'Open Int.'!B44/'Open Int.'!K44</f>
        <v>1</v>
      </c>
      <c r="F38" s="228">
        <f>'Open Int.'!E44/'Open Int.'!K44</f>
        <v>0</v>
      </c>
      <c r="G38" s="239">
        <f>'Open Int.'!H44/'Open Int.'!K44</f>
        <v>0</v>
      </c>
      <c r="H38" s="242">
        <v>5714231</v>
      </c>
      <c r="I38" s="233">
        <v>1142400</v>
      </c>
      <c r="J38" s="347">
        <v>1142400</v>
      </c>
      <c r="K38" s="359" t="str">
        <f t="shared" si="1"/>
        <v>Gross Exposure is less then 30%</v>
      </c>
      <c r="M38"/>
      <c r="N38"/>
    </row>
    <row r="39" spans="1:14" s="7" customFormat="1" ht="15">
      <c r="A39" s="201" t="s">
        <v>280</v>
      </c>
      <c r="B39" s="234">
        <f>'Open Int.'!K45</f>
        <v>1050300</v>
      </c>
      <c r="C39" s="236">
        <f>'Open Int.'!R45</f>
        <v>68.2117335</v>
      </c>
      <c r="D39" s="161">
        <f t="shared" si="0"/>
        <v>0.2452094506145645</v>
      </c>
      <c r="E39" s="238">
        <f>'Open Int.'!B45/'Open Int.'!K45</f>
        <v>0.9860039988574693</v>
      </c>
      <c r="F39" s="228">
        <f>'Open Int.'!E45/'Open Int.'!K45</f>
        <v>0.013996001142530705</v>
      </c>
      <c r="G39" s="239">
        <f>'Open Int.'!H45/'Open Int.'!K45</f>
        <v>0</v>
      </c>
      <c r="H39" s="240">
        <v>4283277</v>
      </c>
      <c r="I39" s="231">
        <v>856500</v>
      </c>
      <c r="J39" s="346">
        <v>856500</v>
      </c>
      <c r="K39" s="117" t="str">
        <f t="shared" si="1"/>
        <v>Gross Exposure is less then 30%</v>
      </c>
      <c r="M39"/>
      <c r="N39"/>
    </row>
    <row r="40" spans="1:14" s="7" customFormat="1" ht="15">
      <c r="A40" s="201" t="s">
        <v>157</v>
      </c>
      <c r="B40" s="234">
        <f>'Open Int.'!K46</f>
        <v>8950500</v>
      </c>
      <c r="C40" s="236">
        <f>'Open Int.'!R46</f>
        <v>51.55488</v>
      </c>
      <c r="D40" s="161">
        <f t="shared" si="0"/>
        <v>0.8770860497800352</v>
      </c>
      <c r="E40" s="238">
        <f>'Open Int.'!B46/'Open Int.'!K46</f>
        <v>0.7968828557063852</v>
      </c>
      <c r="F40" s="228">
        <f>'Open Int.'!E46/'Open Int.'!K46</f>
        <v>0.17747611865258925</v>
      </c>
      <c r="G40" s="239">
        <f>'Open Int.'!H46/'Open Int.'!K46</f>
        <v>0.02564102564102564</v>
      </c>
      <c r="H40" s="165">
        <v>10204814</v>
      </c>
      <c r="I40" s="230">
        <v>2038500</v>
      </c>
      <c r="J40" s="347">
        <v>2038500</v>
      </c>
      <c r="K40" s="117" t="str">
        <f t="shared" si="1"/>
        <v>Gross exposure has crossed 80%,Margin double</v>
      </c>
      <c r="M40"/>
      <c r="N40"/>
    </row>
    <row r="41" spans="1:14" s="7" customFormat="1" ht="15">
      <c r="A41" s="201" t="s">
        <v>2</v>
      </c>
      <c r="B41" s="234">
        <f>'Open Int.'!K47</f>
        <v>2714800</v>
      </c>
      <c r="C41" s="236">
        <f>'Open Int.'!R47</f>
        <v>84.40313199999999</v>
      </c>
      <c r="D41" s="161">
        <f t="shared" si="0"/>
        <v>0.1050510850951324</v>
      </c>
      <c r="E41" s="238">
        <f>'Open Int.'!B47/'Open Int.'!K47</f>
        <v>0.9752836304700162</v>
      </c>
      <c r="F41" s="228">
        <f>'Open Int.'!E47/'Open Int.'!K47</f>
        <v>0.022690437601296597</v>
      </c>
      <c r="G41" s="239">
        <f>'Open Int.'!H47/'Open Int.'!K47</f>
        <v>0.002025931928687196</v>
      </c>
      <c r="H41" s="242">
        <v>25842665</v>
      </c>
      <c r="I41" s="233">
        <v>5167800</v>
      </c>
      <c r="J41" s="347">
        <v>2583900</v>
      </c>
      <c r="K41" s="359" t="str">
        <f t="shared" si="1"/>
        <v>Gross Exposure is less then 30%</v>
      </c>
      <c r="M41"/>
      <c r="N41"/>
    </row>
    <row r="42" spans="1:14" s="7" customFormat="1" ht="15">
      <c r="A42" s="201" t="s">
        <v>399</v>
      </c>
      <c r="B42" s="234">
        <f>'Open Int.'!K48</f>
        <v>4395300</v>
      </c>
      <c r="C42" s="236">
        <f>'Open Int.'!R48</f>
        <v>109.750641</v>
      </c>
      <c r="D42" s="161">
        <f t="shared" si="0"/>
        <v>0.6166100462278666</v>
      </c>
      <c r="E42" s="238">
        <f>'Open Int.'!B48/'Open Int.'!K48</f>
        <v>1</v>
      </c>
      <c r="F42" s="228">
        <f>'Open Int.'!E48/'Open Int.'!K48</f>
        <v>0</v>
      </c>
      <c r="G42" s="239">
        <f>'Open Int.'!H48/'Open Int.'!K48</f>
        <v>0</v>
      </c>
      <c r="H42" s="242">
        <v>7128168</v>
      </c>
      <c r="I42" s="233">
        <v>1424850</v>
      </c>
      <c r="J42" s="347">
        <v>1424850</v>
      </c>
      <c r="K42" s="359" t="str">
        <f t="shared" si="1"/>
        <v>Gross exposure is Substantial as Open interest has crossed 60%</v>
      </c>
      <c r="M42"/>
      <c r="N42"/>
    </row>
    <row r="43" spans="1:14" s="7" customFormat="1" ht="15">
      <c r="A43" s="201" t="s">
        <v>383</v>
      </c>
      <c r="B43" s="234">
        <f>'Open Int.'!K49</f>
        <v>13437500</v>
      </c>
      <c r="C43" s="236">
        <f>'Open Int.'!R49</f>
        <v>218.0234375</v>
      </c>
      <c r="D43" s="161">
        <f t="shared" si="0"/>
        <v>0.12181454952979584</v>
      </c>
      <c r="E43" s="238">
        <f>'Open Int.'!B49/'Open Int.'!K49</f>
        <v>0.8853953488372093</v>
      </c>
      <c r="F43" s="228">
        <f>'Open Int.'!E49/'Open Int.'!K49</f>
        <v>0.0987906976744186</v>
      </c>
      <c r="G43" s="239">
        <f>'Open Int.'!H49/'Open Int.'!K49</f>
        <v>0.01581395348837209</v>
      </c>
      <c r="H43" s="242">
        <v>110311125</v>
      </c>
      <c r="I43" s="233">
        <v>20005000</v>
      </c>
      <c r="J43" s="347">
        <v>10002500</v>
      </c>
      <c r="K43" s="359" t="str">
        <f t="shared" si="1"/>
        <v>Gross Exposure is less then 30%</v>
      </c>
      <c r="M43"/>
      <c r="N43"/>
    </row>
    <row r="44" spans="1:14" s="7" customFormat="1" ht="15">
      <c r="A44" s="201" t="s">
        <v>77</v>
      </c>
      <c r="B44" s="234">
        <f>'Open Int.'!K50</f>
        <v>2420800</v>
      </c>
      <c r="C44" s="236">
        <f>'Open Int.'!R50</f>
        <v>62.541368</v>
      </c>
      <c r="D44" s="161">
        <f t="shared" si="0"/>
        <v>0.11003636363636364</v>
      </c>
      <c r="E44" s="238">
        <f>'Open Int.'!B50/'Open Int.'!K50</f>
        <v>0.9980171844018506</v>
      </c>
      <c r="F44" s="228">
        <f>'Open Int.'!E50/'Open Int.'!K50</f>
        <v>0.0019828155981493722</v>
      </c>
      <c r="G44" s="239">
        <f>'Open Int.'!H50/'Open Int.'!K50</f>
        <v>0</v>
      </c>
      <c r="H44" s="165">
        <v>22000000</v>
      </c>
      <c r="I44" s="230">
        <v>4400000</v>
      </c>
      <c r="J44" s="347">
        <v>2200000</v>
      </c>
      <c r="K44" s="117" t="str">
        <f t="shared" si="1"/>
        <v>Gross Exposure is less then 30%</v>
      </c>
      <c r="M44"/>
      <c r="N44"/>
    </row>
    <row r="45" spans="1:14" s="7" customFormat="1" ht="15">
      <c r="A45" s="193" t="s">
        <v>473</v>
      </c>
      <c r="B45" s="234">
        <f>'Open Int.'!K51</f>
        <v>7286000</v>
      </c>
      <c r="C45" s="236">
        <f>'Open Int.'!R51</f>
        <v>100.03678000000001</v>
      </c>
      <c r="D45" s="161">
        <f t="shared" si="0"/>
        <v>0.455375</v>
      </c>
      <c r="E45" s="238">
        <f>'Open Int.'!B51/'Open Int.'!K51</f>
        <v>0.9058468295360966</v>
      </c>
      <c r="F45" s="228">
        <f>'Open Int.'!E51/'Open Int.'!K51</f>
        <v>0.07768322810870162</v>
      </c>
      <c r="G45" s="239">
        <f>'Open Int.'!H51/'Open Int.'!K51</f>
        <v>0.016469942355201758</v>
      </c>
      <c r="H45" s="165">
        <v>16000000</v>
      </c>
      <c r="I45" s="230">
        <v>3200000</v>
      </c>
      <c r="J45" s="347">
        <v>3200000</v>
      </c>
      <c r="K45" s="117" t="str">
        <f t="shared" si="1"/>
        <v>Gross exposure is building up andcrpsses 40% mark</v>
      </c>
      <c r="M45"/>
      <c r="N45"/>
    </row>
    <row r="46" spans="1:14" s="7" customFormat="1" ht="15">
      <c r="A46" s="201" t="s">
        <v>137</v>
      </c>
      <c r="B46" s="234">
        <f>'Open Int.'!K52</f>
        <v>7608350</v>
      </c>
      <c r="C46" s="236">
        <f>'Open Int.'!R52</f>
        <v>605.43445125</v>
      </c>
      <c r="D46" s="161">
        <f t="shared" si="0"/>
        <v>0.7122229357437463</v>
      </c>
      <c r="E46" s="238">
        <f>'Open Int.'!B52/'Open Int.'!K52</f>
        <v>0.9822366216065244</v>
      </c>
      <c r="F46" s="228">
        <f>'Open Int.'!E52/'Open Int.'!K52</f>
        <v>0.01513797341079209</v>
      </c>
      <c r="G46" s="239">
        <f>'Open Int.'!H52/'Open Int.'!K52</f>
        <v>0.0026254049826834993</v>
      </c>
      <c r="H46" s="165">
        <v>10682540</v>
      </c>
      <c r="I46" s="230">
        <v>2136475</v>
      </c>
      <c r="J46" s="347">
        <v>1068025</v>
      </c>
      <c r="K46" s="117" t="str">
        <f t="shared" si="1"/>
        <v>Gross exposure is Substantial as Open interest has crossed 60%</v>
      </c>
      <c r="M46"/>
      <c r="N46"/>
    </row>
    <row r="47" spans="1:14" s="7" customFormat="1" ht="15">
      <c r="A47" s="201" t="s">
        <v>158</v>
      </c>
      <c r="B47" s="234">
        <f>'Open Int.'!K53</f>
        <v>2688400</v>
      </c>
      <c r="C47" s="236">
        <f>'Open Int.'!R53</f>
        <v>128.626498</v>
      </c>
      <c r="D47" s="161">
        <f t="shared" si="0"/>
        <v>0.27065087084666084</v>
      </c>
      <c r="E47" s="238">
        <f>'Open Int.'!B53/'Open Int.'!K53</f>
        <v>0.993657937806874</v>
      </c>
      <c r="F47" s="228">
        <f>'Open Int.'!E53/'Open Int.'!K53</f>
        <v>0.0020458265139116204</v>
      </c>
      <c r="G47" s="239">
        <f>'Open Int.'!H53/'Open Int.'!K53</f>
        <v>0.004296235679214402</v>
      </c>
      <c r="H47" s="242">
        <v>9933092</v>
      </c>
      <c r="I47" s="233">
        <v>1986600</v>
      </c>
      <c r="J47" s="347">
        <v>1070850</v>
      </c>
      <c r="K47" s="359" t="str">
        <f t="shared" si="1"/>
        <v>Gross Exposure is less then 30%</v>
      </c>
      <c r="M47"/>
      <c r="N47"/>
    </row>
    <row r="48" spans="1:14" s="7" customFormat="1" ht="15">
      <c r="A48" s="201" t="s">
        <v>159</v>
      </c>
      <c r="B48" s="234">
        <f>'Open Int.'!K54</f>
        <v>26413200</v>
      </c>
      <c r="C48" s="236">
        <f>'Open Int.'!R54</f>
        <v>132.330132</v>
      </c>
      <c r="D48" s="161">
        <f t="shared" si="0"/>
        <v>0.621951605453259</v>
      </c>
      <c r="E48" s="238">
        <f>'Open Int.'!B54/'Open Int.'!K54</f>
        <v>0.7228317659352143</v>
      </c>
      <c r="F48" s="228">
        <f>'Open Int.'!E54/'Open Int.'!K54</f>
        <v>0.24268547544409613</v>
      </c>
      <c r="G48" s="239">
        <f>'Open Int.'!H54/'Open Int.'!K54</f>
        <v>0.034482758620689655</v>
      </c>
      <c r="H48" s="240">
        <v>42468256</v>
      </c>
      <c r="I48" s="231">
        <v>8487000</v>
      </c>
      <c r="J48" s="346">
        <v>8487000</v>
      </c>
      <c r="K48" s="117" t="str">
        <f t="shared" si="1"/>
        <v>Gross exposure is Substantial as Open interest has crossed 60%</v>
      </c>
      <c r="M48"/>
      <c r="N48"/>
    </row>
    <row r="49" spans="1:14" s="7" customFormat="1" ht="15">
      <c r="A49" s="201" t="s">
        <v>384</v>
      </c>
      <c r="B49" s="234">
        <f>'Open Int.'!K55</f>
        <v>1261800</v>
      </c>
      <c r="C49" s="236">
        <f>'Open Int.'!R55</f>
        <v>33.973965</v>
      </c>
      <c r="D49" s="161">
        <f t="shared" si="0"/>
        <v>0.12951288457156465</v>
      </c>
      <c r="E49" s="238">
        <f>'Open Int.'!B55/'Open Int.'!K55</f>
        <v>0.9985734664764622</v>
      </c>
      <c r="F49" s="228">
        <f>'Open Int.'!E55/'Open Int.'!K55</f>
        <v>0</v>
      </c>
      <c r="G49" s="239">
        <f>'Open Int.'!H55/'Open Int.'!K55</f>
        <v>0.0014265335235378032</v>
      </c>
      <c r="H49" s="240">
        <v>9742660</v>
      </c>
      <c r="I49" s="231">
        <v>1947600</v>
      </c>
      <c r="J49" s="346">
        <v>1909800</v>
      </c>
      <c r="K49" s="117" t="str">
        <f t="shared" si="1"/>
        <v>Gross Exposure is less then 30%</v>
      </c>
      <c r="M49"/>
      <c r="N49"/>
    </row>
    <row r="50" spans="1:14" s="7" customFormat="1" ht="15">
      <c r="A50" s="201" t="s">
        <v>3</v>
      </c>
      <c r="B50" s="234">
        <f>'Open Int.'!K56</f>
        <v>18267500</v>
      </c>
      <c r="C50" s="236">
        <f>'Open Int.'!R56</f>
        <v>308.172725</v>
      </c>
      <c r="D50" s="161">
        <f t="shared" si="0"/>
        <v>0.19731054733778414</v>
      </c>
      <c r="E50" s="238">
        <f>'Open Int.'!B56/'Open Int.'!K56</f>
        <v>0.9208977692623511</v>
      </c>
      <c r="F50" s="228">
        <f>'Open Int.'!E56/'Open Int.'!K56</f>
        <v>0.06685370192965649</v>
      </c>
      <c r="G50" s="239">
        <f>'Open Int.'!H56/'Open Int.'!K56</f>
        <v>0.012248528807992336</v>
      </c>
      <c r="H50" s="188">
        <v>92582481</v>
      </c>
      <c r="I50" s="168">
        <v>17996250</v>
      </c>
      <c r="J50" s="348">
        <v>8997500</v>
      </c>
      <c r="K50" s="359" t="str">
        <f t="shared" si="1"/>
        <v>Gross Exposure is less then 30%</v>
      </c>
      <c r="M50"/>
      <c r="N50"/>
    </row>
    <row r="51" spans="1:14" s="7" customFormat="1" ht="15">
      <c r="A51" s="201" t="s">
        <v>485</v>
      </c>
      <c r="B51" s="234">
        <f>'Open Int.'!K57</f>
        <v>81800</v>
      </c>
      <c r="C51" s="236">
        <f>'Open Int.'!R57</f>
        <v>8.26998</v>
      </c>
      <c r="D51" s="161">
        <f t="shared" si="0"/>
        <v>0.05523268964967755</v>
      </c>
      <c r="E51" s="238">
        <f>'Open Int.'!B57/'Open Int.'!K57</f>
        <v>1</v>
      </c>
      <c r="F51" s="228">
        <f>'Open Int.'!E57/'Open Int.'!K57</f>
        <v>0</v>
      </c>
      <c r="G51" s="239">
        <f>'Open Int.'!H57/'Open Int.'!K57</f>
        <v>0</v>
      </c>
      <c r="H51" s="188">
        <v>1481007</v>
      </c>
      <c r="I51" s="168">
        <v>296200</v>
      </c>
      <c r="J51" s="348">
        <v>296200</v>
      </c>
      <c r="K51" s="359" t="str">
        <f t="shared" si="1"/>
        <v>Gross Exposure is less then 30%</v>
      </c>
      <c r="M51"/>
      <c r="N51"/>
    </row>
    <row r="52" spans="1:14" s="7" customFormat="1" ht="15">
      <c r="A52" s="201" t="s">
        <v>214</v>
      </c>
      <c r="B52" s="234">
        <f>'Open Int.'!K58</f>
        <v>973350</v>
      </c>
      <c r="C52" s="236">
        <f>'Open Int.'!R58</f>
        <v>38.32565625</v>
      </c>
      <c r="D52" s="161">
        <f t="shared" si="0"/>
        <v>0.07303431994006886</v>
      </c>
      <c r="E52" s="238">
        <f>'Open Int.'!B58/'Open Int.'!K58</f>
        <v>0.9881337648327939</v>
      </c>
      <c r="F52" s="228">
        <f>'Open Int.'!E58/'Open Int.'!K58</f>
        <v>0.011866235167206042</v>
      </c>
      <c r="G52" s="239">
        <f>'Open Int.'!H58/'Open Int.'!K58</f>
        <v>0</v>
      </c>
      <c r="H52" s="242">
        <v>13327296</v>
      </c>
      <c r="I52" s="233">
        <v>2664900</v>
      </c>
      <c r="J52" s="347">
        <v>1332450</v>
      </c>
      <c r="K52" s="359" t="str">
        <f t="shared" si="1"/>
        <v>Gross Exposure is less then 30%</v>
      </c>
      <c r="M52"/>
      <c r="N52"/>
    </row>
    <row r="53" spans="1:14" s="7" customFormat="1" ht="15">
      <c r="A53" s="201" t="s">
        <v>160</v>
      </c>
      <c r="B53" s="234">
        <f>'Open Int.'!K59</f>
        <v>286800</v>
      </c>
      <c r="C53" s="236">
        <f>'Open Int.'!R59</f>
        <v>10.83387</v>
      </c>
      <c r="D53" s="161">
        <f t="shared" si="0"/>
        <v>0.02333984375</v>
      </c>
      <c r="E53" s="238">
        <f>'Open Int.'!B59/'Open Int.'!K59</f>
        <v>0.99581589958159</v>
      </c>
      <c r="F53" s="228">
        <f>'Open Int.'!E59/'Open Int.'!K59</f>
        <v>0</v>
      </c>
      <c r="G53" s="239">
        <f>'Open Int.'!H59/'Open Int.'!K59</f>
        <v>0.0041841004184100415</v>
      </c>
      <c r="H53" s="242">
        <v>12288000</v>
      </c>
      <c r="I53" s="233">
        <v>2457600</v>
      </c>
      <c r="J53" s="347">
        <v>1497600</v>
      </c>
      <c r="K53" s="359" t="str">
        <f t="shared" si="1"/>
        <v>Gross Exposure is less then 30%</v>
      </c>
      <c r="M53"/>
      <c r="N53"/>
    </row>
    <row r="54" spans="1:14" s="7" customFormat="1" ht="15">
      <c r="A54" s="201" t="s">
        <v>281</v>
      </c>
      <c r="B54" s="234">
        <f>'Open Int.'!K60</f>
        <v>1012000</v>
      </c>
      <c r="C54" s="236">
        <f>'Open Int.'!R60</f>
        <v>31.37706</v>
      </c>
      <c r="D54" s="161">
        <f t="shared" si="0"/>
        <v>0.022928640339104623</v>
      </c>
      <c r="E54" s="238">
        <f>'Open Int.'!B60/'Open Int.'!K60</f>
        <v>1</v>
      </c>
      <c r="F54" s="228">
        <f>'Open Int.'!E60/'Open Int.'!K60</f>
        <v>0</v>
      </c>
      <c r="G54" s="239">
        <f>'Open Int.'!H60/'Open Int.'!K60</f>
        <v>0</v>
      </c>
      <c r="H54" s="240">
        <v>44136939</v>
      </c>
      <c r="I54" s="231">
        <v>8827000</v>
      </c>
      <c r="J54" s="346">
        <v>4413000</v>
      </c>
      <c r="K54" s="117" t="str">
        <f t="shared" si="1"/>
        <v>Gross Exposure is less then 30%</v>
      </c>
      <c r="M54"/>
      <c r="N54"/>
    </row>
    <row r="55" spans="1:14" s="7" customFormat="1" ht="15">
      <c r="A55" s="201" t="s">
        <v>181</v>
      </c>
      <c r="B55" s="234">
        <f>'Open Int.'!K61</f>
        <v>512050</v>
      </c>
      <c r="C55" s="236">
        <f>'Open Int.'!R61</f>
        <v>20.30534275</v>
      </c>
      <c r="D55" s="161">
        <f t="shared" si="0"/>
        <v>0.02638902216677862</v>
      </c>
      <c r="E55" s="238">
        <f>'Open Int.'!B61/'Open Int.'!K61</f>
        <v>1</v>
      </c>
      <c r="F55" s="228">
        <f>'Open Int.'!E61/'Open Int.'!K61</f>
        <v>0</v>
      </c>
      <c r="G55" s="239">
        <f>'Open Int.'!H61/'Open Int.'!K61</f>
        <v>0</v>
      </c>
      <c r="H55" s="240">
        <v>19403902</v>
      </c>
      <c r="I55" s="231">
        <v>3880750</v>
      </c>
      <c r="J55" s="346">
        <v>1939900</v>
      </c>
      <c r="K55" s="117" t="str">
        <f t="shared" si="1"/>
        <v>Gross Exposure is less then 30%</v>
      </c>
      <c r="M55"/>
      <c r="N55"/>
    </row>
    <row r="56" spans="1:14" s="7" customFormat="1" ht="15">
      <c r="A56" s="201" t="s">
        <v>215</v>
      </c>
      <c r="B56" s="234">
        <f>'Open Int.'!K62</f>
        <v>7425000</v>
      </c>
      <c r="C56" s="236">
        <f>'Open Int.'!R62</f>
        <v>80.11575</v>
      </c>
      <c r="D56" s="161">
        <f t="shared" si="0"/>
        <v>0.1635053539580418</v>
      </c>
      <c r="E56" s="238">
        <f>'Open Int.'!B62/'Open Int.'!K62</f>
        <v>0.8741818181818182</v>
      </c>
      <c r="F56" s="228">
        <f>'Open Int.'!E62/'Open Int.'!K62</f>
        <v>0.10618181818181818</v>
      </c>
      <c r="G56" s="239">
        <f>'Open Int.'!H62/'Open Int.'!K62</f>
        <v>0.019636363636363636</v>
      </c>
      <c r="H56" s="240">
        <v>45411357</v>
      </c>
      <c r="I56" s="231">
        <v>9080100</v>
      </c>
      <c r="J56" s="346">
        <v>4949100</v>
      </c>
      <c r="K56" s="117" t="str">
        <f t="shared" si="1"/>
        <v>Gross Exposure is less then 30%</v>
      </c>
      <c r="M56"/>
      <c r="N56"/>
    </row>
    <row r="57" spans="1:14" s="7" customFormat="1" ht="15">
      <c r="A57" s="201" t="s">
        <v>400</v>
      </c>
      <c r="B57" s="234">
        <f>'Open Int.'!K63</f>
        <v>13492500</v>
      </c>
      <c r="C57" s="236">
        <f>'Open Int.'!R63</f>
        <v>89.6576625</v>
      </c>
      <c r="D57" s="161">
        <f t="shared" si="0"/>
        <v>0.4818639859660351</v>
      </c>
      <c r="E57" s="238">
        <f>'Open Int.'!B63/'Open Int.'!K63</f>
        <v>0.8669260700389105</v>
      </c>
      <c r="F57" s="228">
        <f>'Open Int.'!E63/'Open Int.'!K63</f>
        <v>0.11517509727626458</v>
      </c>
      <c r="G57" s="239">
        <f>'Open Int.'!H63/'Open Int.'!K63</f>
        <v>0.0178988326848249</v>
      </c>
      <c r="H57" s="240">
        <v>28000640</v>
      </c>
      <c r="I57" s="231">
        <v>5596500</v>
      </c>
      <c r="J57" s="346">
        <v>5596500</v>
      </c>
      <c r="K57" s="117" t="str">
        <f t="shared" si="1"/>
        <v>Gross exposure is building up andcrpsses 40% mark</v>
      </c>
      <c r="M57"/>
      <c r="N57"/>
    </row>
    <row r="58" spans="1:11" s="7" customFormat="1" ht="15">
      <c r="A58" s="201" t="s">
        <v>161</v>
      </c>
      <c r="B58" s="234">
        <f>'Open Int.'!K64</f>
        <v>2011590</v>
      </c>
      <c r="C58" s="236">
        <f>'Open Int.'!R64</f>
        <v>237.7095903</v>
      </c>
      <c r="D58" s="161">
        <f t="shared" si="0"/>
        <v>0.33534771910404565</v>
      </c>
      <c r="E58" s="238">
        <f>'Open Int.'!B64/'Open Int.'!K64</f>
        <v>0.9905994760363692</v>
      </c>
      <c r="F58" s="228">
        <f>'Open Int.'!E64/'Open Int.'!K64</f>
        <v>0.005085529357374018</v>
      </c>
      <c r="G58" s="239">
        <f>'Open Int.'!H64/'Open Int.'!K64</f>
        <v>0.004314994606256742</v>
      </c>
      <c r="H58" s="240">
        <v>5998520</v>
      </c>
      <c r="I58" s="231">
        <v>1199700</v>
      </c>
      <c r="J58" s="346">
        <v>599850</v>
      </c>
      <c r="K58" s="117" t="str">
        <f t="shared" si="1"/>
        <v>Some sign of build up Gross exposure crosses 30%</v>
      </c>
    </row>
    <row r="59" spans="1:14" s="7" customFormat="1" ht="15">
      <c r="A59" s="201" t="s">
        <v>462</v>
      </c>
      <c r="B59" s="234">
        <f>'Open Int.'!K65</f>
        <v>8739200</v>
      </c>
      <c r="C59" s="236">
        <f>'Open Int.'!R65</f>
        <v>573.815872</v>
      </c>
      <c r="D59" s="161">
        <f t="shared" si="0"/>
        <v>0.21800566327784007</v>
      </c>
      <c r="E59" s="238">
        <f>'Open Int.'!B65/'Open Int.'!K65</f>
        <v>0.8071219333577444</v>
      </c>
      <c r="F59" s="228">
        <f>'Open Int.'!E65/'Open Int.'!K65</f>
        <v>0.13982973269864518</v>
      </c>
      <c r="G59" s="239">
        <f>'Open Int.'!H65/'Open Int.'!K65</f>
        <v>0.0530483339436104</v>
      </c>
      <c r="H59" s="240">
        <v>40087032</v>
      </c>
      <c r="I59" s="231">
        <v>5016000</v>
      </c>
      <c r="J59" s="346">
        <v>2508000</v>
      </c>
      <c r="K59" s="117" t="str">
        <f t="shared" si="1"/>
        <v>Gross Exposure is less then 30%</v>
      </c>
      <c r="M59"/>
      <c r="N59"/>
    </row>
    <row r="60" spans="1:14" s="7" customFormat="1" ht="15">
      <c r="A60" s="201" t="s">
        <v>192</v>
      </c>
      <c r="B60" s="234">
        <f>'Open Int.'!K66</f>
        <v>2292400</v>
      </c>
      <c r="C60" s="236">
        <f>'Open Int.'!R66</f>
        <v>147.332548</v>
      </c>
      <c r="D60" s="161">
        <f t="shared" si="0"/>
        <v>0.11392935455621252</v>
      </c>
      <c r="E60" s="238">
        <f>'Open Int.'!B66/'Open Int.'!K66</f>
        <v>0.9781887977665329</v>
      </c>
      <c r="F60" s="228">
        <f>'Open Int.'!E66/'Open Int.'!K66</f>
        <v>0.021462222997731636</v>
      </c>
      <c r="G60" s="239">
        <f>'Open Int.'!H66/'Open Int.'!K66</f>
        <v>0.00034897923573547375</v>
      </c>
      <c r="H60" s="240">
        <v>20121241</v>
      </c>
      <c r="I60" s="231">
        <v>4024000</v>
      </c>
      <c r="J60" s="346">
        <v>2012000</v>
      </c>
      <c r="K60" s="117" t="str">
        <f t="shared" si="1"/>
        <v>Gross Exposure is less then 30%</v>
      </c>
      <c r="M60"/>
      <c r="N60"/>
    </row>
    <row r="61" spans="1:14" s="7" customFormat="1" ht="15">
      <c r="A61" s="201" t="s">
        <v>401</v>
      </c>
      <c r="B61" s="234">
        <f>'Open Int.'!K67</f>
        <v>378300</v>
      </c>
      <c r="C61" s="236">
        <f>'Open Int.'!R67</f>
        <v>109.733481</v>
      </c>
      <c r="D61" s="161">
        <f t="shared" si="0"/>
        <v>0.2864197082198595</v>
      </c>
      <c r="E61" s="238">
        <f>'Open Int.'!B67/'Open Int.'!K67</f>
        <v>0.9992069785884219</v>
      </c>
      <c r="F61" s="228">
        <f>'Open Int.'!E67/'Open Int.'!K67</f>
        <v>0.0003965107057890563</v>
      </c>
      <c r="G61" s="239">
        <f>'Open Int.'!H67/'Open Int.'!K67</f>
        <v>0.0003965107057890563</v>
      </c>
      <c r="H61" s="240">
        <v>1320789</v>
      </c>
      <c r="I61" s="231">
        <v>264150</v>
      </c>
      <c r="J61" s="346">
        <v>174900</v>
      </c>
      <c r="K61" s="117" t="str">
        <f t="shared" si="1"/>
        <v>Gross Exposure is less then 30%</v>
      </c>
      <c r="M61"/>
      <c r="N61"/>
    </row>
    <row r="62" spans="1:14" s="7" customFormat="1" ht="15">
      <c r="A62" s="201" t="s">
        <v>402</v>
      </c>
      <c r="B62" s="234">
        <f>'Open Int.'!K68</f>
        <v>2085000</v>
      </c>
      <c r="C62" s="236">
        <f>'Open Int.'!R68</f>
        <v>47.121</v>
      </c>
      <c r="D62" s="161">
        <f t="shared" si="0"/>
        <v>0.27968065700406886</v>
      </c>
      <c r="E62" s="238">
        <f>'Open Int.'!B68/'Open Int.'!K68</f>
        <v>1</v>
      </c>
      <c r="F62" s="228">
        <f>'Open Int.'!E68/'Open Int.'!K68</f>
        <v>0</v>
      </c>
      <c r="G62" s="239">
        <f>'Open Int.'!H68/'Open Int.'!K68</f>
        <v>0</v>
      </c>
      <c r="H62" s="240">
        <v>7454931</v>
      </c>
      <c r="I62" s="231">
        <v>1490000</v>
      </c>
      <c r="J62" s="346">
        <v>1490000</v>
      </c>
      <c r="K62" s="117" t="str">
        <f t="shared" si="1"/>
        <v>Gross Exposure is less then 30%</v>
      </c>
      <c r="M62"/>
      <c r="N62"/>
    </row>
    <row r="63" spans="1:14" s="7" customFormat="1" ht="15">
      <c r="A63" s="201" t="s">
        <v>216</v>
      </c>
      <c r="B63" s="234">
        <f>'Open Int.'!K69</f>
        <v>8157600</v>
      </c>
      <c r="C63" s="236">
        <f>'Open Int.'!R69</f>
        <v>89.203356</v>
      </c>
      <c r="D63" s="161">
        <f t="shared" si="0"/>
        <v>0.8080456688044904</v>
      </c>
      <c r="E63" s="238">
        <f>'Open Int.'!B69/'Open Int.'!K69</f>
        <v>0.922624301265078</v>
      </c>
      <c r="F63" s="228">
        <f>'Open Int.'!E69/'Open Int.'!K69</f>
        <v>0.07002059429243895</v>
      </c>
      <c r="G63" s="239">
        <f>'Open Int.'!H69/'Open Int.'!K69</f>
        <v>0.0073551044424830835</v>
      </c>
      <c r="H63" s="240">
        <v>10095469</v>
      </c>
      <c r="I63" s="231">
        <v>2018400</v>
      </c>
      <c r="J63" s="346">
        <v>2018400</v>
      </c>
      <c r="K63" s="117" t="str">
        <f t="shared" si="1"/>
        <v>Gross exposure has crossed 80%,Margin double</v>
      </c>
      <c r="M63"/>
      <c r="N63"/>
    </row>
    <row r="64" spans="1:14" s="7" customFormat="1" ht="15">
      <c r="A64" s="201" t="s">
        <v>162</v>
      </c>
      <c r="B64" s="234">
        <f>'Open Int.'!K70</f>
        <v>25707500</v>
      </c>
      <c r="C64" s="236">
        <f>'Open Int.'!R70</f>
        <v>133.679</v>
      </c>
      <c r="D64" s="161">
        <f t="shared" si="0"/>
        <v>0.9371187914125763</v>
      </c>
      <c r="E64" s="238">
        <f>'Open Int.'!B70/'Open Int.'!K70</f>
        <v>0.9615384615384616</v>
      </c>
      <c r="F64" s="228">
        <f>'Open Int.'!E70/'Open Int.'!K70</f>
        <v>0.03736263736263736</v>
      </c>
      <c r="G64" s="239">
        <f>'Open Int.'!H70/'Open Int.'!K70</f>
        <v>0.001098901098901099</v>
      </c>
      <c r="H64" s="240">
        <v>27432488</v>
      </c>
      <c r="I64" s="231">
        <v>5486150</v>
      </c>
      <c r="J64" s="346">
        <v>5486150</v>
      </c>
      <c r="K64" s="117" t="str">
        <f t="shared" si="1"/>
        <v>Gross exposure has crossed 80%,Margin double</v>
      </c>
      <c r="M64"/>
      <c r="N64"/>
    </row>
    <row r="65" spans="1:14" s="7" customFormat="1" ht="15">
      <c r="A65" s="201" t="s">
        <v>163</v>
      </c>
      <c r="B65" s="234">
        <f>'Open Int.'!K71</f>
        <v>231400</v>
      </c>
      <c r="C65" s="236">
        <f>'Open Int.'!R71</f>
        <v>8.243625</v>
      </c>
      <c r="D65" s="161">
        <f t="shared" si="0"/>
        <v>0.015663445754996362</v>
      </c>
      <c r="E65" s="238">
        <f>'Open Int.'!B71/'Open Int.'!K71</f>
        <v>0.9887640449438202</v>
      </c>
      <c r="F65" s="228">
        <f>'Open Int.'!E71/'Open Int.'!K71</f>
        <v>0.011235955056179775</v>
      </c>
      <c r="G65" s="239">
        <f>'Open Int.'!H71/'Open Int.'!K71</f>
        <v>0</v>
      </c>
      <c r="H65" s="240">
        <v>14773250</v>
      </c>
      <c r="I65" s="231">
        <v>2953600</v>
      </c>
      <c r="J65" s="346">
        <v>1476800</v>
      </c>
      <c r="K65" s="117" t="str">
        <f t="shared" si="1"/>
        <v>Gross Exposure is less then 30%</v>
      </c>
      <c r="M65"/>
      <c r="N65"/>
    </row>
    <row r="66" spans="1:14" s="7" customFormat="1" ht="15">
      <c r="A66" s="201" t="s">
        <v>403</v>
      </c>
      <c r="B66" s="234">
        <f>'Open Int.'!K72</f>
        <v>866250</v>
      </c>
      <c r="C66" s="236">
        <f>'Open Int.'!R72</f>
        <v>217.411425</v>
      </c>
      <c r="D66" s="161">
        <f t="shared" si="0"/>
        <v>0.18691590801644298</v>
      </c>
      <c r="E66" s="238">
        <f>'Open Int.'!B72/'Open Int.'!K72</f>
        <v>0.9991341991341991</v>
      </c>
      <c r="F66" s="228">
        <f>'Open Int.'!E72/'Open Int.'!K72</f>
        <v>0.0008658008658008658</v>
      </c>
      <c r="G66" s="239">
        <f>'Open Int.'!H72/'Open Int.'!K72</f>
        <v>0</v>
      </c>
      <c r="H66" s="240">
        <v>4634437</v>
      </c>
      <c r="I66" s="231">
        <v>926850</v>
      </c>
      <c r="J66" s="346">
        <v>463350</v>
      </c>
      <c r="K66" s="117" t="str">
        <f t="shared" si="1"/>
        <v>Gross Exposure is less then 30%</v>
      </c>
      <c r="M66"/>
      <c r="N66"/>
    </row>
    <row r="67" spans="1:14" s="7" customFormat="1" ht="15">
      <c r="A67" s="201" t="s">
        <v>88</v>
      </c>
      <c r="B67" s="234">
        <f>'Open Int.'!K73</f>
        <v>5286750</v>
      </c>
      <c r="C67" s="236">
        <f>'Open Int.'!R73</f>
        <v>171.4493025</v>
      </c>
      <c r="D67" s="161">
        <f t="shared" si="0"/>
        <v>0.08304352333559527</v>
      </c>
      <c r="E67" s="238">
        <f>'Open Int.'!B73/'Open Int.'!K73</f>
        <v>0.9910625620655412</v>
      </c>
      <c r="F67" s="228">
        <f>'Open Int.'!E73/'Open Int.'!K73</f>
        <v>0.007093204709887928</v>
      </c>
      <c r="G67" s="239">
        <f>'Open Int.'!H73/'Open Int.'!K73</f>
        <v>0.001844233224570861</v>
      </c>
      <c r="H67" s="240">
        <v>63662400</v>
      </c>
      <c r="I67" s="231">
        <v>9680250</v>
      </c>
      <c r="J67" s="346">
        <v>4839750</v>
      </c>
      <c r="K67" s="117" t="str">
        <f t="shared" si="1"/>
        <v>Gross Exposure is less then 30%</v>
      </c>
      <c r="M67"/>
      <c r="N67"/>
    </row>
    <row r="68" spans="1:14" s="7" customFormat="1" ht="15">
      <c r="A68" s="201" t="s">
        <v>282</v>
      </c>
      <c r="B68" s="234">
        <f>'Open Int.'!K74</f>
        <v>3950000</v>
      </c>
      <c r="C68" s="236">
        <f>'Open Int.'!R74</f>
        <v>53.38425</v>
      </c>
      <c r="D68" s="161">
        <f aca="true" t="shared" si="2" ref="D68:D131">B68/H68</f>
        <v>0.28950206158449093</v>
      </c>
      <c r="E68" s="238">
        <f>'Open Int.'!B74/'Open Int.'!K74</f>
        <v>0.9924050632911392</v>
      </c>
      <c r="F68" s="228">
        <f>'Open Int.'!E74/'Open Int.'!K74</f>
        <v>0.007594936708860759</v>
      </c>
      <c r="G68" s="239">
        <f>'Open Int.'!H74/'Open Int.'!K74</f>
        <v>0</v>
      </c>
      <c r="H68" s="240">
        <v>13644117</v>
      </c>
      <c r="I68" s="231">
        <v>2727500</v>
      </c>
      <c r="J68" s="346">
        <v>2727500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404</v>
      </c>
      <c r="B69" s="234">
        <f>'Open Int.'!K75</f>
        <v>572250</v>
      </c>
      <c r="C69" s="236">
        <f>'Open Int.'!R75</f>
        <v>35.06461875</v>
      </c>
      <c r="D69" s="161">
        <f t="shared" si="2"/>
        <v>0.1442101968516438</v>
      </c>
      <c r="E69" s="238">
        <f>'Open Int.'!B75/'Open Int.'!K75</f>
        <v>0.998776758409786</v>
      </c>
      <c r="F69" s="228">
        <f>'Open Int.'!E75/'Open Int.'!K75</f>
        <v>0.0012232415902140672</v>
      </c>
      <c r="G69" s="239">
        <f>'Open Int.'!H75/'Open Int.'!K75</f>
        <v>0</v>
      </c>
      <c r="H69" s="240">
        <v>3968166</v>
      </c>
      <c r="I69" s="231">
        <v>793450</v>
      </c>
      <c r="J69" s="346">
        <v>793450</v>
      </c>
      <c r="K69" s="117" t="str">
        <f t="shared" si="3"/>
        <v>Gross Exposure is less then 30%</v>
      </c>
      <c r="M69"/>
      <c r="N69"/>
    </row>
    <row r="70" spans="1:14" s="7" customFormat="1" ht="15">
      <c r="A70" s="201" t="s">
        <v>267</v>
      </c>
      <c r="B70" s="234">
        <f>'Open Int.'!K76</f>
        <v>1555200</v>
      </c>
      <c r="C70" s="236">
        <f>'Open Int.'!R76</f>
        <v>50.831712</v>
      </c>
      <c r="D70" s="161">
        <f t="shared" si="2"/>
        <v>0.0725112479389988</v>
      </c>
      <c r="E70" s="238">
        <f>'Open Int.'!B76/'Open Int.'!K76</f>
        <v>0.9837962962962963</v>
      </c>
      <c r="F70" s="228">
        <f>'Open Int.'!E76/'Open Int.'!K76</f>
        <v>0.016203703703703703</v>
      </c>
      <c r="G70" s="239">
        <f>'Open Int.'!H76/'Open Int.'!K76</f>
        <v>0</v>
      </c>
      <c r="H70" s="240">
        <v>21447707</v>
      </c>
      <c r="I70" s="231">
        <v>4288800</v>
      </c>
      <c r="J70" s="346">
        <v>2144400</v>
      </c>
      <c r="K70" s="117" t="str">
        <f t="shared" si="3"/>
        <v>Gross Exposure is less then 30%</v>
      </c>
      <c r="M70"/>
      <c r="N70"/>
    </row>
    <row r="71" spans="1:14" s="7" customFormat="1" ht="15">
      <c r="A71" s="201" t="s">
        <v>217</v>
      </c>
      <c r="B71" s="234">
        <f>'Open Int.'!K77</f>
        <v>672300</v>
      </c>
      <c r="C71" s="236">
        <f>'Open Int.'!R77</f>
        <v>77.99352299999998</v>
      </c>
      <c r="D71" s="161">
        <f t="shared" si="2"/>
        <v>0.0804465182620058</v>
      </c>
      <c r="E71" s="238">
        <f>'Open Int.'!B77/'Open Int.'!K77</f>
        <v>0.998661311914324</v>
      </c>
      <c r="F71" s="228">
        <f>'Open Int.'!E77/'Open Int.'!K77</f>
        <v>0.0013386880856760374</v>
      </c>
      <c r="G71" s="239">
        <f>'Open Int.'!H77/'Open Int.'!K77</f>
        <v>0</v>
      </c>
      <c r="H71" s="240">
        <v>8357105</v>
      </c>
      <c r="I71" s="231">
        <v>1671300</v>
      </c>
      <c r="J71" s="346">
        <v>835500</v>
      </c>
      <c r="K71" s="117" t="str">
        <f t="shared" si="3"/>
        <v>Gross Exposure is less then 30%</v>
      </c>
      <c r="M71"/>
      <c r="N71"/>
    </row>
    <row r="72" spans="1:14" s="7" customFormat="1" ht="15">
      <c r="A72" s="201" t="s">
        <v>229</v>
      </c>
      <c r="B72" s="234">
        <f>'Open Int.'!K78</f>
        <v>12735000</v>
      </c>
      <c r="C72" s="236">
        <f>'Open Int.'!R78</f>
        <v>984.79755</v>
      </c>
      <c r="D72" s="161">
        <f t="shared" si="2"/>
        <v>0.9912776903907012</v>
      </c>
      <c r="E72" s="238">
        <f>'Open Int.'!B78/'Open Int.'!K78</f>
        <v>0.8528464860620337</v>
      </c>
      <c r="F72" s="228">
        <f>'Open Int.'!E78/'Open Int.'!K78</f>
        <v>0.1308990969768355</v>
      </c>
      <c r="G72" s="239">
        <f>'Open Int.'!H78/'Open Int.'!K78</f>
        <v>0.01625441696113074</v>
      </c>
      <c r="H72" s="240">
        <v>12847056</v>
      </c>
      <c r="I72" s="231">
        <v>2569000</v>
      </c>
      <c r="J72" s="346">
        <v>1284000</v>
      </c>
      <c r="K72" s="117" t="str">
        <f t="shared" si="3"/>
        <v>Gross exposure has crossed 80%,Margin double</v>
      </c>
      <c r="M72"/>
      <c r="N72"/>
    </row>
    <row r="73" spans="1:14" s="7" customFormat="1" ht="15">
      <c r="A73" s="201" t="s">
        <v>164</v>
      </c>
      <c r="B73" s="234">
        <f>'Open Int.'!K79</f>
        <v>5333600</v>
      </c>
      <c r="C73" s="236">
        <f>'Open Int.'!R79</f>
        <v>75.17709199999999</v>
      </c>
      <c r="D73" s="161">
        <f t="shared" si="2"/>
        <v>0.29372686947713245</v>
      </c>
      <c r="E73" s="238">
        <f>'Open Int.'!B79/'Open Int.'!K79</f>
        <v>0.9032079646017699</v>
      </c>
      <c r="F73" s="228">
        <f>'Open Int.'!E79/'Open Int.'!K79</f>
        <v>0.09015486725663717</v>
      </c>
      <c r="G73" s="239">
        <f>'Open Int.'!H79/'Open Int.'!K79</f>
        <v>0.00663716814159292</v>
      </c>
      <c r="H73" s="240">
        <v>18158366</v>
      </c>
      <c r="I73" s="231">
        <v>3631450</v>
      </c>
      <c r="J73" s="346">
        <v>3631450</v>
      </c>
      <c r="K73" s="117" t="str">
        <f t="shared" si="3"/>
        <v>Gross Exposure is less then 30%</v>
      </c>
      <c r="M73"/>
      <c r="N73"/>
    </row>
    <row r="74" spans="1:14" s="7" customFormat="1" ht="15">
      <c r="A74" s="201" t="s">
        <v>218</v>
      </c>
      <c r="B74" s="234">
        <f>'Open Int.'!K80</f>
        <v>890912</v>
      </c>
      <c r="C74" s="236">
        <f>'Open Int.'!R80</f>
        <v>290.18785663999995</v>
      </c>
      <c r="D74" s="161">
        <f t="shared" si="2"/>
        <v>0.07585848398321071</v>
      </c>
      <c r="E74" s="238">
        <f>'Open Int.'!B80/'Open Int.'!K80</f>
        <v>0.9997036744369814</v>
      </c>
      <c r="F74" s="228">
        <f>'Open Int.'!E80/'Open Int.'!K80</f>
        <v>0.00029632556301856976</v>
      </c>
      <c r="G74" s="239">
        <f>'Open Int.'!H80/'Open Int.'!K80</f>
        <v>0</v>
      </c>
      <c r="H74" s="240">
        <v>11744395</v>
      </c>
      <c r="I74" s="231">
        <v>1017984</v>
      </c>
      <c r="J74" s="346">
        <v>508992</v>
      </c>
      <c r="K74" s="117" t="str">
        <f t="shared" si="3"/>
        <v>Gross Exposure is less then 30%</v>
      </c>
      <c r="M74"/>
      <c r="N74"/>
    </row>
    <row r="75" spans="1:14" s="7" customFormat="1" ht="15">
      <c r="A75" s="201" t="s">
        <v>283</v>
      </c>
      <c r="B75" s="234">
        <f>'Open Int.'!K81</f>
        <v>9258000</v>
      </c>
      <c r="C75" s="236">
        <f>'Open Int.'!R81</f>
        <v>222.60861</v>
      </c>
      <c r="D75" s="161">
        <f t="shared" si="2"/>
        <v>0.7132061544036629</v>
      </c>
      <c r="E75" s="238">
        <f>'Open Int.'!B81/'Open Int.'!K81</f>
        <v>0.9640311082307194</v>
      </c>
      <c r="F75" s="228">
        <f>'Open Int.'!E81/'Open Int.'!K81</f>
        <v>0.02576150356448477</v>
      </c>
      <c r="G75" s="239">
        <f>'Open Int.'!H81/'Open Int.'!K81</f>
        <v>0.010207388204795852</v>
      </c>
      <c r="H75" s="240">
        <v>12980819</v>
      </c>
      <c r="I75" s="231">
        <v>2595000</v>
      </c>
      <c r="J75" s="346">
        <v>2173500</v>
      </c>
      <c r="K75" s="117" t="str">
        <f t="shared" si="3"/>
        <v>Gross exposure is Substantial as Open interest has crossed 60%</v>
      </c>
      <c r="M75"/>
      <c r="N75"/>
    </row>
    <row r="76" spans="1:14" s="7" customFormat="1" ht="15">
      <c r="A76" s="201" t="s">
        <v>284</v>
      </c>
      <c r="B76" s="234">
        <f>'Open Int.'!K82</f>
        <v>3288600</v>
      </c>
      <c r="C76" s="236">
        <f>'Open Int.'!R82</f>
        <v>46.86255</v>
      </c>
      <c r="D76" s="161">
        <f t="shared" si="2"/>
        <v>0.35383463959995576</v>
      </c>
      <c r="E76" s="238">
        <f>'Open Int.'!B82/'Open Int.'!K82</f>
        <v>0.9868028948488718</v>
      </c>
      <c r="F76" s="228">
        <f>'Open Int.'!E82/'Open Int.'!K82</f>
        <v>0.01277139208173691</v>
      </c>
      <c r="G76" s="239">
        <f>'Open Int.'!H82/'Open Int.'!K82</f>
        <v>0.0004257130693912303</v>
      </c>
      <c r="H76" s="240">
        <v>9294172</v>
      </c>
      <c r="I76" s="231">
        <v>1857800</v>
      </c>
      <c r="J76" s="346">
        <v>1857800</v>
      </c>
      <c r="K76" s="117" t="str">
        <f t="shared" si="3"/>
        <v>Some sign of build up Gross exposure crosses 30%</v>
      </c>
      <c r="M76"/>
      <c r="N76"/>
    </row>
    <row r="77" spans="1:14" s="7" customFormat="1" ht="15">
      <c r="A77" s="201" t="s">
        <v>486</v>
      </c>
      <c r="B77" s="234">
        <f>'Open Int.'!K83</f>
        <v>379200</v>
      </c>
      <c r="C77" s="236">
        <f>'Open Int.'!R83</f>
        <v>19.610328</v>
      </c>
      <c r="D77" s="161">
        <f t="shared" si="2"/>
        <v>0.107905193677302</v>
      </c>
      <c r="E77" s="238">
        <f>'Open Int.'!B83/'Open Int.'!K83</f>
        <v>0.9926160337552743</v>
      </c>
      <c r="F77" s="228">
        <f>'Open Int.'!E83/'Open Int.'!K83</f>
        <v>0.007383966244725738</v>
      </c>
      <c r="G77" s="239">
        <f>'Open Int.'!H83/'Open Int.'!K83</f>
        <v>0</v>
      </c>
      <c r="H77" s="240">
        <v>3514196</v>
      </c>
      <c r="I77" s="231">
        <v>702800</v>
      </c>
      <c r="J77" s="346">
        <v>702800</v>
      </c>
      <c r="K77" s="117" t="str">
        <f t="shared" si="3"/>
        <v>Gross Exposure is less then 30%</v>
      </c>
      <c r="M77"/>
      <c r="N77"/>
    </row>
    <row r="78" spans="1:14" s="7" customFormat="1" ht="15">
      <c r="A78" s="201" t="s">
        <v>285</v>
      </c>
      <c r="B78" s="234">
        <f>'Open Int.'!K84</f>
        <v>3585400</v>
      </c>
      <c r="C78" s="236">
        <f>'Open Int.'!R84</f>
        <v>47.918871</v>
      </c>
      <c r="D78" s="161">
        <f t="shared" si="2"/>
        <v>0.1347204117468203</v>
      </c>
      <c r="E78" s="238">
        <f>'Open Int.'!B84/'Open Int.'!K84</f>
        <v>0.975400234283483</v>
      </c>
      <c r="F78" s="228">
        <f>'Open Int.'!E84/'Open Int.'!K84</f>
        <v>0.024599765716516987</v>
      </c>
      <c r="G78" s="239">
        <f>'Open Int.'!H84/'Open Int.'!K84</f>
        <v>0</v>
      </c>
      <c r="H78" s="240">
        <v>26613636</v>
      </c>
      <c r="I78" s="231">
        <v>5321400</v>
      </c>
      <c r="J78" s="346">
        <v>3816400</v>
      </c>
      <c r="K78" s="117" t="str">
        <f t="shared" si="3"/>
        <v>Gross Exposure is less then 30%</v>
      </c>
      <c r="M78"/>
      <c r="N78"/>
    </row>
    <row r="79" spans="1:14" s="7" customFormat="1" ht="15">
      <c r="A79" s="201" t="s">
        <v>194</v>
      </c>
      <c r="B79" s="234">
        <f>'Open Int.'!K85</f>
        <v>5042050</v>
      </c>
      <c r="C79" s="236">
        <f>'Open Int.'!R85</f>
        <v>141.55555375</v>
      </c>
      <c r="D79" s="161">
        <f t="shared" si="2"/>
        <v>0.11704093279166343</v>
      </c>
      <c r="E79" s="238">
        <f>'Open Int.'!B85/'Open Int.'!K85</f>
        <v>0.9978084310944952</v>
      </c>
      <c r="F79" s="228">
        <f>'Open Int.'!E85/'Open Int.'!K85</f>
        <v>0.0021915689055047056</v>
      </c>
      <c r="G79" s="239">
        <f>'Open Int.'!H85/'Open Int.'!K85</f>
        <v>0</v>
      </c>
      <c r="H79" s="240">
        <v>43079373</v>
      </c>
      <c r="I79" s="231">
        <v>8615750</v>
      </c>
      <c r="J79" s="346">
        <v>4307550</v>
      </c>
      <c r="K79" s="117" t="str">
        <f t="shared" si="3"/>
        <v>Gross Exposure is less then 30%</v>
      </c>
      <c r="M79"/>
      <c r="N79"/>
    </row>
    <row r="80" spans="1:14" s="7" customFormat="1" ht="15">
      <c r="A80" s="201" t="s">
        <v>4</v>
      </c>
      <c r="B80" s="234">
        <f>'Open Int.'!K86</f>
        <v>1791000</v>
      </c>
      <c r="C80" s="236">
        <f>'Open Int.'!R86</f>
        <v>390.54546</v>
      </c>
      <c r="D80" s="161">
        <f t="shared" si="2"/>
        <v>0.03539433288708016</v>
      </c>
      <c r="E80" s="238">
        <f>'Open Int.'!B86/'Open Int.'!K86</f>
        <v>0.9998324958123953</v>
      </c>
      <c r="F80" s="228">
        <f>'Open Int.'!E86/'Open Int.'!K86</f>
        <v>8.375209380234506E-05</v>
      </c>
      <c r="G80" s="239">
        <f>'Open Int.'!H86/'Open Int.'!K86</f>
        <v>8.375209380234506E-05</v>
      </c>
      <c r="H80" s="240">
        <v>50601321</v>
      </c>
      <c r="I80" s="231">
        <v>1516950</v>
      </c>
      <c r="J80" s="346">
        <v>758400</v>
      </c>
      <c r="K80" s="117" t="str">
        <f t="shared" si="3"/>
        <v>Gross Exposure is less then 30%</v>
      </c>
      <c r="M80"/>
      <c r="N80"/>
    </row>
    <row r="81" spans="1:14" s="7" customFormat="1" ht="15">
      <c r="A81" s="201" t="s">
        <v>78</v>
      </c>
      <c r="B81" s="234">
        <f>'Open Int.'!K87</f>
        <v>2232200</v>
      </c>
      <c r="C81" s="236">
        <f>'Open Int.'!R87</f>
        <v>274.817303</v>
      </c>
      <c r="D81" s="161">
        <f t="shared" si="2"/>
        <v>0.05845574594685529</v>
      </c>
      <c r="E81" s="238">
        <f>'Open Int.'!B87/'Open Int.'!K87</f>
        <v>0.9998208045874025</v>
      </c>
      <c r="F81" s="228">
        <f>'Open Int.'!E87/'Open Int.'!K87</f>
        <v>0.0001791954125974375</v>
      </c>
      <c r="G81" s="239">
        <f>'Open Int.'!H87/'Open Int.'!K87</f>
        <v>0</v>
      </c>
      <c r="H81" s="240">
        <v>38186152</v>
      </c>
      <c r="I81" s="231">
        <v>2560200</v>
      </c>
      <c r="J81" s="346">
        <v>1280000</v>
      </c>
      <c r="K81" s="117" t="str">
        <f t="shared" si="3"/>
        <v>Gross Exposure is less then 30%</v>
      </c>
      <c r="M81"/>
      <c r="N81"/>
    </row>
    <row r="82" spans="1:14" s="7" customFormat="1" ht="15">
      <c r="A82" s="201" t="s">
        <v>464</v>
      </c>
      <c r="B82" s="234">
        <f>'Open Int.'!K88</f>
        <v>7068000</v>
      </c>
      <c r="C82" s="236">
        <f>'Open Int.'!R88</f>
        <v>442.73952</v>
      </c>
      <c r="D82" s="161">
        <f t="shared" si="2"/>
        <v>0.4274155509596894</v>
      </c>
      <c r="E82" s="238">
        <f>'Open Int.'!B88/'Open Int.'!K88</f>
        <v>0.9898698358800226</v>
      </c>
      <c r="F82" s="228">
        <f>'Open Int.'!E88/'Open Int.'!K88</f>
        <v>0.009281267685342388</v>
      </c>
      <c r="G82" s="239">
        <f>'Open Int.'!H88/'Open Int.'!K88</f>
        <v>0.0008488964346349745</v>
      </c>
      <c r="H82" s="240">
        <v>16536600</v>
      </c>
      <c r="I82" s="231">
        <v>3307200</v>
      </c>
      <c r="J82" s="346">
        <v>1653600</v>
      </c>
      <c r="K82" s="117" t="str">
        <f t="shared" si="3"/>
        <v>Gross exposure is building up andcrpsses 40% mark</v>
      </c>
      <c r="M82"/>
      <c r="N82"/>
    </row>
    <row r="83" spans="1:14" s="7" customFormat="1" ht="15">
      <c r="A83" s="201" t="s">
        <v>193</v>
      </c>
      <c r="B83" s="234">
        <f>'Open Int.'!K89</f>
        <v>1810000</v>
      </c>
      <c r="C83" s="236">
        <f>'Open Int.'!R89</f>
        <v>122.3379</v>
      </c>
      <c r="D83" s="161">
        <f t="shared" si="2"/>
        <v>0.1006035434457792</v>
      </c>
      <c r="E83" s="238">
        <f>'Open Int.'!B89/'Open Int.'!K89</f>
        <v>0.9986740331491712</v>
      </c>
      <c r="F83" s="228">
        <f>'Open Int.'!E89/'Open Int.'!K89</f>
        <v>0.0013259668508287293</v>
      </c>
      <c r="G83" s="239">
        <f>'Open Int.'!H89/'Open Int.'!K89</f>
        <v>0</v>
      </c>
      <c r="H83" s="240">
        <v>17991414</v>
      </c>
      <c r="I83" s="231">
        <v>3598000</v>
      </c>
      <c r="J83" s="346">
        <v>1798800</v>
      </c>
      <c r="K83" s="117" t="str">
        <f t="shared" si="3"/>
        <v>Gross Exposure is less then 30%</v>
      </c>
      <c r="M83"/>
      <c r="N83"/>
    </row>
    <row r="84" spans="1:14" s="7" customFormat="1" ht="15">
      <c r="A84" s="201" t="s">
        <v>479</v>
      </c>
      <c r="B84" s="234">
        <f>'Open Int.'!K90</f>
        <v>36417040</v>
      </c>
      <c r="C84" s="236">
        <f>'Open Int.'!R90</f>
        <v>563.3716088</v>
      </c>
      <c r="D84" s="161">
        <f t="shared" si="2"/>
        <v>0.2636124038341856</v>
      </c>
      <c r="E84" s="238">
        <f>'Open Int.'!B90/'Open Int.'!K90</f>
        <v>0.9125350385423966</v>
      </c>
      <c r="F84" s="228">
        <f>'Open Int.'!E90/'Open Int.'!K90</f>
        <v>0.07739138051857043</v>
      </c>
      <c r="G84" s="239">
        <f>'Open Int.'!H90/'Open Int.'!K90</f>
        <v>0.010073580939032937</v>
      </c>
      <c r="H84" s="240">
        <v>138146155</v>
      </c>
      <c r="I84" s="231">
        <v>18998045</v>
      </c>
      <c r="J84" s="346">
        <v>9498225</v>
      </c>
      <c r="K84" s="117" t="str">
        <f t="shared" si="3"/>
        <v>Gross Exposure is less then 30%</v>
      </c>
      <c r="M84"/>
      <c r="N84"/>
    </row>
    <row r="85" spans="1:14" s="7" customFormat="1" ht="15">
      <c r="A85" s="201" t="s">
        <v>195</v>
      </c>
      <c r="B85" s="234">
        <f>'Open Int.'!K91</f>
        <v>6286800</v>
      </c>
      <c r="C85" s="236">
        <f>'Open Int.'!R91</f>
        <v>151.166106</v>
      </c>
      <c r="D85" s="161">
        <f t="shared" si="2"/>
        <v>0.18907299556550022</v>
      </c>
      <c r="E85" s="238">
        <f>'Open Int.'!B91/'Open Int.'!K91</f>
        <v>0.9232837055417701</v>
      </c>
      <c r="F85" s="228">
        <f>'Open Int.'!E91/'Open Int.'!K91</f>
        <v>0.06782464846980976</v>
      </c>
      <c r="G85" s="239">
        <f>'Open Int.'!H91/'Open Int.'!K91</f>
        <v>0.008891645988420183</v>
      </c>
      <c r="H85" s="240">
        <v>33250650</v>
      </c>
      <c r="I85" s="231">
        <v>6649500</v>
      </c>
      <c r="J85" s="346">
        <v>3324100</v>
      </c>
      <c r="K85" s="117" t="str">
        <f t="shared" si="3"/>
        <v>Gross Exposure is less then 30%</v>
      </c>
      <c r="M85"/>
      <c r="N85"/>
    </row>
    <row r="86" spans="1:14" s="7" customFormat="1" ht="15">
      <c r="A86" s="193" t="s">
        <v>390</v>
      </c>
      <c r="B86" s="234">
        <f>'Open Int.'!K92</f>
        <v>592250</v>
      </c>
      <c r="C86" s="236">
        <f>'Open Int.'!R92</f>
        <v>27.06286375</v>
      </c>
      <c r="D86" s="161">
        <f t="shared" si="2"/>
        <v>0.42245453754335105</v>
      </c>
      <c r="E86" s="238">
        <f>'Open Int.'!B92/'Open Int.'!K92</f>
        <v>1</v>
      </c>
      <c r="F86" s="228">
        <f>'Open Int.'!E92/'Open Int.'!K92</f>
        <v>0</v>
      </c>
      <c r="G86" s="239">
        <f>'Open Int.'!H92/'Open Int.'!K92</f>
        <v>0</v>
      </c>
      <c r="H86" s="240">
        <v>1401926</v>
      </c>
      <c r="I86" s="231">
        <v>280250</v>
      </c>
      <c r="J86" s="346">
        <v>280250</v>
      </c>
      <c r="K86" s="117" t="str">
        <f t="shared" si="3"/>
        <v>Gross exposure is building up andcrpsses 40% mark</v>
      </c>
      <c r="M86"/>
      <c r="N86"/>
    </row>
    <row r="87" spans="1:14" s="7" customFormat="1" ht="15">
      <c r="A87" s="201" t="s">
        <v>463</v>
      </c>
      <c r="B87" s="234">
        <f>'Open Int.'!K93</f>
        <v>16351000</v>
      </c>
      <c r="C87" s="236">
        <f>'Open Int.'!R93</f>
        <v>350.810705</v>
      </c>
      <c r="D87" s="161">
        <f t="shared" si="2"/>
        <v>0.07625491130293705</v>
      </c>
      <c r="E87" s="238">
        <f>'Open Int.'!B93/'Open Int.'!K93</f>
        <v>0.9008011742401076</v>
      </c>
      <c r="F87" s="228">
        <f>'Open Int.'!E93/'Open Int.'!K93</f>
        <v>0.07650908201333252</v>
      </c>
      <c r="G87" s="239">
        <f>'Open Int.'!H93/'Open Int.'!K93</f>
        <v>0.022689743746559844</v>
      </c>
      <c r="H87" s="240">
        <v>214425533</v>
      </c>
      <c r="I87" s="231">
        <v>14402000</v>
      </c>
      <c r="J87" s="346">
        <v>7201000</v>
      </c>
      <c r="K87" s="117" t="str">
        <f t="shared" si="3"/>
        <v>Gross Exposure is less then 30%</v>
      </c>
      <c r="M87"/>
      <c r="N87"/>
    </row>
    <row r="88" spans="1:14" s="7" customFormat="1" ht="15">
      <c r="A88" s="201" t="s">
        <v>405</v>
      </c>
      <c r="B88" s="234">
        <f>'Open Int.'!K94</f>
        <v>18221250</v>
      </c>
      <c r="C88" s="236">
        <f>'Open Int.'!R94</f>
        <v>87.18868125</v>
      </c>
      <c r="D88" s="161">
        <f t="shared" si="2"/>
        <v>0.48307344068387054</v>
      </c>
      <c r="E88" s="238">
        <f>'Open Int.'!B94/'Open Int.'!K94</f>
        <v>0.8958633463675654</v>
      </c>
      <c r="F88" s="228">
        <f>'Open Int.'!E94/'Open Int.'!K94</f>
        <v>0.09878575838649928</v>
      </c>
      <c r="G88" s="239">
        <f>'Open Int.'!H94/'Open Int.'!K94</f>
        <v>0.005350895245935378</v>
      </c>
      <c r="H88" s="240">
        <v>37719420</v>
      </c>
      <c r="I88" s="231">
        <v>7541250</v>
      </c>
      <c r="J88" s="346">
        <v>7541250</v>
      </c>
      <c r="K88" s="117" t="str">
        <f t="shared" si="3"/>
        <v>Gross exposure is building up andcrpsses 40% mark</v>
      </c>
      <c r="M88"/>
      <c r="N88"/>
    </row>
    <row r="89" spans="1:14" s="7" customFormat="1" ht="15">
      <c r="A89" s="201" t="s">
        <v>459</v>
      </c>
      <c r="B89" s="234">
        <f>'Open Int.'!K95</f>
        <v>849500</v>
      </c>
      <c r="C89" s="236">
        <f>'Open Int.'!R95</f>
        <v>35.7172275</v>
      </c>
      <c r="D89" s="161">
        <f t="shared" si="2"/>
        <v>0.6059520973289603</v>
      </c>
      <c r="E89" s="238">
        <f>'Open Int.'!B95/'Open Int.'!K95</f>
        <v>0.9997057092407299</v>
      </c>
      <c r="F89" s="228">
        <f>'Open Int.'!E95/'Open Int.'!K95</f>
        <v>0.0002942907592701589</v>
      </c>
      <c r="G89" s="239">
        <f>'Open Int.'!H95/'Open Int.'!K95</f>
        <v>0</v>
      </c>
      <c r="H89" s="240">
        <v>1401926</v>
      </c>
      <c r="I89" s="231">
        <v>280250</v>
      </c>
      <c r="J89" s="346">
        <v>280250</v>
      </c>
      <c r="K89" s="117" t="str">
        <f t="shared" si="3"/>
        <v>Gross exposure is Substantial as Open interest has crossed 60%</v>
      </c>
      <c r="M89"/>
      <c r="N89"/>
    </row>
    <row r="90" spans="1:14" s="7" customFormat="1" ht="15">
      <c r="A90" s="201" t="s">
        <v>42</v>
      </c>
      <c r="B90" s="234">
        <f>'Open Int.'!K96</f>
        <v>870450</v>
      </c>
      <c r="C90" s="236">
        <f>'Open Int.'!R96</f>
        <v>164.89369575</v>
      </c>
      <c r="D90" s="161">
        <f t="shared" si="2"/>
        <v>0.2686174464169219</v>
      </c>
      <c r="E90" s="238">
        <f>'Open Int.'!B96/'Open Int.'!K96</f>
        <v>0.9996553506806825</v>
      </c>
      <c r="F90" s="228">
        <f>'Open Int.'!E96/'Open Int.'!K96</f>
        <v>0.0003446493193175943</v>
      </c>
      <c r="G90" s="239">
        <f>'Open Int.'!H96/'Open Int.'!K96</f>
        <v>0</v>
      </c>
      <c r="H90" s="240">
        <v>3240482</v>
      </c>
      <c r="I90" s="231">
        <v>648000</v>
      </c>
      <c r="J90" s="346">
        <v>324000</v>
      </c>
      <c r="K90" s="117" t="str">
        <f t="shared" si="3"/>
        <v>Gross Exposure is less then 30%</v>
      </c>
      <c r="M90"/>
      <c r="N90"/>
    </row>
    <row r="91" spans="1:14" s="7" customFormat="1" ht="15">
      <c r="A91" s="201" t="s">
        <v>196</v>
      </c>
      <c r="B91" s="234">
        <f>'Open Int.'!K97</f>
        <v>15732850</v>
      </c>
      <c r="C91" s="236">
        <f>'Open Int.'!R97</f>
        <v>1454.58064675</v>
      </c>
      <c r="D91" s="161">
        <f t="shared" si="2"/>
        <v>0.1160655739785068</v>
      </c>
      <c r="E91" s="238">
        <f>'Open Int.'!B97/'Open Int.'!K97</f>
        <v>0.9068763764988543</v>
      </c>
      <c r="F91" s="228">
        <f>'Open Int.'!E97/'Open Int.'!K97</f>
        <v>0.08097706391403973</v>
      </c>
      <c r="G91" s="239">
        <f>'Open Int.'!H97/'Open Int.'!K97</f>
        <v>0.01214655958710596</v>
      </c>
      <c r="H91" s="240">
        <v>135551391</v>
      </c>
      <c r="I91" s="231">
        <v>3376800</v>
      </c>
      <c r="J91" s="346">
        <v>1688400</v>
      </c>
      <c r="K91" s="117" t="str">
        <f t="shared" si="3"/>
        <v>Gross Exposure is less then 30%</v>
      </c>
      <c r="M91"/>
      <c r="N91"/>
    </row>
    <row r="92" spans="1:14" s="7" customFormat="1" ht="15">
      <c r="A92" s="201" t="s">
        <v>140</v>
      </c>
      <c r="B92" s="234">
        <f>'Open Int.'!K98</f>
        <v>56032800</v>
      </c>
      <c r="C92" s="236">
        <f>'Open Int.'!R98</f>
        <v>759.24444</v>
      </c>
      <c r="D92" s="161">
        <f t="shared" si="2"/>
        <v>0.8178154058827545</v>
      </c>
      <c r="E92" s="238">
        <f>'Open Int.'!B98/'Open Int.'!K98</f>
        <v>0.748190345654688</v>
      </c>
      <c r="F92" s="228">
        <f>'Open Int.'!E98/'Open Int.'!K98</f>
        <v>0.18203623591896176</v>
      </c>
      <c r="G92" s="239">
        <f>'Open Int.'!H98/'Open Int.'!K98</f>
        <v>0.06977341842635028</v>
      </c>
      <c r="H92" s="240">
        <v>68515217</v>
      </c>
      <c r="I92" s="231">
        <v>13701600</v>
      </c>
      <c r="J92" s="346">
        <v>6849600</v>
      </c>
      <c r="K92" s="117" t="str">
        <f t="shared" si="3"/>
        <v>Gross exposure has crossed 80%,Margin double</v>
      </c>
      <c r="M92"/>
      <c r="N92"/>
    </row>
    <row r="93" spans="1:14" s="7" customFormat="1" ht="15">
      <c r="A93" s="201" t="s">
        <v>389</v>
      </c>
      <c r="B93" s="234">
        <f>'Open Int.'!K99</f>
        <v>34929900</v>
      </c>
      <c r="C93" s="236">
        <f>'Open Int.'!R99</f>
        <v>417.412305</v>
      </c>
      <c r="D93" s="161">
        <f t="shared" si="2"/>
        <v>0.15664828925384502</v>
      </c>
      <c r="E93" s="238">
        <f>'Open Int.'!B99/'Open Int.'!K99</f>
        <v>0.8149493700239623</v>
      </c>
      <c r="F93" s="228">
        <f>'Open Int.'!E99/'Open Int.'!K99</f>
        <v>0.16912730926799102</v>
      </c>
      <c r="G93" s="239">
        <f>'Open Int.'!H99/'Open Int.'!K99</f>
        <v>0.01592332070804669</v>
      </c>
      <c r="H93" s="240">
        <v>222982965</v>
      </c>
      <c r="I93" s="231">
        <v>24437700</v>
      </c>
      <c r="J93" s="346">
        <v>12217500</v>
      </c>
      <c r="K93" s="117" t="str">
        <f t="shared" si="3"/>
        <v>Gross Exposure is less then 30%</v>
      </c>
      <c r="M93"/>
      <c r="N93"/>
    </row>
    <row r="94" spans="1:14" s="7" customFormat="1" ht="15">
      <c r="A94" s="201" t="s">
        <v>182</v>
      </c>
      <c r="B94" s="234">
        <f>'Open Int.'!K100</f>
        <v>24632500</v>
      </c>
      <c r="C94" s="236">
        <f>'Open Int.'!R100</f>
        <v>326.873275</v>
      </c>
      <c r="D94" s="161">
        <f t="shared" si="2"/>
        <v>0.10914124680665206</v>
      </c>
      <c r="E94" s="238">
        <f>'Open Int.'!B100/'Open Int.'!K100</f>
        <v>0.8319760479041917</v>
      </c>
      <c r="F94" s="228">
        <f>'Open Int.'!E100/'Open Int.'!K100</f>
        <v>0.1392814371257485</v>
      </c>
      <c r="G94" s="239">
        <f>'Open Int.'!H100/'Open Int.'!K100</f>
        <v>0.02874251497005988</v>
      </c>
      <c r="H94" s="240">
        <v>225693775</v>
      </c>
      <c r="I94" s="231">
        <v>23921550</v>
      </c>
      <c r="J94" s="346">
        <v>11959300</v>
      </c>
      <c r="K94" s="117" t="str">
        <f t="shared" si="3"/>
        <v>Gross Exposure is less then 30%</v>
      </c>
      <c r="M94"/>
      <c r="N94"/>
    </row>
    <row r="95" spans="1:14" s="7" customFormat="1" ht="15">
      <c r="A95" s="201" t="s">
        <v>173</v>
      </c>
      <c r="B95" s="234">
        <f>'Open Int.'!K101</f>
        <v>112770000</v>
      </c>
      <c r="C95" s="236">
        <f>'Open Int.'!R101</f>
        <v>898.21305</v>
      </c>
      <c r="D95" s="161">
        <f t="shared" si="2"/>
        <v>0.8828423361487838</v>
      </c>
      <c r="E95" s="238">
        <f>'Open Int.'!B101/'Open Int.'!K101</f>
        <v>0.788477653631285</v>
      </c>
      <c r="F95" s="228">
        <f>'Open Int.'!E101/'Open Int.'!K101</f>
        <v>0.16110335195530726</v>
      </c>
      <c r="G95" s="239">
        <f>'Open Int.'!H101/'Open Int.'!K101</f>
        <v>0.050418994413407824</v>
      </c>
      <c r="H95" s="240">
        <v>127735152</v>
      </c>
      <c r="I95" s="231">
        <v>25546500</v>
      </c>
      <c r="J95" s="346">
        <v>12773250</v>
      </c>
      <c r="K95" s="117" t="str">
        <f t="shared" si="3"/>
        <v>Gross exposure has crossed 80%,Margin double</v>
      </c>
      <c r="M95"/>
      <c r="N95"/>
    </row>
    <row r="96" spans="1:14" s="7" customFormat="1" ht="15">
      <c r="A96" s="201" t="s">
        <v>141</v>
      </c>
      <c r="B96" s="234">
        <f>'Open Int.'!K102</f>
        <v>12451250</v>
      </c>
      <c r="C96" s="236">
        <f>'Open Int.'!R102</f>
        <v>161.30594375</v>
      </c>
      <c r="D96" s="161">
        <f t="shared" si="2"/>
        <v>0.14725577792585715</v>
      </c>
      <c r="E96" s="238">
        <f>'Open Int.'!B102/'Open Int.'!K102</f>
        <v>0.9252283907238229</v>
      </c>
      <c r="F96" s="228">
        <f>'Open Int.'!E102/'Open Int.'!K102</f>
        <v>0.07322557976106817</v>
      </c>
      <c r="G96" s="239">
        <f>'Open Int.'!H102/'Open Int.'!K102</f>
        <v>0.001546029515108925</v>
      </c>
      <c r="H96" s="240">
        <v>84555256</v>
      </c>
      <c r="I96" s="231">
        <v>16910250</v>
      </c>
      <c r="J96" s="346">
        <v>8454250</v>
      </c>
      <c r="K96" s="117" t="str">
        <f t="shared" si="3"/>
        <v>Gross Exposure is less then 30%</v>
      </c>
      <c r="M96"/>
      <c r="N96"/>
    </row>
    <row r="97" spans="1:14" s="7" customFormat="1" ht="15">
      <c r="A97" s="201" t="s">
        <v>174</v>
      </c>
      <c r="B97" s="234">
        <f>'Open Int.'!K103</f>
        <v>15670150</v>
      </c>
      <c r="C97" s="236">
        <f>'Open Int.'!R103</f>
        <v>433.5930505</v>
      </c>
      <c r="D97" s="161">
        <f t="shared" si="2"/>
        <v>0.5072629518497797</v>
      </c>
      <c r="E97" s="238">
        <f>'Open Int.'!B103/'Open Int.'!K103</f>
        <v>0.8919219024706209</v>
      </c>
      <c r="F97" s="228">
        <f>'Open Int.'!E103/'Open Int.'!K103</f>
        <v>0.07337836587397058</v>
      </c>
      <c r="G97" s="239">
        <f>'Open Int.'!H103/'Open Int.'!K103</f>
        <v>0.03469973165540853</v>
      </c>
      <c r="H97" s="240">
        <v>30891572</v>
      </c>
      <c r="I97" s="231">
        <v>6177000</v>
      </c>
      <c r="J97" s="346">
        <v>3088500</v>
      </c>
      <c r="K97" s="117" t="str">
        <f t="shared" si="3"/>
        <v>Gross exposure is building up andcrpsses 40% mark</v>
      </c>
      <c r="M97"/>
      <c r="N97"/>
    </row>
    <row r="98" spans="1:14" s="7" customFormat="1" ht="15">
      <c r="A98" s="201" t="s">
        <v>406</v>
      </c>
      <c r="B98" s="234">
        <f>'Open Int.'!K104</f>
        <v>2887000</v>
      </c>
      <c r="C98" s="236">
        <f>'Open Int.'!R104</f>
        <v>241.050065</v>
      </c>
      <c r="D98" s="161">
        <f t="shared" si="2"/>
        <v>0.42125254856332744</v>
      </c>
      <c r="E98" s="238">
        <f>'Open Int.'!B104/'Open Int.'!K104</f>
        <v>0.9979217180464149</v>
      </c>
      <c r="F98" s="228">
        <f>'Open Int.'!E104/'Open Int.'!K104</f>
        <v>0.0017319016279875303</v>
      </c>
      <c r="G98" s="239">
        <f>'Open Int.'!H104/'Open Int.'!K104</f>
        <v>0.00034638032559750607</v>
      </c>
      <c r="H98" s="240">
        <v>6853371</v>
      </c>
      <c r="I98" s="231">
        <v>1370500</v>
      </c>
      <c r="J98" s="346">
        <v>736500</v>
      </c>
      <c r="K98" s="117" t="str">
        <f t="shared" si="3"/>
        <v>Gross exposure is building up andcrpsses 40% mark</v>
      </c>
      <c r="M98"/>
      <c r="N98"/>
    </row>
    <row r="99" spans="1:14" s="7" customFormat="1" ht="15">
      <c r="A99" s="201" t="s">
        <v>388</v>
      </c>
      <c r="B99" s="234">
        <f>'Open Int.'!K105</f>
        <v>2644400</v>
      </c>
      <c r="C99" s="236">
        <f>'Open Int.'!R105</f>
        <v>40.776647999999994</v>
      </c>
      <c r="D99" s="161">
        <f t="shared" si="2"/>
        <v>0.15383344521995904</v>
      </c>
      <c r="E99" s="238">
        <f>'Open Int.'!B105/'Open Int.'!K105</f>
        <v>0.9925124792013311</v>
      </c>
      <c r="F99" s="228">
        <f>'Open Int.'!E105/'Open Int.'!K105</f>
        <v>0.0074875207986688855</v>
      </c>
      <c r="G99" s="239">
        <f>'Open Int.'!H105/'Open Int.'!K105</f>
        <v>0</v>
      </c>
      <c r="H99" s="240">
        <v>17190020</v>
      </c>
      <c r="I99" s="231">
        <v>3436400</v>
      </c>
      <c r="J99" s="346">
        <v>3436400</v>
      </c>
      <c r="K99" s="117" t="str">
        <f t="shared" si="3"/>
        <v>Gross Exposure is less then 30%</v>
      </c>
      <c r="M99"/>
      <c r="N99"/>
    </row>
    <row r="100" spans="1:14" s="7" customFormat="1" ht="15">
      <c r="A100" s="201" t="s">
        <v>165</v>
      </c>
      <c r="B100" s="234">
        <f>'Open Int.'!K106</f>
        <v>12808950</v>
      </c>
      <c r="C100" s="236">
        <f>'Open Int.'!R106</f>
        <v>93.44129025</v>
      </c>
      <c r="D100" s="161">
        <f t="shared" si="2"/>
        <v>0.32132001355625056</v>
      </c>
      <c r="E100" s="238">
        <f>'Open Int.'!B106/'Open Int.'!K106</f>
        <v>0.8782687105500451</v>
      </c>
      <c r="F100" s="228">
        <f>'Open Int.'!E106/'Open Int.'!K106</f>
        <v>0.08656447249774572</v>
      </c>
      <c r="G100" s="239">
        <f>'Open Int.'!H106/'Open Int.'!K106</f>
        <v>0.0351668169522092</v>
      </c>
      <c r="H100" s="240">
        <v>39863530</v>
      </c>
      <c r="I100" s="231">
        <v>7969500</v>
      </c>
      <c r="J100" s="346">
        <v>7969500</v>
      </c>
      <c r="K100" s="117" t="str">
        <f t="shared" si="3"/>
        <v>Some sign of build up Gross exposure crosses 30%</v>
      </c>
      <c r="M100"/>
      <c r="N100"/>
    </row>
    <row r="101" spans="1:14" s="7" customFormat="1" ht="15">
      <c r="A101" s="201" t="s">
        <v>197</v>
      </c>
      <c r="B101" s="234">
        <f>'Open Int.'!K107</f>
        <v>5517100</v>
      </c>
      <c r="C101" s="236">
        <f>'Open Int.'!R107</f>
        <v>995.5882805</v>
      </c>
      <c r="D101" s="161">
        <f t="shared" si="2"/>
        <v>0.07504828501725623</v>
      </c>
      <c r="E101" s="238">
        <f>'Open Int.'!B107/'Open Int.'!K107</f>
        <v>0.8831632560584365</v>
      </c>
      <c r="F101" s="228">
        <f>'Open Int.'!E107/'Open Int.'!K107</f>
        <v>0.0952855666926465</v>
      </c>
      <c r="G101" s="239">
        <f>'Open Int.'!H107/'Open Int.'!K107</f>
        <v>0.021551177248917003</v>
      </c>
      <c r="H101" s="240">
        <v>73514005</v>
      </c>
      <c r="I101" s="231">
        <v>1617600</v>
      </c>
      <c r="J101" s="346">
        <v>808800</v>
      </c>
      <c r="K101" s="117" t="str">
        <f t="shared" si="3"/>
        <v>Gross Exposure is less then 30%</v>
      </c>
      <c r="M101"/>
      <c r="N101"/>
    </row>
    <row r="102" spans="1:14" s="7" customFormat="1" ht="15">
      <c r="A102" s="201" t="s">
        <v>142</v>
      </c>
      <c r="B102" s="234">
        <f>'Open Int.'!K108</f>
        <v>1979450</v>
      </c>
      <c r="C102" s="236">
        <f>'Open Int.'!R108</f>
        <v>27.395588</v>
      </c>
      <c r="D102" s="161">
        <f t="shared" si="2"/>
        <v>0.046861979166666665</v>
      </c>
      <c r="E102" s="238">
        <f>'Open Int.'!B108/'Open Int.'!K108</f>
        <v>0.9970193740685543</v>
      </c>
      <c r="F102" s="228">
        <f>'Open Int.'!E108/'Open Int.'!K108</f>
        <v>0.0029806259314456036</v>
      </c>
      <c r="G102" s="239">
        <f>'Open Int.'!H108/'Open Int.'!K108</f>
        <v>0</v>
      </c>
      <c r="H102" s="240">
        <v>42240000</v>
      </c>
      <c r="I102" s="231">
        <v>8445850</v>
      </c>
      <c r="J102" s="346">
        <v>4221450</v>
      </c>
      <c r="K102" s="117" t="str">
        <f t="shared" si="3"/>
        <v>Gross Exposure is less then 30%</v>
      </c>
      <c r="M102"/>
      <c r="N102"/>
    </row>
    <row r="103" spans="1:14" s="7" customFormat="1" ht="15">
      <c r="A103" s="201" t="s">
        <v>89</v>
      </c>
      <c r="B103" s="234">
        <f>'Open Int.'!K109</f>
        <v>1878000</v>
      </c>
      <c r="C103" s="236">
        <f>'Open Int.'!R109</f>
        <v>73.22322</v>
      </c>
      <c r="D103" s="161">
        <f t="shared" si="2"/>
        <v>0.04007743181768226</v>
      </c>
      <c r="E103" s="238">
        <f>'Open Int.'!B109/'Open Int.'!K109</f>
        <v>0.9817891373801917</v>
      </c>
      <c r="F103" s="228">
        <f>'Open Int.'!E109/'Open Int.'!K109</f>
        <v>0.01693290734824281</v>
      </c>
      <c r="G103" s="239">
        <f>'Open Int.'!H109/'Open Int.'!K109</f>
        <v>0.0012779552715654952</v>
      </c>
      <c r="H103" s="240">
        <v>46859290</v>
      </c>
      <c r="I103" s="231">
        <v>7725600</v>
      </c>
      <c r="J103" s="346">
        <v>3862800</v>
      </c>
      <c r="K103" s="117" t="str">
        <f t="shared" si="3"/>
        <v>Gross Exposure is less then 30%</v>
      </c>
      <c r="M103"/>
      <c r="N103"/>
    </row>
    <row r="104" spans="1:14" s="7" customFormat="1" ht="15">
      <c r="A104" s="201" t="s">
        <v>34</v>
      </c>
      <c r="B104" s="234">
        <f>'Open Int.'!K110</f>
        <v>3044800</v>
      </c>
      <c r="C104" s="236">
        <f>'Open Int.'!R110</f>
        <v>124.258288</v>
      </c>
      <c r="D104" s="161">
        <f t="shared" si="2"/>
        <v>0.09633922951271043</v>
      </c>
      <c r="E104" s="238">
        <f>'Open Int.'!B110/'Open Int.'!K110</f>
        <v>0.9967485549132948</v>
      </c>
      <c r="F104" s="228">
        <f>'Open Int.'!E110/'Open Int.'!K110</f>
        <v>0.0025289017341040463</v>
      </c>
      <c r="G104" s="239">
        <f>'Open Int.'!H110/'Open Int.'!K110</f>
        <v>0.000722543352601156</v>
      </c>
      <c r="H104" s="240">
        <v>31604986</v>
      </c>
      <c r="I104" s="231">
        <v>6320600</v>
      </c>
      <c r="J104" s="346">
        <v>3160300</v>
      </c>
      <c r="K104" s="117" t="str">
        <f t="shared" si="3"/>
        <v>Gross Exposure is less then 30%</v>
      </c>
      <c r="M104"/>
      <c r="N104"/>
    </row>
    <row r="105" spans="1:14" s="7" customFormat="1" ht="15">
      <c r="A105" s="201" t="s">
        <v>5</v>
      </c>
      <c r="B105" s="234">
        <f>'Open Int.'!K111</f>
        <v>26457750</v>
      </c>
      <c r="C105" s="236">
        <f>'Open Int.'!R111</f>
        <v>476.90094375</v>
      </c>
      <c r="D105" s="161">
        <f t="shared" si="2"/>
        <v>0.035622034503746784</v>
      </c>
      <c r="E105" s="238">
        <f>'Open Int.'!B111/'Open Int.'!K111</f>
        <v>0.8675057402840377</v>
      </c>
      <c r="F105" s="228">
        <f>'Open Int.'!E111/'Open Int.'!K111</f>
        <v>0.10324007143464581</v>
      </c>
      <c r="G105" s="239">
        <f>'Open Int.'!H111/'Open Int.'!K111</f>
        <v>0.02925418828131644</v>
      </c>
      <c r="H105" s="240">
        <v>742735511</v>
      </c>
      <c r="I105" s="231">
        <v>17563500</v>
      </c>
      <c r="J105" s="346">
        <v>8781750</v>
      </c>
      <c r="K105" s="117" t="str">
        <f t="shared" si="3"/>
        <v>Gross Exposure is less then 30%</v>
      </c>
      <c r="M105"/>
      <c r="N105"/>
    </row>
    <row r="106" spans="1:14" s="7" customFormat="1" ht="15">
      <c r="A106" s="201" t="s">
        <v>175</v>
      </c>
      <c r="B106" s="234">
        <f>'Open Int.'!K112</f>
        <v>2956000</v>
      </c>
      <c r="C106" s="236">
        <f>'Open Int.'!R112</f>
        <v>115.56482</v>
      </c>
      <c r="D106" s="161">
        <f t="shared" si="2"/>
        <v>0.126526883281604</v>
      </c>
      <c r="E106" s="238">
        <f>'Open Int.'!B112/'Open Int.'!K112</f>
        <v>0.9780108254397835</v>
      </c>
      <c r="F106" s="228">
        <f>'Open Int.'!E112/'Open Int.'!K112</f>
        <v>0.020466847090663057</v>
      </c>
      <c r="G106" s="239">
        <f>'Open Int.'!H112/'Open Int.'!K112</f>
        <v>0.0015223274695534506</v>
      </c>
      <c r="H106" s="240">
        <v>23362624</v>
      </c>
      <c r="I106" s="231">
        <v>4672500</v>
      </c>
      <c r="J106" s="346">
        <v>2336000</v>
      </c>
      <c r="K106" s="117" t="str">
        <f t="shared" si="3"/>
        <v>Gross Exposure is less then 30%</v>
      </c>
      <c r="M106"/>
      <c r="N106"/>
    </row>
    <row r="107" spans="1:14" s="7" customFormat="1" ht="15">
      <c r="A107" s="201" t="s">
        <v>471</v>
      </c>
      <c r="B107" s="234">
        <f>'Open Int.'!K113</f>
        <v>1283200</v>
      </c>
      <c r="C107" s="236">
        <f>'Open Int.'!R113</f>
        <v>47.908272</v>
      </c>
      <c r="D107" s="161">
        <f t="shared" si="2"/>
        <v>0.4534781975655232</v>
      </c>
      <c r="E107" s="238">
        <f>'Open Int.'!B113/'Open Int.'!K113</f>
        <v>0.9800498753117207</v>
      </c>
      <c r="F107" s="228">
        <f>'Open Int.'!E113/'Open Int.'!K113</f>
        <v>0.019326683291770574</v>
      </c>
      <c r="G107" s="239">
        <f>'Open Int.'!H113/'Open Int.'!K113</f>
        <v>0.0006234413965087282</v>
      </c>
      <c r="H107" s="240">
        <v>2829684</v>
      </c>
      <c r="I107" s="231">
        <v>565600</v>
      </c>
      <c r="J107" s="346">
        <v>565600</v>
      </c>
      <c r="K107" s="117" t="str">
        <f t="shared" si="3"/>
        <v>Gross exposure is building up andcrpsses 40% mark</v>
      </c>
      <c r="M107"/>
      <c r="N107"/>
    </row>
    <row r="108" spans="1:14" s="7" customFormat="1" ht="15">
      <c r="A108" s="201" t="s">
        <v>166</v>
      </c>
      <c r="B108" s="234">
        <f>'Open Int.'!K114</f>
        <v>104700</v>
      </c>
      <c r="C108" s="236">
        <f>'Open Int.'!R114</f>
        <v>7.1222175</v>
      </c>
      <c r="D108" s="161">
        <f t="shared" si="2"/>
        <v>0.02305909890679609</v>
      </c>
      <c r="E108" s="238">
        <f>'Open Int.'!B114/'Open Int.'!K114</f>
        <v>1</v>
      </c>
      <c r="F108" s="228">
        <f>'Open Int.'!E114/'Open Int.'!K114</f>
        <v>0</v>
      </c>
      <c r="G108" s="239">
        <f>'Open Int.'!H114/'Open Int.'!K114</f>
        <v>0</v>
      </c>
      <c r="H108" s="240">
        <v>4540507</v>
      </c>
      <c r="I108" s="231">
        <v>908100</v>
      </c>
      <c r="J108" s="346">
        <v>750300</v>
      </c>
      <c r="K108" s="117" t="str">
        <f t="shared" si="3"/>
        <v>Gross Exposure is less then 30%</v>
      </c>
      <c r="M108"/>
      <c r="N108"/>
    </row>
    <row r="109" spans="1:14" s="7" customFormat="1" ht="15">
      <c r="A109" s="201" t="s">
        <v>131</v>
      </c>
      <c r="B109" s="234">
        <f>'Open Int.'!K115</f>
        <v>1474800</v>
      </c>
      <c r="C109" s="236">
        <f>'Open Int.'!R115</f>
        <v>131.979852</v>
      </c>
      <c r="D109" s="161">
        <f t="shared" si="2"/>
        <v>0.42707594295229134</v>
      </c>
      <c r="E109" s="238">
        <f>'Open Int.'!B115/'Open Int.'!K115</f>
        <v>0.9959316517493898</v>
      </c>
      <c r="F109" s="228">
        <f>'Open Int.'!E115/'Open Int.'!K115</f>
        <v>0.0040683482506102524</v>
      </c>
      <c r="G109" s="239">
        <f>'Open Int.'!H115/'Open Int.'!K115</f>
        <v>0</v>
      </c>
      <c r="H109" s="240">
        <v>3453250</v>
      </c>
      <c r="I109" s="231">
        <v>690400</v>
      </c>
      <c r="J109" s="346">
        <v>618400</v>
      </c>
      <c r="K109" s="117" t="str">
        <f t="shared" si="3"/>
        <v>Gross exposure is building up andcrpsses 40% mark</v>
      </c>
      <c r="M109"/>
      <c r="N109"/>
    </row>
    <row r="110" spans="1:14" s="7" customFormat="1" ht="15">
      <c r="A110" s="201" t="s">
        <v>143</v>
      </c>
      <c r="B110" s="234">
        <f>'Open Int.'!K116</f>
        <v>191125</v>
      </c>
      <c r="C110" s="236">
        <f>'Open Int.'!R116</f>
        <v>89.3356475</v>
      </c>
      <c r="D110" s="161">
        <f t="shared" si="2"/>
        <v>0.07571438927951593</v>
      </c>
      <c r="E110" s="238">
        <f>'Open Int.'!B116/'Open Int.'!K116</f>
        <v>0.9875735775016351</v>
      </c>
      <c r="F110" s="228">
        <f>'Open Int.'!E116/'Open Int.'!K116</f>
        <v>0.012426422498364944</v>
      </c>
      <c r="G110" s="239">
        <f>'Open Int.'!H116/'Open Int.'!K116</f>
        <v>0</v>
      </c>
      <c r="H110" s="240">
        <v>2524289</v>
      </c>
      <c r="I110" s="231">
        <v>504750</v>
      </c>
      <c r="J110" s="346">
        <v>252375</v>
      </c>
      <c r="K110" s="117" t="str">
        <f t="shared" si="3"/>
        <v>Gross Exposure is less then 30%</v>
      </c>
      <c r="M110"/>
      <c r="N110"/>
    </row>
    <row r="111" spans="1:14" s="7" customFormat="1" ht="15">
      <c r="A111" s="201" t="s">
        <v>286</v>
      </c>
      <c r="B111" s="234">
        <f>'Open Int.'!K117</f>
        <v>2374800</v>
      </c>
      <c r="C111" s="236">
        <f>'Open Int.'!R117</f>
        <v>229.809396</v>
      </c>
      <c r="D111" s="161">
        <f t="shared" si="2"/>
        <v>0.10346025497716232</v>
      </c>
      <c r="E111" s="238">
        <f>'Open Int.'!B117/'Open Int.'!K117</f>
        <v>0.9994946942900454</v>
      </c>
      <c r="F111" s="228">
        <f>'Open Int.'!E117/'Open Int.'!K117</f>
        <v>0.0005053057099545225</v>
      </c>
      <c r="G111" s="239">
        <f>'Open Int.'!H117/'Open Int.'!K117</f>
        <v>0</v>
      </c>
      <c r="H111" s="240">
        <v>22953742</v>
      </c>
      <c r="I111" s="231">
        <v>3291000</v>
      </c>
      <c r="J111" s="346">
        <v>1645500</v>
      </c>
      <c r="K111" s="117" t="str">
        <f t="shared" si="3"/>
        <v>Gross Exposure is less then 30%</v>
      </c>
      <c r="M111"/>
      <c r="N111"/>
    </row>
    <row r="112" spans="1:14" s="7" customFormat="1" ht="15">
      <c r="A112" s="201" t="s">
        <v>132</v>
      </c>
      <c r="B112" s="234">
        <f>'Open Int.'!K118</f>
        <v>31481250</v>
      </c>
      <c r="C112" s="236">
        <f>'Open Int.'!R118</f>
        <v>168.58209375</v>
      </c>
      <c r="D112" s="161">
        <f t="shared" si="2"/>
        <v>0.8744791666666667</v>
      </c>
      <c r="E112" s="238">
        <f>'Open Int.'!B118/'Open Int.'!K118</f>
        <v>0.7965058566607107</v>
      </c>
      <c r="F112" s="228">
        <f>'Open Int.'!E118/'Open Int.'!K118</f>
        <v>0.1770895374230693</v>
      </c>
      <c r="G112" s="239">
        <f>'Open Int.'!H118/'Open Int.'!K118</f>
        <v>0.026404605916219973</v>
      </c>
      <c r="H112" s="240">
        <v>36000000</v>
      </c>
      <c r="I112" s="231">
        <v>7200000</v>
      </c>
      <c r="J112" s="346">
        <v>7200000</v>
      </c>
      <c r="K112" s="117" t="str">
        <f t="shared" si="3"/>
        <v>Gross exposure has crossed 80%,Margin double</v>
      </c>
      <c r="M112"/>
      <c r="N112"/>
    </row>
    <row r="113" spans="1:14" s="7" customFormat="1" ht="15">
      <c r="A113" s="201" t="s">
        <v>167</v>
      </c>
      <c r="B113" s="234">
        <f>'Open Int.'!K119</f>
        <v>9136000</v>
      </c>
      <c r="C113" s="236">
        <f>'Open Int.'!R119</f>
        <v>143.34384</v>
      </c>
      <c r="D113" s="161">
        <f t="shared" si="2"/>
        <v>0.7241576158854309</v>
      </c>
      <c r="E113" s="238">
        <f>'Open Int.'!B119/'Open Int.'!K119</f>
        <v>0.9984676007005254</v>
      </c>
      <c r="F113" s="228">
        <f>'Open Int.'!E119/'Open Int.'!K119</f>
        <v>0.001532399299474606</v>
      </c>
      <c r="G113" s="239">
        <f>'Open Int.'!H119/'Open Int.'!K119</f>
        <v>0</v>
      </c>
      <c r="H113" s="240">
        <v>12616038</v>
      </c>
      <c r="I113" s="231">
        <v>2522000</v>
      </c>
      <c r="J113" s="346">
        <v>2522000</v>
      </c>
      <c r="K113" s="117" t="str">
        <f t="shared" si="3"/>
        <v>Gross exposure is Substantial as Open interest has crossed 60%</v>
      </c>
      <c r="M113"/>
      <c r="N113"/>
    </row>
    <row r="114" spans="1:14" s="7" customFormat="1" ht="15">
      <c r="A114" s="201" t="s">
        <v>287</v>
      </c>
      <c r="B114" s="234">
        <f>'Open Int.'!K120</f>
        <v>2858900</v>
      </c>
      <c r="C114" s="236">
        <f>'Open Int.'!R120</f>
        <v>196.549375</v>
      </c>
      <c r="D114" s="161">
        <f t="shared" si="2"/>
        <v>0.16272161563912446</v>
      </c>
      <c r="E114" s="238">
        <f>'Open Int.'!B120/'Open Int.'!K120</f>
        <v>0.9974990380915737</v>
      </c>
      <c r="F114" s="228">
        <f>'Open Int.'!E120/'Open Int.'!K120</f>
        <v>0.002308580223162755</v>
      </c>
      <c r="G114" s="239">
        <f>'Open Int.'!H120/'Open Int.'!K120</f>
        <v>0.00019238168526356292</v>
      </c>
      <c r="H114" s="240">
        <v>17569270</v>
      </c>
      <c r="I114" s="231">
        <v>3513400</v>
      </c>
      <c r="J114" s="346">
        <v>1756700</v>
      </c>
      <c r="K114" s="117" t="str">
        <f t="shared" si="3"/>
        <v>Gross Exposure is less then 30%</v>
      </c>
      <c r="M114"/>
      <c r="N114"/>
    </row>
    <row r="115" spans="1:14" s="7" customFormat="1" ht="15">
      <c r="A115" s="201" t="s">
        <v>407</v>
      </c>
      <c r="B115" s="234">
        <f>'Open Int.'!K121</f>
        <v>1023500</v>
      </c>
      <c r="C115" s="236">
        <f>'Open Int.'!R121</f>
        <v>54.706075</v>
      </c>
      <c r="D115" s="161">
        <f t="shared" si="2"/>
        <v>0.17831855446808628</v>
      </c>
      <c r="E115" s="238">
        <f>'Open Int.'!B121/'Open Int.'!K121</f>
        <v>1</v>
      </c>
      <c r="F115" s="228">
        <f>'Open Int.'!E121/'Open Int.'!K121</f>
        <v>0</v>
      </c>
      <c r="G115" s="239">
        <f>'Open Int.'!H121/'Open Int.'!K121</f>
        <v>0</v>
      </c>
      <c r="H115" s="240">
        <v>5739728</v>
      </c>
      <c r="I115" s="231">
        <v>1147500</v>
      </c>
      <c r="J115" s="346">
        <v>1053000</v>
      </c>
      <c r="K115" s="117" t="str">
        <f t="shared" si="3"/>
        <v>Gross Exposure is less then 30%</v>
      </c>
      <c r="M115"/>
      <c r="N115"/>
    </row>
    <row r="116" spans="1:14" s="7" customFormat="1" ht="15">
      <c r="A116" s="201" t="s">
        <v>288</v>
      </c>
      <c r="B116" s="234">
        <f>'Open Int.'!K122</f>
        <v>3298350</v>
      </c>
      <c r="C116" s="236">
        <f>'Open Int.'!R122</f>
        <v>269.22781875</v>
      </c>
      <c r="D116" s="161">
        <f t="shared" si="2"/>
        <v>0.11581191584478075</v>
      </c>
      <c r="E116" s="238">
        <f>'Open Int.'!B122/'Open Int.'!K122</f>
        <v>0.992162748040687</v>
      </c>
      <c r="F116" s="228">
        <f>'Open Int.'!E122/'Open Int.'!K122</f>
        <v>0.006836751709187927</v>
      </c>
      <c r="G116" s="239">
        <f>'Open Int.'!H122/'Open Int.'!K122</f>
        <v>0.0010005002501250625</v>
      </c>
      <c r="H116" s="240">
        <v>28480230</v>
      </c>
      <c r="I116" s="231">
        <v>4243800</v>
      </c>
      <c r="J116" s="346">
        <v>2121900</v>
      </c>
      <c r="K116" s="117" t="str">
        <f t="shared" si="3"/>
        <v>Gross Exposure is less then 30%</v>
      </c>
      <c r="M116"/>
      <c r="N116"/>
    </row>
    <row r="117" spans="1:14" s="7" customFormat="1" ht="15">
      <c r="A117" s="201" t="s">
        <v>176</v>
      </c>
      <c r="B117" s="234">
        <f>'Open Int.'!K123</f>
        <v>1635000</v>
      </c>
      <c r="C117" s="236">
        <f>'Open Int.'!R123</f>
        <v>35.2179</v>
      </c>
      <c r="D117" s="161">
        <f t="shared" si="2"/>
        <v>0.0673707035672973</v>
      </c>
      <c r="E117" s="238">
        <f>'Open Int.'!B123/'Open Int.'!K123</f>
        <v>0.9877675840978594</v>
      </c>
      <c r="F117" s="228">
        <f>'Open Int.'!E123/'Open Int.'!K123</f>
        <v>0.012232415902140673</v>
      </c>
      <c r="G117" s="239">
        <f>'Open Int.'!H123/'Open Int.'!K123</f>
        <v>0</v>
      </c>
      <c r="H117" s="240">
        <v>24268709</v>
      </c>
      <c r="I117" s="231">
        <v>4852500</v>
      </c>
      <c r="J117" s="346">
        <v>2623750</v>
      </c>
      <c r="K117" s="117" t="str">
        <f t="shared" si="3"/>
        <v>Gross Exposure is less then 30%</v>
      </c>
      <c r="M117"/>
      <c r="N117"/>
    </row>
    <row r="118" spans="1:14" s="7" customFormat="1" ht="15">
      <c r="A118" s="201" t="s">
        <v>487</v>
      </c>
      <c r="B118" s="234">
        <f>'Open Int.'!K124</f>
        <v>162900</v>
      </c>
      <c r="C118" s="236">
        <f>'Open Int.'!R124</f>
        <v>48.87</v>
      </c>
      <c r="D118" s="161">
        <f t="shared" si="2"/>
        <v>0.08811921464088039</v>
      </c>
      <c r="E118" s="238">
        <f>'Open Int.'!B124/'Open Int.'!K124</f>
        <v>1</v>
      </c>
      <c r="F118" s="228">
        <f>'Open Int.'!E124/'Open Int.'!K124</f>
        <v>0</v>
      </c>
      <c r="G118" s="239">
        <f>'Open Int.'!H124/'Open Int.'!K124</f>
        <v>0</v>
      </c>
      <c r="H118" s="240">
        <v>1848632</v>
      </c>
      <c r="I118" s="231">
        <v>369700</v>
      </c>
      <c r="J118" s="346">
        <v>184800</v>
      </c>
      <c r="K118" s="117" t="str">
        <f t="shared" si="3"/>
        <v>Gross Exposure is less then 30%</v>
      </c>
      <c r="M118"/>
      <c r="N118"/>
    </row>
    <row r="119" spans="1:14" s="7" customFormat="1" ht="15">
      <c r="A119" s="201" t="s">
        <v>144</v>
      </c>
      <c r="B119" s="234">
        <f>'Open Int.'!K125</f>
        <v>1298800</v>
      </c>
      <c r="C119" s="236">
        <f>'Open Int.'!R125</f>
        <v>27.086474</v>
      </c>
      <c r="D119" s="161">
        <f t="shared" si="2"/>
        <v>0.12911086078016043</v>
      </c>
      <c r="E119" s="238">
        <f>'Open Int.'!B125/'Open Int.'!K125</f>
        <v>0.9410994764397905</v>
      </c>
      <c r="F119" s="228">
        <f>'Open Int.'!E125/'Open Int.'!K125</f>
        <v>0.05759162303664921</v>
      </c>
      <c r="G119" s="239">
        <f>'Open Int.'!H125/'Open Int.'!K125</f>
        <v>0.0013089005235602095</v>
      </c>
      <c r="H119" s="240">
        <v>10059572</v>
      </c>
      <c r="I119" s="231">
        <v>2011100</v>
      </c>
      <c r="J119" s="346">
        <v>2011100</v>
      </c>
      <c r="K119" s="117" t="str">
        <f t="shared" si="3"/>
        <v>Gross Exposure is less then 30%</v>
      </c>
      <c r="M119"/>
      <c r="N119"/>
    </row>
    <row r="120" spans="1:14" s="7" customFormat="1" ht="15">
      <c r="A120" s="201" t="s">
        <v>268</v>
      </c>
      <c r="B120" s="234">
        <f>'Open Int.'!K126</f>
        <v>3299700</v>
      </c>
      <c r="C120" s="236">
        <f>'Open Int.'!R126</f>
        <v>108.956094</v>
      </c>
      <c r="D120" s="161">
        <f t="shared" si="2"/>
        <v>0.2967864548737891</v>
      </c>
      <c r="E120" s="238">
        <f>'Open Int.'!B126/'Open Int.'!K126</f>
        <v>0.9703760947964967</v>
      </c>
      <c r="F120" s="228">
        <f>'Open Int.'!E126/'Open Int.'!K126</f>
        <v>0.02833590932509016</v>
      </c>
      <c r="G120" s="239">
        <f>'Open Int.'!H126/'Open Int.'!K126</f>
        <v>0.001287995878413189</v>
      </c>
      <c r="H120" s="240">
        <v>11118095</v>
      </c>
      <c r="I120" s="231">
        <v>2223600</v>
      </c>
      <c r="J120" s="346">
        <v>1717000</v>
      </c>
      <c r="K120" s="117" t="str">
        <f t="shared" si="3"/>
        <v>Gross Exposure is less then 30%</v>
      </c>
      <c r="M120"/>
      <c r="N120"/>
    </row>
    <row r="121" spans="1:14" s="7" customFormat="1" ht="15">
      <c r="A121" s="201" t="s">
        <v>206</v>
      </c>
      <c r="B121" s="234">
        <f>'Open Int.'!K127</f>
        <v>2799800</v>
      </c>
      <c r="C121" s="236">
        <f>'Open Int.'!R127</f>
        <v>733.1416290000001</v>
      </c>
      <c r="D121" s="161">
        <f t="shared" si="2"/>
        <v>0.05063286744030293</v>
      </c>
      <c r="E121" s="238">
        <f>'Open Int.'!B127/'Open Int.'!K127</f>
        <v>0.9512108007714837</v>
      </c>
      <c r="F121" s="228">
        <f>'Open Int.'!E127/'Open Int.'!K127</f>
        <v>0.04600328594899636</v>
      </c>
      <c r="G121" s="239">
        <f>'Open Int.'!H127/'Open Int.'!K127</f>
        <v>0.002785913279519966</v>
      </c>
      <c r="H121" s="240">
        <v>55296098</v>
      </c>
      <c r="I121" s="231">
        <v>1161400</v>
      </c>
      <c r="J121" s="346">
        <v>580600</v>
      </c>
      <c r="K121" s="117" t="str">
        <f t="shared" si="3"/>
        <v>Gross Exposure is less then 30%</v>
      </c>
      <c r="M121"/>
      <c r="N121"/>
    </row>
    <row r="122" spans="1:14" s="7" customFormat="1" ht="15">
      <c r="A122" s="201" t="s">
        <v>289</v>
      </c>
      <c r="B122" s="234">
        <f>'Open Int.'!K128</f>
        <v>2677500</v>
      </c>
      <c r="C122" s="236">
        <f>'Open Int.'!R128</f>
        <v>158.32057499999996</v>
      </c>
      <c r="D122" s="161">
        <f t="shared" si="2"/>
        <v>0.3390697647913249</v>
      </c>
      <c r="E122" s="238">
        <f>'Open Int.'!B128/'Open Int.'!K128</f>
        <v>0.9994771241830065</v>
      </c>
      <c r="F122" s="228">
        <f>'Open Int.'!E128/'Open Int.'!K128</f>
        <v>0.0005228758169934641</v>
      </c>
      <c r="G122" s="239">
        <f>'Open Int.'!H128/'Open Int.'!K128</f>
        <v>0</v>
      </c>
      <c r="H122" s="240">
        <v>7896605</v>
      </c>
      <c r="I122" s="231">
        <v>1579200</v>
      </c>
      <c r="J122" s="346">
        <v>850500</v>
      </c>
      <c r="K122" s="117" t="str">
        <f t="shared" si="3"/>
        <v>Some sign of build up Gross exposure crosses 30%</v>
      </c>
      <c r="M122"/>
      <c r="N122"/>
    </row>
    <row r="123" spans="1:14" s="7" customFormat="1" ht="15">
      <c r="A123" s="201" t="s">
        <v>6</v>
      </c>
      <c r="B123" s="234">
        <f>'Open Int.'!K129</f>
        <v>1731288</v>
      </c>
      <c r="C123" s="236">
        <f>'Open Int.'!R129</f>
        <v>122.76563207999999</v>
      </c>
      <c r="D123" s="161">
        <f t="shared" si="2"/>
        <v>0.05020539173047988</v>
      </c>
      <c r="E123" s="238">
        <f>'Open Int.'!B129/'Open Int.'!K129</f>
        <v>0.9846819246711119</v>
      </c>
      <c r="F123" s="228">
        <f>'Open Int.'!E129/'Open Int.'!K129</f>
        <v>0.014777437376103802</v>
      </c>
      <c r="G123" s="239">
        <f>'Open Int.'!H129/'Open Int.'!K129</f>
        <v>0.0005406379527842854</v>
      </c>
      <c r="H123" s="240">
        <v>34484105</v>
      </c>
      <c r="I123" s="231">
        <v>4236648</v>
      </c>
      <c r="J123" s="346">
        <v>2118168</v>
      </c>
      <c r="K123" s="117" t="str">
        <f t="shared" si="3"/>
        <v>Gross Exposure is less then 30%</v>
      </c>
      <c r="M123"/>
      <c r="N123"/>
    </row>
    <row r="124" spans="1:14" s="7" customFormat="1" ht="15">
      <c r="A124" s="201" t="s">
        <v>168</v>
      </c>
      <c r="B124" s="234">
        <f>'Open Int.'!K130</f>
        <v>941400</v>
      </c>
      <c r="C124" s="236">
        <f>'Open Int.'!R130</f>
        <v>56.451051</v>
      </c>
      <c r="D124" s="161">
        <f t="shared" si="2"/>
        <v>0.1144857559848116</v>
      </c>
      <c r="E124" s="238">
        <f>'Open Int.'!B130/'Open Int.'!K130</f>
        <v>0.9955385595920969</v>
      </c>
      <c r="F124" s="228">
        <f>'Open Int.'!E130/'Open Int.'!K130</f>
        <v>0.004461440407903123</v>
      </c>
      <c r="G124" s="239">
        <f>'Open Int.'!H130/'Open Int.'!K130</f>
        <v>0</v>
      </c>
      <c r="H124" s="240">
        <v>8222857</v>
      </c>
      <c r="I124" s="231">
        <v>1644000</v>
      </c>
      <c r="J124" s="346">
        <v>855600</v>
      </c>
      <c r="K124" s="117" t="str">
        <f t="shared" si="3"/>
        <v>Gross Exposure is less then 30%</v>
      </c>
      <c r="M124"/>
      <c r="N124"/>
    </row>
    <row r="125" spans="1:14" s="7" customFormat="1" ht="15">
      <c r="A125" s="201" t="s">
        <v>219</v>
      </c>
      <c r="B125" s="234">
        <f>'Open Int.'!K131</f>
        <v>2944400</v>
      </c>
      <c r="C125" s="236">
        <f>'Open Int.'!R131</f>
        <v>257.752776</v>
      </c>
      <c r="D125" s="161">
        <f t="shared" si="2"/>
        <v>0.12341187476737675</v>
      </c>
      <c r="E125" s="238">
        <f>'Open Int.'!B131/'Open Int.'!K131</f>
        <v>0.9879092514603994</v>
      </c>
      <c r="F125" s="228">
        <f>'Open Int.'!E131/'Open Int.'!K131</f>
        <v>0.011003939682108409</v>
      </c>
      <c r="G125" s="239">
        <f>'Open Int.'!H131/'Open Int.'!K131</f>
        <v>0.0010868088574921885</v>
      </c>
      <c r="H125" s="240">
        <v>23858320</v>
      </c>
      <c r="I125" s="231">
        <v>3457200</v>
      </c>
      <c r="J125" s="346">
        <v>1728400</v>
      </c>
      <c r="K125" s="117" t="str">
        <f t="shared" si="3"/>
        <v>Gross Exposure is less then 30%</v>
      </c>
      <c r="M125"/>
      <c r="N125"/>
    </row>
    <row r="126" spans="1:14" s="7" customFormat="1" ht="15">
      <c r="A126" s="201" t="s">
        <v>203</v>
      </c>
      <c r="B126" s="234">
        <f>'Open Int.'!K132</f>
        <v>1247500</v>
      </c>
      <c r="C126" s="236">
        <f>'Open Int.'!R132</f>
        <v>28.81725</v>
      </c>
      <c r="D126" s="161">
        <f t="shared" si="2"/>
        <v>0.17002211037031292</v>
      </c>
      <c r="E126" s="238">
        <f>'Open Int.'!B132/'Open Int.'!K132</f>
        <v>0.9729458917835672</v>
      </c>
      <c r="F126" s="228">
        <f>'Open Int.'!E132/'Open Int.'!K132</f>
        <v>0.026052104208416832</v>
      </c>
      <c r="G126" s="239">
        <f>'Open Int.'!H132/'Open Int.'!K132</f>
        <v>0.001002004008016032</v>
      </c>
      <c r="H126" s="240">
        <v>7337281</v>
      </c>
      <c r="I126" s="231">
        <v>1466250</v>
      </c>
      <c r="J126" s="346">
        <v>1466250</v>
      </c>
      <c r="K126" s="117" t="str">
        <f t="shared" si="3"/>
        <v>Gross Exposure is less then 30%</v>
      </c>
      <c r="M126"/>
      <c r="N126"/>
    </row>
    <row r="127" spans="1:14" s="7" customFormat="1" ht="15">
      <c r="A127" s="201" t="s">
        <v>290</v>
      </c>
      <c r="B127" s="234">
        <f>'Open Int.'!K133</f>
        <v>719500</v>
      </c>
      <c r="C127" s="236">
        <f>'Open Int.'!R133</f>
        <v>130.9813775</v>
      </c>
      <c r="D127" s="161">
        <f t="shared" si="2"/>
        <v>0.06057913314502021</v>
      </c>
      <c r="E127" s="238">
        <f>'Open Int.'!B133/'Open Int.'!K133</f>
        <v>0.990271021542738</v>
      </c>
      <c r="F127" s="228">
        <f>'Open Int.'!E133/'Open Int.'!K133</f>
        <v>0.009034051424600417</v>
      </c>
      <c r="G127" s="239">
        <f>'Open Int.'!H133/'Open Int.'!K133</f>
        <v>0.0006949270326615705</v>
      </c>
      <c r="H127" s="240">
        <v>11877027</v>
      </c>
      <c r="I127" s="231">
        <v>2141750</v>
      </c>
      <c r="J127" s="346">
        <v>1070750</v>
      </c>
      <c r="K127" s="117" t="str">
        <f t="shared" si="3"/>
        <v>Gross Exposure is less then 30%</v>
      </c>
      <c r="M127"/>
      <c r="N127"/>
    </row>
    <row r="128" spans="1:14" s="7" customFormat="1" ht="15">
      <c r="A128" s="201" t="s">
        <v>408</v>
      </c>
      <c r="B128" s="234">
        <f>'Open Int.'!K134</f>
        <v>3045075</v>
      </c>
      <c r="C128" s="236">
        <f>'Open Int.'!R134</f>
        <v>92.17442025</v>
      </c>
      <c r="D128" s="161">
        <f t="shared" si="2"/>
        <v>0.1084764974090252</v>
      </c>
      <c r="E128" s="238">
        <f>'Open Int.'!B134/'Open Int.'!K134</f>
        <v>0.9981034949878081</v>
      </c>
      <c r="F128" s="228">
        <f>'Open Int.'!E134/'Open Int.'!K134</f>
        <v>0.001896505012191818</v>
      </c>
      <c r="G128" s="239">
        <f>'Open Int.'!H134/'Open Int.'!K134</f>
        <v>0</v>
      </c>
      <c r="H128" s="240">
        <v>28071288</v>
      </c>
      <c r="I128" s="231">
        <v>5614125</v>
      </c>
      <c r="J128" s="346">
        <v>2806650</v>
      </c>
      <c r="K128" s="117" t="str">
        <f t="shared" si="3"/>
        <v>Gross Exposure is less then 30%</v>
      </c>
      <c r="M128"/>
      <c r="N128"/>
    </row>
    <row r="129" spans="1:14" s="7" customFormat="1" ht="15">
      <c r="A129" s="201" t="s">
        <v>272</v>
      </c>
      <c r="B129" s="234">
        <f>'Open Int.'!K135</f>
        <v>2899200</v>
      </c>
      <c r="C129" s="236">
        <f>'Open Int.'!R135</f>
        <v>80.003424</v>
      </c>
      <c r="D129" s="161">
        <f t="shared" si="2"/>
        <v>0.17813434138495396</v>
      </c>
      <c r="E129" s="238">
        <f>'Open Int.'!B135/'Open Int.'!K135</f>
        <v>0.9931015452538632</v>
      </c>
      <c r="F129" s="228">
        <f>'Open Int.'!E135/'Open Int.'!K135</f>
        <v>0.006898454746136865</v>
      </c>
      <c r="G129" s="239">
        <f>'Open Int.'!H135/'Open Int.'!K135</f>
        <v>0</v>
      </c>
      <c r="H129" s="240">
        <v>16275357</v>
      </c>
      <c r="I129" s="231">
        <v>3254400</v>
      </c>
      <c r="J129" s="346">
        <v>1704000</v>
      </c>
      <c r="K129" s="117" t="str">
        <f t="shared" si="3"/>
        <v>Gross Exposure is less then 30%</v>
      </c>
      <c r="M129"/>
      <c r="N129"/>
    </row>
    <row r="130" spans="1:14" s="8" customFormat="1" ht="15">
      <c r="A130" s="201" t="s">
        <v>145</v>
      </c>
      <c r="B130" s="234">
        <f>'Open Int.'!K136</f>
        <v>25721000</v>
      </c>
      <c r="C130" s="236">
        <f>'Open Int.'!R136</f>
        <v>125.389875</v>
      </c>
      <c r="D130" s="161">
        <f t="shared" si="2"/>
        <v>0.6417584575960114</v>
      </c>
      <c r="E130" s="238">
        <f>'Open Int.'!B136/'Open Int.'!K136</f>
        <v>0.8</v>
      </c>
      <c r="F130" s="228">
        <f>'Open Int.'!E136/'Open Int.'!K136</f>
        <v>0.17474048442906576</v>
      </c>
      <c r="G130" s="239">
        <f>'Open Int.'!H136/'Open Int.'!K136</f>
        <v>0.025259515570934254</v>
      </c>
      <c r="H130" s="240">
        <v>40078942</v>
      </c>
      <c r="I130" s="231">
        <v>8010000</v>
      </c>
      <c r="J130" s="346">
        <v>8010000</v>
      </c>
      <c r="K130" s="117" t="str">
        <f t="shared" si="3"/>
        <v>Gross exposure is Substantial as Open interest has crossed 60%</v>
      </c>
      <c r="M130"/>
      <c r="N130"/>
    </row>
    <row r="131" spans="1:14" s="7" customFormat="1" ht="15">
      <c r="A131" s="201" t="s">
        <v>7</v>
      </c>
      <c r="B131" s="234">
        <f>'Open Int.'!K137</f>
        <v>23275200</v>
      </c>
      <c r="C131" s="236">
        <f>'Open Int.'!R137</f>
        <v>347.26598399999995</v>
      </c>
      <c r="D131" s="161">
        <f t="shared" si="2"/>
        <v>0.4797412622501471</v>
      </c>
      <c r="E131" s="238">
        <f>'Open Int.'!B137/'Open Int.'!K137</f>
        <v>0.8887743177287413</v>
      </c>
      <c r="F131" s="228">
        <f>'Open Int.'!E137/'Open Int.'!K137</f>
        <v>0.09493366329827456</v>
      </c>
      <c r="G131" s="239">
        <f>'Open Int.'!H137/'Open Int.'!K137</f>
        <v>0.01629201897298412</v>
      </c>
      <c r="H131" s="240">
        <v>48516152</v>
      </c>
      <c r="I131" s="231">
        <v>9702400</v>
      </c>
      <c r="J131" s="346">
        <v>4851200</v>
      </c>
      <c r="K131" s="117" t="str">
        <f t="shared" si="3"/>
        <v>Gross exposure is building up andcrpsses 40% mark</v>
      </c>
      <c r="M131"/>
      <c r="N131"/>
    </row>
    <row r="132" spans="1:14" s="7" customFormat="1" ht="15">
      <c r="A132" s="201" t="s">
        <v>291</v>
      </c>
      <c r="B132" s="234">
        <f>'Open Int.'!K138</f>
        <v>2046000</v>
      </c>
      <c r="C132" s="236">
        <f>'Open Int.'!R138</f>
        <v>44.66418</v>
      </c>
      <c r="D132" s="161">
        <f aca="true" t="shared" si="4" ref="D132:D195">B132/H132</f>
        <v>0.06697304708018628</v>
      </c>
      <c r="E132" s="238">
        <f>'Open Int.'!B138/'Open Int.'!K138</f>
        <v>0.9956011730205279</v>
      </c>
      <c r="F132" s="228">
        <f>'Open Int.'!E138/'Open Int.'!K138</f>
        <v>0.004398826979472141</v>
      </c>
      <c r="G132" s="239">
        <f>'Open Int.'!H138/'Open Int.'!K138</f>
        <v>0</v>
      </c>
      <c r="H132" s="240">
        <v>30549603</v>
      </c>
      <c r="I132" s="231">
        <v>6109000</v>
      </c>
      <c r="J132" s="346">
        <v>3054000</v>
      </c>
      <c r="K132" s="117" t="str">
        <f aca="true" t="shared" si="5" ref="K132:K195">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row>
    <row r="133" spans="1:14" s="7" customFormat="1" ht="15">
      <c r="A133" s="201" t="s">
        <v>177</v>
      </c>
      <c r="B133" s="234">
        <f>'Open Int.'!K139</f>
        <v>54796000</v>
      </c>
      <c r="C133" s="236">
        <f>'Open Int.'!R139</f>
        <v>251.23966</v>
      </c>
      <c r="D133" s="161">
        <f t="shared" si="4"/>
        <v>0.9882808389847104</v>
      </c>
      <c r="E133" s="238">
        <f>'Open Int.'!B139/'Open Int.'!K139</f>
        <v>0.7961165048543689</v>
      </c>
      <c r="F133" s="228">
        <f>'Open Int.'!E139/'Open Int.'!K139</f>
        <v>0.15866121614716402</v>
      </c>
      <c r="G133" s="239">
        <f>'Open Int.'!H139/'Open Int.'!K139</f>
        <v>0.04522227899846704</v>
      </c>
      <c r="H133" s="240">
        <v>55445778</v>
      </c>
      <c r="I133" s="231">
        <v>11088000</v>
      </c>
      <c r="J133" s="346">
        <v>11088000</v>
      </c>
      <c r="K133" s="117" t="str">
        <f t="shared" si="5"/>
        <v>Gross exposure has crossed 80%,Margin double</v>
      </c>
      <c r="M133"/>
      <c r="N133"/>
    </row>
    <row r="134" spans="1:14" s="7" customFormat="1" ht="15">
      <c r="A134" s="201" t="s">
        <v>198</v>
      </c>
      <c r="B134" s="234">
        <f>'Open Int.'!K140</f>
        <v>4056050</v>
      </c>
      <c r="C134" s="236">
        <f>'Open Int.'!R140</f>
        <v>111.94698</v>
      </c>
      <c r="D134" s="161">
        <f t="shared" si="4"/>
        <v>0.24490100771658105</v>
      </c>
      <c r="E134" s="238">
        <f>'Open Int.'!B140/'Open Int.'!K140</f>
        <v>0.9804366316983272</v>
      </c>
      <c r="F134" s="228">
        <f>'Open Int.'!E140/'Open Int.'!K140</f>
        <v>0.013609299688120215</v>
      </c>
      <c r="G134" s="239">
        <f>'Open Int.'!H140/'Open Int.'!K140</f>
        <v>0.005954068613552594</v>
      </c>
      <c r="H134" s="240">
        <v>16561998</v>
      </c>
      <c r="I134" s="231">
        <v>3312000</v>
      </c>
      <c r="J134" s="346">
        <v>1926250</v>
      </c>
      <c r="K134" s="117" t="str">
        <f t="shared" si="5"/>
        <v>Gross Exposure is less then 30%</v>
      </c>
      <c r="M134"/>
      <c r="N134"/>
    </row>
    <row r="135" spans="1:14" s="7" customFormat="1" ht="15">
      <c r="A135" s="201" t="s">
        <v>169</v>
      </c>
      <c r="B135" s="234">
        <f>'Open Int.'!K141</f>
        <v>4093100</v>
      </c>
      <c r="C135" s="236">
        <f>'Open Int.'!R141</f>
        <v>150.0735115</v>
      </c>
      <c r="D135" s="161">
        <f t="shared" si="4"/>
        <v>0.7008501260146711</v>
      </c>
      <c r="E135" s="238">
        <f>'Open Int.'!B141/'Open Int.'!K141</f>
        <v>0.999731255038968</v>
      </c>
      <c r="F135" s="228">
        <f>'Open Int.'!E141/'Open Int.'!K141</f>
        <v>0.0002687449610319806</v>
      </c>
      <c r="G135" s="239">
        <f>'Open Int.'!H141/'Open Int.'!K141</f>
        <v>0</v>
      </c>
      <c r="H135" s="240">
        <v>5840193</v>
      </c>
      <c r="I135" s="231">
        <v>1167100</v>
      </c>
      <c r="J135" s="346">
        <v>1167100</v>
      </c>
      <c r="K135" s="117" t="str">
        <f t="shared" si="5"/>
        <v>Gross exposure is Substantial as Open interest has crossed 60%</v>
      </c>
      <c r="M135"/>
      <c r="N135"/>
    </row>
    <row r="136" spans="1:14" s="7" customFormat="1" ht="15">
      <c r="A136" s="201" t="s">
        <v>146</v>
      </c>
      <c r="B136" s="234">
        <f>'Open Int.'!K142</f>
        <v>17098200</v>
      </c>
      <c r="C136" s="236">
        <f>'Open Int.'!R142</f>
        <v>164.570175</v>
      </c>
      <c r="D136" s="161">
        <f t="shared" si="4"/>
        <v>0.7910727983884475</v>
      </c>
      <c r="E136" s="238">
        <f>'Open Int.'!B142/'Open Int.'!K142</f>
        <v>0.7601794340924776</v>
      </c>
      <c r="F136" s="228">
        <f>'Open Int.'!E142/'Open Int.'!K142</f>
        <v>0.18322981366459629</v>
      </c>
      <c r="G136" s="239">
        <f>'Open Int.'!H142/'Open Int.'!K142</f>
        <v>0.05659075224292615</v>
      </c>
      <c r="H136" s="240">
        <v>21613940</v>
      </c>
      <c r="I136" s="231">
        <v>4318800</v>
      </c>
      <c r="J136" s="346">
        <v>4318800</v>
      </c>
      <c r="K136" s="117" t="str">
        <f t="shared" si="5"/>
        <v>Gross exposure is Substantial as Open interest has crossed 60%</v>
      </c>
      <c r="M136"/>
      <c r="N136"/>
    </row>
    <row r="137" spans="1:14" s="7" customFormat="1" ht="15">
      <c r="A137" s="201" t="s">
        <v>147</v>
      </c>
      <c r="B137" s="234">
        <f>'Open Int.'!K143</f>
        <v>971850</v>
      </c>
      <c r="C137" s="236">
        <f>'Open Int.'!R143</f>
        <v>26.735593500000004</v>
      </c>
      <c r="D137" s="161">
        <f t="shared" si="4"/>
        <v>0.046467681616269185</v>
      </c>
      <c r="E137" s="238">
        <f>'Open Int.'!B143/'Open Int.'!K143</f>
        <v>0.9989247311827957</v>
      </c>
      <c r="F137" s="228">
        <f>'Open Int.'!E143/'Open Int.'!K143</f>
        <v>0.001075268817204301</v>
      </c>
      <c r="G137" s="239">
        <f>'Open Int.'!H143/'Open Int.'!K143</f>
        <v>0</v>
      </c>
      <c r="H137" s="240">
        <v>20914536</v>
      </c>
      <c r="I137" s="231">
        <v>4182090</v>
      </c>
      <c r="J137" s="346">
        <v>2091045</v>
      </c>
      <c r="K137" s="117" t="str">
        <f t="shared" si="5"/>
        <v>Gross Exposure is less then 30%</v>
      </c>
      <c r="M137"/>
      <c r="N137"/>
    </row>
    <row r="138" spans="1:14" s="7" customFormat="1" ht="15">
      <c r="A138" s="201" t="s">
        <v>488</v>
      </c>
      <c r="B138" s="234">
        <f>'Open Int.'!K144</f>
        <v>2749800</v>
      </c>
      <c r="C138" s="236">
        <f>'Open Int.'!R144</f>
        <v>97.397916</v>
      </c>
      <c r="D138" s="161">
        <f t="shared" si="4"/>
        <v>0.38863536242600727</v>
      </c>
      <c r="E138" s="238">
        <f>'Open Int.'!B144/'Open Int.'!K144</f>
        <v>0.9794894174121754</v>
      </c>
      <c r="F138" s="228">
        <f>'Open Int.'!E144/'Open Int.'!K144</f>
        <v>0.010473488981016802</v>
      </c>
      <c r="G138" s="239">
        <f>'Open Int.'!H144/'Open Int.'!K144</f>
        <v>0.010037093606807768</v>
      </c>
      <c r="H138" s="240">
        <v>7075527</v>
      </c>
      <c r="I138" s="231">
        <v>1414800</v>
      </c>
      <c r="J138" s="346">
        <v>1414800</v>
      </c>
      <c r="K138" s="117" t="str">
        <f t="shared" si="5"/>
        <v>Some sign of build up Gross exposure crosses 30%</v>
      </c>
      <c r="M138"/>
      <c r="N138"/>
    </row>
    <row r="139" spans="1:14" s="7" customFormat="1" ht="15">
      <c r="A139" s="201" t="s">
        <v>121</v>
      </c>
      <c r="B139" s="234">
        <f>'Open Int.'!K145</f>
        <v>30889625</v>
      </c>
      <c r="C139" s="236">
        <f>'Open Int.'!R145</f>
        <v>570.2224775</v>
      </c>
      <c r="D139" s="161">
        <f t="shared" si="4"/>
        <v>0.17838158183477126</v>
      </c>
      <c r="E139" s="238">
        <f>'Open Int.'!B145/'Open Int.'!K145</f>
        <v>0.8071965910884318</v>
      </c>
      <c r="F139" s="228">
        <f>'Open Int.'!E145/'Open Int.'!K145</f>
        <v>0.15839865326950392</v>
      </c>
      <c r="G139" s="239">
        <f>'Open Int.'!H145/'Open Int.'!K145</f>
        <v>0.034404755642064286</v>
      </c>
      <c r="H139" s="240">
        <v>173166000</v>
      </c>
      <c r="I139" s="231">
        <v>17304625</v>
      </c>
      <c r="J139" s="346">
        <v>8651500</v>
      </c>
      <c r="K139" s="117" t="str">
        <f t="shared" si="5"/>
        <v>Gross Exposure is less then 30%</v>
      </c>
      <c r="M139"/>
      <c r="N139"/>
    </row>
    <row r="140" spans="1:14" s="7" customFormat="1" ht="15">
      <c r="A140" s="201" t="s">
        <v>489</v>
      </c>
      <c r="B140" s="234">
        <f>'Open Int.'!K146</f>
        <v>372350</v>
      </c>
      <c r="C140" s="236">
        <f>'Open Int.'!R146</f>
        <v>12.27451775</v>
      </c>
      <c r="D140" s="161">
        <f t="shared" si="4"/>
        <v>0.14280312153395136</v>
      </c>
      <c r="E140" s="238">
        <f>'Open Int.'!B146/'Open Int.'!K146</f>
        <v>1</v>
      </c>
      <c r="F140" s="228">
        <f>'Open Int.'!E146/'Open Int.'!K146</f>
        <v>0</v>
      </c>
      <c r="G140" s="239">
        <f>'Open Int.'!H146/'Open Int.'!K146</f>
        <v>0</v>
      </c>
      <c r="H140" s="240">
        <v>2607436</v>
      </c>
      <c r="I140" s="231">
        <v>521400</v>
      </c>
      <c r="J140" s="346">
        <v>521400</v>
      </c>
      <c r="K140" s="117" t="str">
        <f t="shared" si="5"/>
        <v>Gross Exposure is less then 30%</v>
      </c>
      <c r="M140"/>
      <c r="N140"/>
    </row>
    <row r="141" spans="1:14" s="7" customFormat="1" ht="15">
      <c r="A141" s="201" t="s">
        <v>469</v>
      </c>
      <c r="B141" s="234">
        <f>'Open Int.'!K147</f>
        <v>3034850</v>
      </c>
      <c r="C141" s="236">
        <f>'Open Int.'!R147</f>
        <v>104.42918850000001</v>
      </c>
      <c r="D141" s="161">
        <f t="shared" si="4"/>
        <v>0.7763146585683794</v>
      </c>
      <c r="E141" s="238">
        <f>'Open Int.'!B147/'Open Int.'!K147</f>
        <v>0.9884343542514457</v>
      </c>
      <c r="F141" s="228">
        <f>'Open Int.'!E147/'Open Int.'!K147</f>
        <v>0.01113728849860784</v>
      </c>
      <c r="G141" s="239">
        <f>'Open Int.'!H147/'Open Int.'!K147</f>
        <v>0.00042835724994645533</v>
      </c>
      <c r="H141" s="240">
        <v>3909304</v>
      </c>
      <c r="I141" s="231">
        <v>781300</v>
      </c>
      <c r="J141" s="346">
        <v>781300</v>
      </c>
      <c r="K141" s="117" t="str">
        <f t="shared" si="5"/>
        <v>Gross exposure is Substantial as Open interest has crossed 60%</v>
      </c>
      <c r="M141"/>
      <c r="N141"/>
    </row>
    <row r="142" spans="1:14" s="7" customFormat="1" ht="15">
      <c r="A142" s="201" t="s">
        <v>35</v>
      </c>
      <c r="B142" s="234">
        <f>'Open Int.'!K148</f>
        <v>11619675</v>
      </c>
      <c r="C142" s="236">
        <f>'Open Int.'!R148</f>
        <v>988.3695555</v>
      </c>
      <c r="D142" s="161">
        <f t="shared" si="4"/>
        <v>0.10503530844377061</v>
      </c>
      <c r="E142" s="238">
        <f>'Open Int.'!B148/'Open Int.'!K148</f>
        <v>0.9788161028600197</v>
      </c>
      <c r="F142" s="228">
        <f>'Open Int.'!E148/'Open Int.'!K148</f>
        <v>0.015703967623879326</v>
      </c>
      <c r="G142" s="239">
        <f>'Open Int.'!H148/'Open Int.'!K148</f>
        <v>0.005479929516100924</v>
      </c>
      <c r="H142" s="240">
        <v>110626371</v>
      </c>
      <c r="I142" s="231">
        <v>3489525</v>
      </c>
      <c r="J142" s="346">
        <v>1744650</v>
      </c>
      <c r="K142" s="117" t="str">
        <f t="shared" si="5"/>
        <v>Gross Exposure is less then 30%</v>
      </c>
      <c r="M142"/>
      <c r="N142"/>
    </row>
    <row r="143" spans="1:14" s="7" customFormat="1" ht="15">
      <c r="A143" s="201" t="s">
        <v>170</v>
      </c>
      <c r="B143" s="234">
        <f>'Open Int.'!K149</f>
        <v>7219800</v>
      </c>
      <c r="C143" s="236">
        <f>'Open Int.'!R149</f>
        <v>156.597462</v>
      </c>
      <c r="D143" s="161">
        <f t="shared" si="4"/>
        <v>0.7189861417059364</v>
      </c>
      <c r="E143" s="238">
        <f>'Open Int.'!B149/'Open Int.'!K149</f>
        <v>0.9880744618964514</v>
      </c>
      <c r="F143" s="228">
        <f>'Open Int.'!E149/'Open Int.'!K149</f>
        <v>0.011343804537521814</v>
      </c>
      <c r="G143" s="239">
        <f>'Open Int.'!H149/'Open Int.'!K149</f>
        <v>0.0005817335660267597</v>
      </c>
      <c r="H143" s="240">
        <v>10041640</v>
      </c>
      <c r="I143" s="231">
        <v>2007600</v>
      </c>
      <c r="J143" s="346">
        <v>2007600</v>
      </c>
      <c r="K143" s="117" t="str">
        <f t="shared" si="5"/>
        <v>Gross exposure is Substantial as Open interest has crossed 60%</v>
      </c>
      <c r="M143"/>
      <c r="N143"/>
    </row>
    <row r="144" spans="1:14" s="7" customFormat="1" ht="15">
      <c r="A144" s="201" t="s">
        <v>79</v>
      </c>
      <c r="B144" s="234">
        <f>'Open Int.'!K150</f>
        <v>2233200</v>
      </c>
      <c r="C144" s="236">
        <f>'Open Int.'!R150</f>
        <v>51.017454</v>
      </c>
      <c r="D144" s="161">
        <f t="shared" si="4"/>
        <v>0.09112148960704164</v>
      </c>
      <c r="E144" s="238">
        <f>'Open Int.'!B150/'Open Int.'!K150</f>
        <v>0.99892530897367</v>
      </c>
      <c r="F144" s="228">
        <f>'Open Int.'!E150/'Open Int.'!K150</f>
        <v>0.0010746910263299302</v>
      </c>
      <c r="G144" s="239">
        <f>'Open Int.'!H150/'Open Int.'!K150</f>
        <v>0</v>
      </c>
      <c r="H144" s="240">
        <v>24507940</v>
      </c>
      <c r="I144" s="231">
        <v>4900800</v>
      </c>
      <c r="J144" s="346">
        <v>2450400</v>
      </c>
      <c r="K144" s="117" t="str">
        <f t="shared" si="5"/>
        <v>Gross Exposure is less then 30%</v>
      </c>
      <c r="M144"/>
      <c r="N144"/>
    </row>
    <row r="145" spans="1:14" s="7" customFormat="1" ht="15">
      <c r="A145" s="201" t="s">
        <v>409</v>
      </c>
      <c r="B145" s="234">
        <f>'Open Int.'!K151</f>
        <v>1462500</v>
      </c>
      <c r="C145" s="236">
        <f>'Open Int.'!R151</f>
        <v>81.5416875</v>
      </c>
      <c r="D145" s="161">
        <f t="shared" si="4"/>
        <v>0.09003941232860882</v>
      </c>
      <c r="E145" s="238">
        <f>'Open Int.'!B151/'Open Int.'!K151</f>
        <v>0.9982905982905983</v>
      </c>
      <c r="F145" s="228">
        <f>'Open Int.'!E151/'Open Int.'!K151</f>
        <v>0.0013675213675213675</v>
      </c>
      <c r="G145" s="239">
        <f>'Open Int.'!H151/'Open Int.'!K151</f>
        <v>0.0003418803418803419</v>
      </c>
      <c r="H145" s="240">
        <v>16242887</v>
      </c>
      <c r="I145" s="231">
        <v>3248500</v>
      </c>
      <c r="J145" s="346">
        <v>1624000</v>
      </c>
      <c r="K145" s="117" t="str">
        <f t="shared" si="5"/>
        <v>Gross Exposure is less then 30%</v>
      </c>
      <c r="M145"/>
      <c r="N145"/>
    </row>
    <row r="146" spans="1:14" s="7" customFormat="1" ht="15">
      <c r="A146" s="201" t="s">
        <v>270</v>
      </c>
      <c r="B146" s="234">
        <f>'Open Int.'!K152</f>
        <v>6660500</v>
      </c>
      <c r="C146" s="236">
        <f>'Open Int.'!R152</f>
        <v>213.335815</v>
      </c>
      <c r="D146" s="161">
        <f t="shared" si="4"/>
        <v>0.9167726519443481</v>
      </c>
      <c r="E146" s="238">
        <f>'Open Int.'!B152/'Open Int.'!K152</f>
        <v>0.9967419863373621</v>
      </c>
      <c r="F146" s="228">
        <f>'Open Int.'!E152/'Open Int.'!K152</f>
        <v>0.003047819232790331</v>
      </c>
      <c r="G146" s="239">
        <f>'Open Int.'!H152/'Open Int.'!K152</f>
        <v>0.00021019442984760903</v>
      </c>
      <c r="H146" s="240">
        <v>7265160</v>
      </c>
      <c r="I146" s="231">
        <v>1452500</v>
      </c>
      <c r="J146" s="346">
        <v>1452500</v>
      </c>
      <c r="K146" s="117" t="str">
        <f t="shared" si="5"/>
        <v>Gross exposure has crossed 80%,Margin double</v>
      </c>
      <c r="M146"/>
      <c r="N146"/>
    </row>
    <row r="147" spans="1:14" s="7" customFormat="1" ht="15">
      <c r="A147" s="201" t="s">
        <v>410</v>
      </c>
      <c r="B147" s="234">
        <f>'Open Int.'!K153</f>
        <v>501000</v>
      </c>
      <c r="C147" s="236">
        <f>'Open Int.'!R153</f>
        <v>23.05101</v>
      </c>
      <c r="D147" s="161">
        <f t="shared" si="4"/>
        <v>0.0915674761828608</v>
      </c>
      <c r="E147" s="238">
        <f>'Open Int.'!B153/'Open Int.'!K153</f>
        <v>1</v>
      </c>
      <c r="F147" s="228">
        <f>'Open Int.'!E153/'Open Int.'!K153</f>
        <v>0</v>
      </c>
      <c r="G147" s="239">
        <f>'Open Int.'!H153/'Open Int.'!K153</f>
        <v>0</v>
      </c>
      <c r="H147" s="240">
        <v>5471375</v>
      </c>
      <c r="I147" s="231">
        <v>1094000</v>
      </c>
      <c r="J147" s="346">
        <v>1094000</v>
      </c>
      <c r="K147" s="117" t="str">
        <f t="shared" si="5"/>
        <v>Gross Exposure is less then 30%</v>
      </c>
      <c r="M147"/>
      <c r="N147"/>
    </row>
    <row r="148" spans="1:14" s="7" customFormat="1" ht="15">
      <c r="A148" s="201" t="s">
        <v>220</v>
      </c>
      <c r="B148" s="234">
        <f>'Open Int.'!K154</f>
        <v>5674500</v>
      </c>
      <c r="C148" s="236">
        <f>'Open Int.'!R154</f>
        <v>253.7920125</v>
      </c>
      <c r="D148" s="161">
        <f t="shared" si="4"/>
        <v>0.6605540342396196</v>
      </c>
      <c r="E148" s="238">
        <f>'Open Int.'!B154/'Open Int.'!K154</f>
        <v>0.9876288659793815</v>
      </c>
      <c r="F148" s="228">
        <f>'Open Int.'!E154/'Open Int.'!K154</f>
        <v>0.01156930126002291</v>
      </c>
      <c r="G148" s="239">
        <f>'Open Int.'!H154/'Open Int.'!K154</f>
        <v>0.0008018327605956472</v>
      </c>
      <c r="H148" s="240">
        <v>8590516</v>
      </c>
      <c r="I148" s="231">
        <v>1717950</v>
      </c>
      <c r="J148" s="346">
        <v>949000</v>
      </c>
      <c r="K148" s="117" t="str">
        <f t="shared" si="5"/>
        <v>Gross exposure is Substantial as Open interest has crossed 60%</v>
      </c>
      <c r="M148"/>
      <c r="N148"/>
    </row>
    <row r="149" spans="1:14" s="7" customFormat="1" ht="15">
      <c r="A149" s="201" t="s">
        <v>411</v>
      </c>
      <c r="B149" s="234">
        <f>'Open Int.'!K155</f>
        <v>866800</v>
      </c>
      <c r="C149" s="236">
        <f>'Open Int.'!R155</f>
        <v>49.632968</v>
      </c>
      <c r="D149" s="161">
        <f t="shared" si="4"/>
        <v>0.296052507993042</v>
      </c>
      <c r="E149" s="238">
        <f>'Open Int.'!B155/'Open Int.'!K155</f>
        <v>0.9993654822335025</v>
      </c>
      <c r="F149" s="228">
        <f>'Open Int.'!E155/'Open Int.'!K155</f>
        <v>0.0006345177664974619</v>
      </c>
      <c r="G149" s="239">
        <f>'Open Int.'!H155/'Open Int.'!K155</f>
        <v>0</v>
      </c>
      <c r="H149" s="240">
        <v>2927859</v>
      </c>
      <c r="I149" s="231">
        <v>585200</v>
      </c>
      <c r="J149" s="346">
        <v>585200</v>
      </c>
      <c r="K149" s="117" t="str">
        <f t="shared" si="5"/>
        <v>Gross Exposure is less then 30%</v>
      </c>
      <c r="M149"/>
      <c r="N149"/>
    </row>
    <row r="150" spans="1:14" s="7" customFormat="1" ht="15">
      <c r="A150" s="201" t="s">
        <v>412</v>
      </c>
      <c r="B150" s="234">
        <f>'Open Int.'!K156</f>
        <v>35741200</v>
      </c>
      <c r="C150" s="236">
        <f>'Open Int.'!R156</f>
        <v>234.10486</v>
      </c>
      <c r="D150" s="161">
        <f t="shared" si="4"/>
        <v>0.4765492825014099</v>
      </c>
      <c r="E150" s="238">
        <f>'Open Int.'!B156/'Open Int.'!K156</f>
        <v>0.797119290902376</v>
      </c>
      <c r="F150" s="228">
        <f>'Open Int.'!E156/'Open Int.'!K156</f>
        <v>0.16681029176412657</v>
      </c>
      <c r="G150" s="239">
        <f>'Open Int.'!H156/'Open Int.'!K156</f>
        <v>0.03607041733349747</v>
      </c>
      <c r="H150" s="240">
        <v>75000008</v>
      </c>
      <c r="I150" s="231">
        <v>14999600</v>
      </c>
      <c r="J150" s="346">
        <v>8109200</v>
      </c>
      <c r="K150" s="117" t="str">
        <f t="shared" si="5"/>
        <v>Gross exposure is building up andcrpsses 40% mark</v>
      </c>
      <c r="M150"/>
      <c r="N150"/>
    </row>
    <row r="151" spans="1:14" s="7" customFormat="1" ht="15">
      <c r="A151" s="201" t="s">
        <v>385</v>
      </c>
      <c r="B151" s="234">
        <f>'Open Int.'!K157</f>
        <v>16624800</v>
      </c>
      <c r="C151" s="236">
        <f>'Open Int.'!R157</f>
        <v>325.513584</v>
      </c>
      <c r="D151" s="161">
        <f t="shared" si="4"/>
        <v>0.7085436259287894</v>
      </c>
      <c r="E151" s="238">
        <f>'Open Int.'!B157/'Open Int.'!K157</f>
        <v>0.8793128338386026</v>
      </c>
      <c r="F151" s="228">
        <f>'Open Int.'!E157/'Open Int.'!K157</f>
        <v>0.10163129782012416</v>
      </c>
      <c r="G151" s="239">
        <f>'Open Int.'!H157/'Open Int.'!K157</f>
        <v>0.019055868341273277</v>
      </c>
      <c r="H151" s="240">
        <v>23463340</v>
      </c>
      <c r="I151" s="231">
        <v>4692000</v>
      </c>
      <c r="J151" s="346">
        <v>2836800</v>
      </c>
      <c r="K151" s="117" t="str">
        <f t="shared" si="5"/>
        <v>Gross exposure is Substantial as Open interest has crossed 60%</v>
      </c>
      <c r="M151"/>
      <c r="N151"/>
    </row>
    <row r="152" spans="1:14" s="7" customFormat="1" ht="15">
      <c r="A152" s="201" t="s">
        <v>80</v>
      </c>
      <c r="B152" s="234">
        <f>'Open Int.'!K158</f>
        <v>5355600</v>
      </c>
      <c r="C152" s="236">
        <f>'Open Int.'!R158</f>
        <v>263.62941</v>
      </c>
      <c r="D152" s="161">
        <f t="shared" si="4"/>
        <v>0.20124574256056613</v>
      </c>
      <c r="E152" s="238">
        <f>'Open Int.'!B158/'Open Int.'!K158</f>
        <v>0.9963029352453506</v>
      </c>
      <c r="F152" s="228">
        <f>'Open Int.'!E158/'Open Int.'!K158</f>
        <v>0.003697064754649339</v>
      </c>
      <c r="G152" s="239">
        <f>'Open Int.'!H158/'Open Int.'!K158</f>
        <v>0</v>
      </c>
      <c r="H152" s="240">
        <v>26612240</v>
      </c>
      <c r="I152" s="231">
        <v>5322000</v>
      </c>
      <c r="J152" s="346">
        <v>2661000</v>
      </c>
      <c r="K152" s="117" t="str">
        <f t="shared" si="5"/>
        <v>Gross Exposure is less then 30%</v>
      </c>
      <c r="M152"/>
      <c r="N152"/>
    </row>
    <row r="153" spans="1:14" s="7" customFormat="1" ht="15">
      <c r="A153" s="201" t="s">
        <v>221</v>
      </c>
      <c r="B153" s="234">
        <f>'Open Int.'!K159</f>
        <v>6134800</v>
      </c>
      <c r="C153" s="236">
        <f>'Open Int.'!R159</f>
        <v>70.887614</v>
      </c>
      <c r="D153" s="161">
        <f t="shared" si="4"/>
        <v>0.430865045788717</v>
      </c>
      <c r="E153" s="238">
        <f>'Open Int.'!B159/'Open Int.'!K159</f>
        <v>0.9390689183021451</v>
      </c>
      <c r="F153" s="228">
        <f>'Open Int.'!E159/'Open Int.'!K159</f>
        <v>0.054997717937015064</v>
      </c>
      <c r="G153" s="239">
        <f>'Open Int.'!H159/'Open Int.'!K159</f>
        <v>0.005933363760839799</v>
      </c>
      <c r="H153" s="240">
        <v>14238333</v>
      </c>
      <c r="I153" s="231">
        <v>2847600</v>
      </c>
      <c r="J153" s="346">
        <v>2847600</v>
      </c>
      <c r="K153" s="117" t="str">
        <f t="shared" si="5"/>
        <v>Gross exposure is building up andcrpsses 40% mark</v>
      </c>
      <c r="M153"/>
      <c r="N153"/>
    </row>
    <row r="154" spans="1:14" s="7" customFormat="1" ht="15">
      <c r="A154" s="201" t="s">
        <v>292</v>
      </c>
      <c r="B154" s="234">
        <f>'Open Int.'!K160</f>
        <v>11492800</v>
      </c>
      <c r="C154" s="236">
        <f>'Open Int.'!R160</f>
        <v>248.876584</v>
      </c>
      <c r="D154" s="161">
        <f t="shared" si="4"/>
        <v>0.43817820533144775</v>
      </c>
      <c r="E154" s="238">
        <f>'Open Int.'!B160/'Open Int.'!K160</f>
        <v>0.9458269525267994</v>
      </c>
      <c r="F154" s="228">
        <f>'Open Int.'!E160/'Open Int.'!K160</f>
        <v>0.047856049004594184</v>
      </c>
      <c r="G154" s="239">
        <f>'Open Int.'!H160/'Open Int.'!K160</f>
        <v>0.006316998468606432</v>
      </c>
      <c r="H154" s="240">
        <v>26228598</v>
      </c>
      <c r="I154" s="231">
        <v>5244800</v>
      </c>
      <c r="J154" s="346">
        <v>2648800</v>
      </c>
      <c r="K154" s="117" t="str">
        <f t="shared" si="5"/>
        <v>Gross exposure is building up andcrpsses 40% mark</v>
      </c>
      <c r="M154"/>
      <c r="N154"/>
    </row>
    <row r="155" spans="1:11" s="7" customFormat="1" ht="15">
      <c r="A155" s="201" t="s">
        <v>222</v>
      </c>
      <c r="B155" s="234">
        <f>'Open Int.'!K161</f>
        <v>14421000</v>
      </c>
      <c r="C155" s="236">
        <f>'Open Int.'!R161</f>
        <v>426.64528500000006</v>
      </c>
      <c r="D155" s="161">
        <f t="shared" si="4"/>
        <v>0.5917624014662872</v>
      </c>
      <c r="E155" s="238">
        <f>'Open Int.'!B161/'Open Int.'!K161</f>
        <v>0.9658830871645517</v>
      </c>
      <c r="F155" s="228">
        <f>'Open Int.'!E161/'Open Int.'!K161</f>
        <v>0.03162055335968379</v>
      </c>
      <c r="G155" s="239">
        <f>'Open Int.'!H161/'Open Int.'!K161</f>
        <v>0.00249635947576451</v>
      </c>
      <c r="H155" s="240">
        <v>24369578</v>
      </c>
      <c r="I155" s="231">
        <v>4873500</v>
      </c>
      <c r="J155" s="346">
        <v>2436000</v>
      </c>
      <c r="K155" s="117" t="str">
        <f t="shared" si="5"/>
        <v>Gross exposure is building up andcrpsses 40% mark</v>
      </c>
    </row>
    <row r="156" spans="1:11" s="7" customFormat="1" ht="15">
      <c r="A156" s="201" t="s">
        <v>474</v>
      </c>
      <c r="B156" s="234">
        <f>'Open Int.'!K162</f>
        <v>1955000</v>
      </c>
      <c r="C156" s="236">
        <f>'Open Int.'!R162</f>
        <v>76.821725</v>
      </c>
      <c r="D156" s="161">
        <f t="shared" si="4"/>
        <v>0.4562568686495987</v>
      </c>
      <c r="E156" s="238">
        <f>'Open Int.'!B162/'Open Int.'!K162</f>
        <v>0.9864450127877238</v>
      </c>
      <c r="F156" s="228">
        <f>'Open Int.'!E162/'Open Int.'!K162</f>
        <v>0.013043478260869565</v>
      </c>
      <c r="G156" s="239">
        <f>'Open Int.'!H162/'Open Int.'!K162</f>
        <v>0.0005115089514066496</v>
      </c>
      <c r="H156" s="240">
        <v>4284867</v>
      </c>
      <c r="I156" s="231">
        <v>856500</v>
      </c>
      <c r="J156" s="346">
        <v>856500</v>
      </c>
      <c r="K156" s="117" t="str">
        <f t="shared" si="5"/>
        <v>Gross exposure is building up andcrpsses 40% mark</v>
      </c>
    </row>
    <row r="157" spans="1:11" s="7" customFormat="1" ht="15">
      <c r="A157" s="201" t="s">
        <v>413</v>
      </c>
      <c r="B157" s="234">
        <f>'Open Int.'!K163</f>
        <v>2695550</v>
      </c>
      <c r="C157" s="236">
        <f>'Open Int.'!R163</f>
        <v>209.78117875</v>
      </c>
      <c r="D157" s="161">
        <f t="shared" si="4"/>
        <v>0.9466061524220096</v>
      </c>
      <c r="E157" s="238">
        <f>'Open Int.'!B163/'Open Int.'!K163</f>
        <v>0.9977555600897776</v>
      </c>
      <c r="F157" s="228">
        <f>'Open Int.'!E163/'Open Int.'!K163</f>
        <v>0.0020403999183840034</v>
      </c>
      <c r="G157" s="239">
        <f>'Open Int.'!H163/'Open Int.'!K163</f>
        <v>0.00020403999183840033</v>
      </c>
      <c r="H157" s="240">
        <v>2847594</v>
      </c>
      <c r="I157" s="231">
        <v>569250</v>
      </c>
      <c r="J157" s="346">
        <v>569250</v>
      </c>
      <c r="K157" s="117" t="str">
        <f t="shared" si="5"/>
        <v>Gross exposure has crossed 80%,Margin double</v>
      </c>
    </row>
    <row r="158" spans="1:14" s="7" customFormat="1" ht="15">
      <c r="A158" s="201" t="s">
        <v>223</v>
      </c>
      <c r="B158" s="234">
        <f>'Open Int.'!K164</f>
        <v>10644800</v>
      </c>
      <c r="C158" s="236">
        <f>'Open Int.'!R164</f>
        <v>436.543248</v>
      </c>
      <c r="D158" s="161">
        <f t="shared" si="4"/>
        <v>0.23135361337448526</v>
      </c>
      <c r="E158" s="238">
        <f>'Open Int.'!B164/'Open Int.'!K164</f>
        <v>0.9159777543965129</v>
      </c>
      <c r="F158" s="228">
        <f>'Open Int.'!E164/'Open Int.'!K164</f>
        <v>0.06906658650232977</v>
      </c>
      <c r="G158" s="239">
        <f>'Open Int.'!H164/'Open Int.'!K164</f>
        <v>0.014955659101157372</v>
      </c>
      <c r="H158" s="240">
        <v>46010952</v>
      </c>
      <c r="I158" s="231">
        <v>7669600</v>
      </c>
      <c r="J158" s="346">
        <v>3834400</v>
      </c>
      <c r="K158" s="117" t="str">
        <f t="shared" si="5"/>
        <v>Gross Exposure is less then 30%</v>
      </c>
      <c r="M158"/>
      <c r="N158"/>
    </row>
    <row r="159" spans="1:14" s="7" customFormat="1" ht="15">
      <c r="A159" s="201" t="s">
        <v>230</v>
      </c>
      <c r="B159" s="234">
        <f>'Open Int.'!K165</f>
        <v>22478400</v>
      </c>
      <c r="C159" s="236">
        <f>'Open Int.'!R165</f>
        <v>1208.1016080000002</v>
      </c>
      <c r="D159" s="161">
        <f t="shared" si="4"/>
        <v>0.17450397847318475</v>
      </c>
      <c r="E159" s="238">
        <f>'Open Int.'!B165/'Open Int.'!K165</f>
        <v>0.9020926756352765</v>
      </c>
      <c r="F159" s="228">
        <f>'Open Int.'!E165/'Open Int.'!K165</f>
        <v>0.08137144992526159</v>
      </c>
      <c r="G159" s="239">
        <f>'Open Int.'!H165/'Open Int.'!K165</f>
        <v>0.016535874439461883</v>
      </c>
      <c r="H159" s="240">
        <v>128813109</v>
      </c>
      <c r="I159" s="231">
        <v>5516700</v>
      </c>
      <c r="J159" s="346">
        <v>2758000</v>
      </c>
      <c r="K159" s="117" t="str">
        <f t="shared" si="5"/>
        <v>Gross Exposure is less then 30%</v>
      </c>
      <c r="M159"/>
      <c r="N159"/>
    </row>
    <row r="160" spans="1:14" s="7" customFormat="1" ht="15">
      <c r="A160" s="201" t="s">
        <v>97</v>
      </c>
      <c r="B160" s="234">
        <f>'Open Int.'!K166</f>
        <v>13615800</v>
      </c>
      <c r="C160" s="236">
        <f>'Open Int.'!R166</f>
        <v>1262.525055</v>
      </c>
      <c r="D160" s="161">
        <f t="shared" si="4"/>
        <v>0.47077893171098467</v>
      </c>
      <c r="E160" s="238">
        <f>'Open Int.'!B166/'Open Int.'!K166</f>
        <v>0.8999838423008564</v>
      </c>
      <c r="F160" s="228">
        <f>'Open Int.'!E166/'Open Int.'!K166</f>
        <v>0.07509290677007593</v>
      </c>
      <c r="G160" s="239">
        <f>'Open Int.'!H166/'Open Int.'!K166</f>
        <v>0.024923250929067702</v>
      </c>
      <c r="H160" s="240">
        <v>28921855</v>
      </c>
      <c r="I160" s="231">
        <v>3848900</v>
      </c>
      <c r="J160" s="346">
        <v>1924450</v>
      </c>
      <c r="K160" s="117" t="str">
        <f t="shared" si="5"/>
        <v>Gross exposure is building up andcrpsses 40% mark</v>
      </c>
      <c r="M160"/>
      <c r="N160"/>
    </row>
    <row r="161" spans="1:14" s="7" customFormat="1" ht="15">
      <c r="A161" s="201" t="s">
        <v>148</v>
      </c>
      <c r="B161" s="234">
        <f>'Open Int.'!K167</f>
        <v>6301350</v>
      </c>
      <c r="C161" s="236">
        <f>'Open Int.'!R167</f>
        <v>910.38754125</v>
      </c>
      <c r="D161" s="161">
        <f t="shared" si="4"/>
        <v>0.2715405656098604</v>
      </c>
      <c r="E161" s="238">
        <f>'Open Int.'!B167/'Open Int.'!K167</f>
        <v>0.7842367111809374</v>
      </c>
      <c r="F161" s="228">
        <f>'Open Int.'!E167/'Open Int.'!K167</f>
        <v>0.1263856157807454</v>
      </c>
      <c r="G161" s="239">
        <f>'Open Int.'!H167/'Open Int.'!K167</f>
        <v>0.08937767303831719</v>
      </c>
      <c r="H161" s="240">
        <v>23205925</v>
      </c>
      <c r="I161" s="231">
        <v>2501400</v>
      </c>
      <c r="J161" s="346">
        <v>1250700</v>
      </c>
      <c r="K161" s="117" t="str">
        <f t="shared" si="5"/>
        <v>Gross Exposure is less then 30%</v>
      </c>
      <c r="M161"/>
      <c r="N161"/>
    </row>
    <row r="162" spans="1:14" s="7" customFormat="1" ht="15">
      <c r="A162" s="201" t="s">
        <v>199</v>
      </c>
      <c r="B162" s="234">
        <f>'Open Int.'!K168</f>
        <v>13907250</v>
      </c>
      <c r="C162" s="236">
        <f>'Open Int.'!R168</f>
        <v>2862.1815862500002</v>
      </c>
      <c r="D162" s="161">
        <f t="shared" si="4"/>
        <v>0.10944991972334656</v>
      </c>
      <c r="E162" s="238">
        <f>'Open Int.'!B168/'Open Int.'!K168</f>
        <v>0.764482554063528</v>
      </c>
      <c r="F162" s="228">
        <f>'Open Int.'!E168/'Open Int.'!K168</f>
        <v>0.1539664563447123</v>
      </c>
      <c r="G162" s="239">
        <f>'Open Int.'!H168/'Open Int.'!K168</f>
        <v>0.08155098959175969</v>
      </c>
      <c r="H162" s="240">
        <v>127064963</v>
      </c>
      <c r="I162" s="231">
        <v>1529850</v>
      </c>
      <c r="J162" s="346">
        <v>764850</v>
      </c>
      <c r="K162" s="117" t="str">
        <f t="shared" si="5"/>
        <v>Gross Exposure is less then 30%</v>
      </c>
      <c r="M162"/>
      <c r="N162"/>
    </row>
    <row r="163" spans="1:14" s="7" customFormat="1" ht="15">
      <c r="A163" s="201" t="s">
        <v>293</v>
      </c>
      <c r="B163" s="234">
        <f>'Open Int.'!K169</f>
        <v>1759000</v>
      </c>
      <c r="C163" s="236">
        <f>'Open Int.'!R169</f>
        <v>96.806565</v>
      </c>
      <c r="D163" s="161">
        <f t="shared" si="4"/>
        <v>0.6199339606449428</v>
      </c>
      <c r="E163" s="238">
        <f>'Open Int.'!B169/'Open Int.'!K169</f>
        <v>0.9960204661739624</v>
      </c>
      <c r="F163" s="228">
        <f>'Open Int.'!E169/'Open Int.'!K169</f>
        <v>0.003979533826037522</v>
      </c>
      <c r="G163" s="239">
        <f>'Open Int.'!H169/'Open Int.'!K169</f>
        <v>0</v>
      </c>
      <c r="H163" s="240">
        <v>2837399</v>
      </c>
      <c r="I163" s="231">
        <v>567000</v>
      </c>
      <c r="J163" s="346">
        <v>567000</v>
      </c>
      <c r="K163" s="117" t="str">
        <f t="shared" si="5"/>
        <v>Gross exposure is Substantial as Open interest has crossed 60%</v>
      </c>
      <c r="M163"/>
      <c r="N163"/>
    </row>
    <row r="164" spans="1:14" s="7" customFormat="1" ht="15">
      <c r="A164" s="201" t="s">
        <v>414</v>
      </c>
      <c r="B164" s="234">
        <f>'Open Int.'!K170</f>
        <v>101744500</v>
      </c>
      <c r="C164" s="236">
        <f>'Open Int.'!R170</f>
        <v>522.96673</v>
      </c>
      <c r="D164" s="161">
        <f t="shared" si="4"/>
        <v>0.7025033976074568</v>
      </c>
      <c r="E164" s="238">
        <f>'Open Int.'!B170/'Open Int.'!K170</f>
        <v>0.7750527055516514</v>
      </c>
      <c r="F164" s="228">
        <f>'Open Int.'!E170/'Open Int.'!K170</f>
        <v>0.17884750527055515</v>
      </c>
      <c r="G164" s="239">
        <f>'Open Int.'!H170/'Open Int.'!K170</f>
        <v>0.04609978917779339</v>
      </c>
      <c r="H164" s="240">
        <v>144831328</v>
      </c>
      <c r="I164" s="231">
        <v>28964650</v>
      </c>
      <c r="J164" s="346">
        <v>14478750</v>
      </c>
      <c r="K164" s="117" t="str">
        <f t="shared" si="5"/>
        <v>Gross exposure is Substantial as Open interest has crossed 60%</v>
      </c>
      <c r="M164"/>
      <c r="N164"/>
    </row>
    <row r="165" spans="1:14" s="7" customFormat="1" ht="15">
      <c r="A165" s="201" t="s">
        <v>415</v>
      </c>
      <c r="B165" s="234">
        <f>'Open Int.'!K171</f>
        <v>2425500</v>
      </c>
      <c r="C165" s="236">
        <f>'Open Int.'!R171</f>
        <v>109.58409</v>
      </c>
      <c r="D165" s="161">
        <f t="shared" si="4"/>
        <v>0.261667986424119</v>
      </c>
      <c r="E165" s="238">
        <f>'Open Int.'!B171/'Open Int.'!K171</f>
        <v>0.9951762523191094</v>
      </c>
      <c r="F165" s="228">
        <f>'Open Int.'!E171/'Open Int.'!K171</f>
        <v>0.0044526901669758815</v>
      </c>
      <c r="G165" s="239">
        <f>'Open Int.'!H171/'Open Int.'!K171</f>
        <v>0.00037105751391465676</v>
      </c>
      <c r="H165" s="240">
        <v>9269380</v>
      </c>
      <c r="I165" s="231">
        <v>1853550</v>
      </c>
      <c r="J165" s="346">
        <v>1062450</v>
      </c>
      <c r="K165" s="117" t="str">
        <f t="shared" si="5"/>
        <v>Gross Exposure is less then 30%</v>
      </c>
      <c r="M165"/>
      <c r="N165"/>
    </row>
    <row r="166" spans="1:14" s="7" customFormat="1" ht="15">
      <c r="A166" s="201" t="s">
        <v>212</v>
      </c>
      <c r="B166" s="234">
        <f>'Open Int.'!K172</f>
        <v>86419950</v>
      </c>
      <c r="C166" s="236">
        <f>'Open Int.'!R172</f>
        <v>1133.829744</v>
      </c>
      <c r="D166" s="161">
        <f t="shared" si="4"/>
        <v>0.4801108333333333</v>
      </c>
      <c r="E166" s="238">
        <f>'Open Int.'!B172/'Open Int.'!K172</f>
        <v>0.7367135713455053</v>
      </c>
      <c r="F166" s="228">
        <f>'Open Int.'!E172/'Open Int.'!K172</f>
        <v>0.17839283637632283</v>
      </c>
      <c r="G166" s="239">
        <f>'Open Int.'!H172/'Open Int.'!K172</f>
        <v>0.08489359227817188</v>
      </c>
      <c r="H166" s="240">
        <v>180000000</v>
      </c>
      <c r="I166" s="231">
        <v>25929000</v>
      </c>
      <c r="J166" s="346">
        <v>12964500</v>
      </c>
      <c r="K166" s="117" t="str">
        <f t="shared" si="5"/>
        <v>Gross exposure is building up andcrpsses 40% mark</v>
      </c>
      <c r="M166"/>
      <c r="N166"/>
    </row>
    <row r="167" spans="1:14" s="7" customFormat="1" ht="15">
      <c r="A167" s="201" t="s">
        <v>231</v>
      </c>
      <c r="B167" s="234">
        <f>'Open Int.'!K173</f>
        <v>40734900</v>
      </c>
      <c r="C167" s="236">
        <f>'Open Int.'!R173</f>
        <v>701.862327</v>
      </c>
      <c r="D167" s="161">
        <f t="shared" si="4"/>
        <v>0.34828894076997496</v>
      </c>
      <c r="E167" s="238">
        <f>'Open Int.'!B173/'Open Int.'!K173</f>
        <v>0.8218333664744482</v>
      </c>
      <c r="F167" s="228">
        <f>'Open Int.'!E173/'Open Int.'!K173</f>
        <v>0.1340226685225691</v>
      </c>
      <c r="G167" s="239">
        <f>'Open Int.'!H173/'Open Int.'!K173</f>
        <v>0.0441439650029827</v>
      </c>
      <c r="H167" s="240">
        <v>116957202</v>
      </c>
      <c r="I167" s="231">
        <v>17814600</v>
      </c>
      <c r="J167" s="346">
        <v>8907300</v>
      </c>
      <c r="K167" s="117" t="str">
        <f t="shared" si="5"/>
        <v>Some sign of build up Gross exposure crosses 30%</v>
      </c>
      <c r="M167"/>
      <c r="N167"/>
    </row>
    <row r="168" spans="1:14" s="7" customFormat="1" ht="15">
      <c r="A168" s="201" t="s">
        <v>490</v>
      </c>
      <c r="B168" s="234">
        <f>'Open Int.'!K174</f>
        <v>396550</v>
      </c>
      <c r="C168" s="236">
        <f>'Open Int.'!R174</f>
        <v>14.267869</v>
      </c>
      <c r="D168" s="161">
        <f t="shared" si="4"/>
        <v>0.094501132679066</v>
      </c>
      <c r="E168" s="238">
        <f>'Open Int.'!B174/'Open Int.'!K174</f>
        <v>1</v>
      </c>
      <c r="F168" s="228">
        <f>'Open Int.'!E174/'Open Int.'!K174</f>
        <v>0</v>
      </c>
      <c r="G168" s="239">
        <f>'Open Int.'!H174/'Open Int.'!K174</f>
        <v>0</v>
      </c>
      <c r="H168" s="240">
        <v>4196246</v>
      </c>
      <c r="I168" s="231">
        <v>838750</v>
      </c>
      <c r="J168" s="346">
        <v>838750</v>
      </c>
      <c r="K168" s="117" t="str">
        <f t="shared" si="5"/>
        <v>Gross Exposure is less then 30%</v>
      </c>
      <c r="M168"/>
      <c r="N168"/>
    </row>
    <row r="169" spans="1:14" s="7" customFormat="1" ht="15">
      <c r="A169" s="201" t="s">
        <v>200</v>
      </c>
      <c r="B169" s="234">
        <f>'Open Int.'!K175</f>
        <v>12136200</v>
      </c>
      <c r="C169" s="236">
        <f>'Open Int.'!R175</f>
        <v>512.026278</v>
      </c>
      <c r="D169" s="161">
        <f t="shared" si="4"/>
        <v>0.12674840676243826</v>
      </c>
      <c r="E169" s="238">
        <f>'Open Int.'!B175/'Open Int.'!K175</f>
        <v>0.9115538636475997</v>
      </c>
      <c r="F169" s="228">
        <f>'Open Int.'!E175/'Open Int.'!K175</f>
        <v>0.0779650961585999</v>
      </c>
      <c r="G169" s="239">
        <f>'Open Int.'!H175/'Open Int.'!K175</f>
        <v>0.010481040193800365</v>
      </c>
      <c r="H169" s="240">
        <v>95750316</v>
      </c>
      <c r="I169" s="231">
        <v>6700800</v>
      </c>
      <c r="J169" s="346">
        <v>3350400</v>
      </c>
      <c r="K169" s="117" t="str">
        <f t="shared" si="5"/>
        <v>Gross Exposure is less then 30%</v>
      </c>
      <c r="M169"/>
      <c r="N169"/>
    </row>
    <row r="170" spans="1:14" s="7" customFormat="1" ht="15">
      <c r="A170" s="201" t="s">
        <v>201</v>
      </c>
      <c r="B170" s="234">
        <f>'Open Int.'!K176</f>
        <v>11686000</v>
      </c>
      <c r="C170" s="236">
        <f>'Open Int.'!R176</f>
        <v>1980.71857</v>
      </c>
      <c r="D170" s="161">
        <f t="shared" si="4"/>
        <v>0.3426877771252067</v>
      </c>
      <c r="E170" s="238">
        <f>'Open Int.'!B176/'Open Int.'!K176</f>
        <v>0.8460978949169947</v>
      </c>
      <c r="F170" s="228">
        <f>'Open Int.'!E176/'Open Int.'!K176</f>
        <v>0.10782132466198871</v>
      </c>
      <c r="G170" s="239">
        <f>'Open Int.'!H176/'Open Int.'!K176</f>
        <v>0.0460807804210166</v>
      </c>
      <c r="H170" s="240">
        <v>34101012</v>
      </c>
      <c r="I170" s="231">
        <v>1874500</v>
      </c>
      <c r="J170" s="346">
        <v>937250</v>
      </c>
      <c r="K170" s="117" t="str">
        <f t="shared" si="5"/>
        <v>Some sign of build up Gross exposure crosses 30%</v>
      </c>
      <c r="M170"/>
      <c r="N170"/>
    </row>
    <row r="171" spans="1:14" s="7" customFormat="1" ht="15">
      <c r="A171" s="201" t="s">
        <v>36</v>
      </c>
      <c r="B171" s="234">
        <f>'Open Int.'!K177</f>
        <v>2168000</v>
      </c>
      <c r="C171" s="236">
        <f>'Open Int.'!R177</f>
        <v>44.3898</v>
      </c>
      <c r="D171" s="161">
        <f t="shared" si="4"/>
        <v>0.1931912557788067</v>
      </c>
      <c r="E171" s="238">
        <f>'Open Int.'!B177/'Open Int.'!K177</f>
        <v>0.9749077490774908</v>
      </c>
      <c r="F171" s="228">
        <f>'Open Int.'!E177/'Open Int.'!K177</f>
        <v>0.024354243542435424</v>
      </c>
      <c r="G171" s="239">
        <f>'Open Int.'!H177/'Open Int.'!K177</f>
        <v>0.0007380073800738007</v>
      </c>
      <c r="H171" s="240">
        <v>11222040</v>
      </c>
      <c r="I171" s="231">
        <v>2243200</v>
      </c>
      <c r="J171" s="346">
        <v>2243200</v>
      </c>
      <c r="K171" s="117" t="str">
        <f t="shared" si="5"/>
        <v>Gross Exposure is less then 30%</v>
      </c>
      <c r="M171"/>
      <c r="N171"/>
    </row>
    <row r="172" spans="1:16" s="7" customFormat="1" ht="15">
      <c r="A172" s="201" t="s">
        <v>294</v>
      </c>
      <c r="B172" s="234">
        <f>'Open Int.'!K178</f>
        <v>1689300</v>
      </c>
      <c r="C172" s="236">
        <f>'Open Int.'!R178</f>
        <v>365.86859400000003</v>
      </c>
      <c r="D172" s="161">
        <f t="shared" si="4"/>
        <v>0.43793304314079884</v>
      </c>
      <c r="E172" s="238">
        <f>'Open Int.'!B178/'Open Int.'!K178</f>
        <v>0.9891671106375421</v>
      </c>
      <c r="F172" s="228">
        <f>'Open Int.'!E178/'Open Int.'!K178</f>
        <v>0.01047771266204937</v>
      </c>
      <c r="G172" s="239">
        <f>'Open Int.'!H178/'Open Int.'!K178</f>
        <v>0.0003551767004084532</v>
      </c>
      <c r="H172" s="240">
        <v>3857439</v>
      </c>
      <c r="I172" s="231">
        <v>771450</v>
      </c>
      <c r="J172" s="346">
        <v>385650</v>
      </c>
      <c r="K172" s="117" t="str">
        <f t="shared" si="5"/>
        <v>Gross exposure is building up andcrpsses 40% mark</v>
      </c>
      <c r="M172"/>
      <c r="N172"/>
      <c r="P172" s="96"/>
    </row>
    <row r="173" spans="1:16" s="7" customFormat="1" ht="15">
      <c r="A173" s="201" t="s">
        <v>416</v>
      </c>
      <c r="B173" s="234">
        <f>'Open Int.'!K179</f>
        <v>33600</v>
      </c>
      <c r="C173" s="236">
        <f>'Open Int.'!R179</f>
        <v>4.433856</v>
      </c>
      <c r="D173" s="161">
        <f t="shared" si="4"/>
        <v>0.013291754404772689</v>
      </c>
      <c r="E173" s="238">
        <f>'Open Int.'!B179/'Open Int.'!K179</f>
        <v>1</v>
      </c>
      <c r="F173" s="228">
        <f>'Open Int.'!E179/'Open Int.'!K179</f>
        <v>0</v>
      </c>
      <c r="G173" s="239">
        <f>'Open Int.'!H179/'Open Int.'!K179</f>
        <v>0</v>
      </c>
      <c r="H173" s="240">
        <v>2527883</v>
      </c>
      <c r="I173" s="231">
        <v>505400</v>
      </c>
      <c r="J173" s="346">
        <v>406400</v>
      </c>
      <c r="K173" s="117" t="str">
        <f t="shared" si="5"/>
        <v>Gross Exposure is less then 30%</v>
      </c>
      <c r="M173"/>
      <c r="N173"/>
      <c r="P173" s="96"/>
    </row>
    <row r="174" spans="1:16" s="7" customFormat="1" ht="15">
      <c r="A174" s="201" t="s">
        <v>224</v>
      </c>
      <c r="B174" s="234">
        <f>'Open Int.'!K180</f>
        <v>1144544</v>
      </c>
      <c r="C174" s="236">
        <f>'Open Int.'!R180</f>
        <v>146.95372688</v>
      </c>
      <c r="D174" s="161">
        <f t="shared" si="4"/>
        <v>0.07573787325772366</v>
      </c>
      <c r="E174" s="238">
        <f>'Open Int.'!B180/'Open Int.'!K180</f>
        <v>0.996222076215506</v>
      </c>
      <c r="F174" s="228">
        <f>'Open Int.'!E180/'Open Int.'!K180</f>
        <v>0.0037779237844940868</v>
      </c>
      <c r="G174" s="239">
        <f>'Open Int.'!H180/'Open Int.'!K180</f>
        <v>0</v>
      </c>
      <c r="H174" s="240">
        <v>15111911</v>
      </c>
      <c r="I174" s="231">
        <v>2340976</v>
      </c>
      <c r="J174" s="346">
        <v>1170488</v>
      </c>
      <c r="K174" s="117" t="str">
        <f t="shared" si="5"/>
        <v>Gross Exposure is less then 30%</v>
      </c>
      <c r="M174"/>
      <c r="N174"/>
      <c r="P174" s="96"/>
    </row>
    <row r="175" spans="1:16" s="7" customFormat="1" ht="15">
      <c r="A175" s="201" t="s">
        <v>417</v>
      </c>
      <c r="B175" s="234">
        <f>'Open Int.'!K181</f>
        <v>15059200</v>
      </c>
      <c r="C175" s="236">
        <f>'Open Int.'!R181</f>
        <v>170.620736</v>
      </c>
      <c r="D175" s="161">
        <f t="shared" si="4"/>
        <v>0.6443975408038495</v>
      </c>
      <c r="E175" s="238">
        <f>'Open Int.'!B181/'Open Int.'!K181</f>
        <v>0.9891229281767956</v>
      </c>
      <c r="F175" s="228">
        <f>'Open Int.'!E181/'Open Int.'!K181</f>
        <v>0.01087707182320442</v>
      </c>
      <c r="G175" s="239">
        <f>'Open Int.'!H181/'Open Int.'!K181</f>
        <v>0</v>
      </c>
      <c r="H175" s="240">
        <v>23369425</v>
      </c>
      <c r="I175" s="231">
        <v>4672200</v>
      </c>
      <c r="J175" s="346">
        <v>4581200</v>
      </c>
      <c r="K175" s="117" t="str">
        <f t="shared" si="5"/>
        <v>Gross exposure is Substantial as Open interest has crossed 60%</v>
      </c>
      <c r="M175"/>
      <c r="N175"/>
      <c r="P175" s="96"/>
    </row>
    <row r="176" spans="1:16" s="7" customFormat="1" ht="15">
      <c r="A176" s="201" t="s">
        <v>271</v>
      </c>
      <c r="B176" s="234">
        <f>'Open Int.'!K182</f>
        <v>589050</v>
      </c>
      <c r="C176" s="236">
        <f>'Open Int.'!R182</f>
        <v>44.9504055</v>
      </c>
      <c r="D176" s="161">
        <f t="shared" si="4"/>
        <v>0.3106689099031154</v>
      </c>
      <c r="E176" s="238">
        <f>'Open Int.'!B182/'Open Int.'!K182</f>
        <v>1</v>
      </c>
      <c r="F176" s="228">
        <f>'Open Int.'!E182/'Open Int.'!K182</f>
        <v>0</v>
      </c>
      <c r="G176" s="239">
        <f>'Open Int.'!H182/'Open Int.'!K182</f>
        <v>0</v>
      </c>
      <c r="H176" s="240">
        <v>1896070</v>
      </c>
      <c r="I176" s="231">
        <v>379050</v>
      </c>
      <c r="J176" s="346">
        <v>379050</v>
      </c>
      <c r="K176" s="117" t="str">
        <f t="shared" si="5"/>
        <v>Some sign of build up Gross exposure crosses 30%</v>
      </c>
      <c r="M176"/>
      <c r="N176"/>
      <c r="P176" s="96"/>
    </row>
    <row r="177" spans="1:16" s="7" customFormat="1" ht="15">
      <c r="A177" s="201" t="s">
        <v>178</v>
      </c>
      <c r="B177" s="234">
        <f>'Open Int.'!K183</f>
        <v>6930000</v>
      </c>
      <c r="C177" s="236">
        <f>'Open Int.'!R183</f>
        <v>101.42055</v>
      </c>
      <c r="D177" s="161">
        <f t="shared" si="4"/>
        <v>0.8864530404379922</v>
      </c>
      <c r="E177" s="238">
        <f>'Open Int.'!B183/'Open Int.'!K183</f>
        <v>0.9461038961038961</v>
      </c>
      <c r="F177" s="228">
        <f>'Open Int.'!E183/'Open Int.'!K183</f>
        <v>0.049567099567099565</v>
      </c>
      <c r="G177" s="239">
        <f>'Open Int.'!H183/'Open Int.'!K183</f>
        <v>0.004329004329004329</v>
      </c>
      <c r="H177" s="240">
        <v>7817673</v>
      </c>
      <c r="I177" s="231">
        <v>1563000</v>
      </c>
      <c r="J177" s="346">
        <v>1563000</v>
      </c>
      <c r="K177" s="117" t="str">
        <f t="shared" si="5"/>
        <v>Gross exposure has crossed 80%,Margin double</v>
      </c>
      <c r="M177"/>
      <c r="N177"/>
      <c r="P177" s="96"/>
    </row>
    <row r="178" spans="1:16" s="7" customFormat="1" ht="15">
      <c r="A178" s="201" t="s">
        <v>179</v>
      </c>
      <c r="B178" s="234">
        <f>'Open Int.'!K184</f>
        <v>656200</v>
      </c>
      <c r="C178" s="236">
        <f>'Open Int.'!R184</f>
        <v>18.626237000000003</v>
      </c>
      <c r="D178" s="161">
        <f t="shared" si="4"/>
        <v>0.11573220815712773</v>
      </c>
      <c r="E178" s="238">
        <f>'Open Int.'!B184/'Open Int.'!K184</f>
        <v>1</v>
      </c>
      <c r="F178" s="228">
        <f>'Open Int.'!E184/'Open Int.'!K184</f>
        <v>0</v>
      </c>
      <c r="G178" s="239">
        <f>'Open Int.'!H184/'Open Int.'!K184</f>
        <v>0</v>
      </c>
      <c r="H178" s="240">
        <v>5669986</v>
      </c>
      <c r="I178" s="231">
        <v>1133900</v>
      </c>
      <c r="J178" s="346">
        <v>1133900</v>
      </c>
      <c r="K178" s="117" t="str">
        <f t="shared" si="5"/>
        <v>Gross Exposure is less then 30%</v>
      </c>
      <c r="M178"/>
      <c r="N178"/>
      <c r="P178" s="96"/>
    </row>
    <row r="179" spans="1:16" s="7" customFormat="1" ht="15">
      <c r="A179" s="201" t="s">
        <v>149</v>
      </c>
      <c r="B179" s="234">
        <f>'Open Int.'!K185</f>
        <v>4249038</v>
      </c>
      <c r="C179" s="236">
        <f>'Open Int.'!R185</f>
        <v>276.33618633000003</v>
      </c>
      <c r="D179" s="161">
        <f t="shared" si="4"/>
        <v>0.18354819021331875</v>
      </c>
      <c r="E179" s="238">
        <f>'Open Int.'!B185/'Open Int.'!K185</f>
        <v>0.9981445211833831</v>
      </c>
      <c r="F179" s="228">
        <f>'Open Int.'!E185/'Open Int.'!K185</f>
        <v>0.0016493145036594165</v>
      </c>
      <c r="G179" s="239">
        <f>'Open Int.'!H185/'Open Int.'!K185</f>
        <v>0.00020616431295742706</v>
      </c>
      <c r="H179" s="240">
        <v>23149441</v>
      </c>
      <c r="I179" s="231">
        <v>4629660</v>
      </c>
      <c r="J179" s="346">
        <v>2314830</v>
      </c>
      <c r="K179" s="117" t="str">
        <f t="shared" si="5"/>
        <v>Gross Exposure is less then 30%</v>
      </c>
      <c r="M179"/>
      <c r="N179"/>
      <c r="P179" s="96"/>
    </row>
    <row r="180" spans="1:16" s="7" customFormat="1" ht="15">
      <c r="A180" s="201" t="s">
        <v>418</v>
      </c>
      <c r="B180" s="234">
        <f>'Open Int.'!K186</f>
        <v>4865000</v>
      </c>
      <c r="C180" s="236">
        <f>'Open Int.'!R186</f>
        <v>78.594075</v>
      </c>
      <c r="D180" s="161">
        <f t="shared" si="4"/>
        <v>0.20197357870071747</v>
      </c>
      <c r="E180" s="238">
        <f>'Open Int.'!B186/'Open Int.'!K186</f>
        <v>0.9987153134635149</v>
      </c>
      <c r="F180" s="228">
        <f>'Open Int.'!E186/'Open Int.'!K186</f>
        <v>0.0012846865364850976</v>
      </c>
      <c r="G180" s="239">
        <f>'Open Int.'!H186/'Open Int.'!K186</f>
        <v>0</v>
      </c>
      <c r="H180" s="240">
        <v>24087309</v>
      </c>
      <c r="I180" s="231">
        <v>4816250</v>
      </c>
      <c r="J180" s="346">
        <v>3143750</v>
      </c>
      <c r="K180" s="117" t="str">
        <f t="shared" si="5"/>
        <v>Gross Exposure is less then 30%</v>
      </c>
      <c r="M180"/>
      <c r="N180"/>
      <c r="P180" s="96"/>
    </row>
    <row r="181" spans="1:16" s="7" customFormat="1" ht="15">
      <c r="A181" s="201" t="s">
        <v>419</v>
      </c>
      <c r="B181" s="234">
        <f>'Open Int.'!K187</f>
        <v>2044350</v>
      </c>
      <c r="C181" s="236">
        <f>'Open Int.'!R187</f>
        <v>47.19381975</v>
      </c>
      <c r="D181" s="161">
        <f t="shared" si="4"/>
        <v>0.28187033344211887</v>
      </c>
      <c r="E181" s="238">
        <f>'Open Int.'!B187/'Open Int.'!K187</f>
        <v>0.9979455572675912</v>
      </c>
      <c r="F181" s="228">
        <f>'Open Int.'!E187/'Open Int.'!K187</f>
        <v>0.002054442732408834</v>
      </c>
      <c r="G181" s="239">
        <f>'Open Int.'!H187/'Open Int.'!K187</f>
        <v>0</v>
      </c>
      <c r="H181" s="240">
        <v>7252803</v>
      </c>
      <c r="I181" s="231">
        <v>1450050</v>
      </c>
      <c r="J181" s="346">
        <v>1450050</v>
      </c>
      <c r="K181" s="117" t="str">
        <f t="shared" si="5"/>
        <v>Gross Exposure is less then 30%</v>
      </c>
      <c r="M181"/>
      <c r="N181"/>
      <c r="P181" s="96"/>
    </row>
    <row r="182" spans="1:16" s="7" customFormat="1" ht="15">
      <c r="A182" s="201" t="s">
        <v>150</v>
      </c>
      <c r="B182" s="234">
        <f>'Open Int.'!K188</f>
        <v>1695375</v>
      </c>
      <c r="C182" s="236">
        <f>'Open Int.'!R188</f>
        <v>168.155769375</v>
      </c>
      <c r="D182" s="161">
        <f t="shared" si="4"/>
        <v>0.13043360851429975</v>
      </c>
      <c r="E182" s="238">
        <f>'Open Int.'!B188/'Open Int.'!K188</f>
        <v>0.9997345719973457</v>
      </c>
      <c r="F182" s="228">
        <f>'Open Int.'!E188/'Open Int.'!K188</f>
        <v>0.00026542800265428</v>
      </c>
      <c r="G182" s="239">
        <f>'Open Int.'!H188/'Open Int.'!K188</f>
        <v>0</v>
      </c>
      <c r="H182" s="240">
        <v>12997992</v>
      </c>
      <c r="I182" s="231">
        <v>2599425</v>
      </c>
      <c r="J182" s="346">
        <v>1299600</v>
      </c>
      <c r="K182" s="117" t="str">
        <f t="shared" si="5"/>
        <v>Gross Exposure is less then 30%</v>
      </c>
      <c r="M182"/>
      <c r="N182"/>
      <c r="P182" s="96"/>
    </row>
    <row r="183" spans="1:16" s="7" customFormat="1" ht="15">
      <c r="A183" s="201" t="s">
        <v>210</v>
      </c>
      <c r="B183" s="234">
        <f>'Open Int.'!K189</f>
        <v>1226500</v>
      </c>
      <c r="C183" s="236">
        <f>'Open Int.'!R189</f>
        <v>40.388645</v>
      </c>
      <c r="D183" s="161">
        <f t="shared" si="4"/>
        <v>0.07769501289870243</v>
      </c>
      <c r="E183" s="238">
        <f>'Open Int.'!B189/'Open Int.'!K189</f>
        <v>0.9991846718304117</v>
      </c>
      <c r="F183" s="228">
        <f>'Open Int.'!E189/'Open Int.'!K189</f>
        <v>0.0008153281695882593</v>
      </c>
      <c r="G183" s="239">
        <f>'Open Int.'!H189/'Open Int.'!K189</f>
        <v>0</v>
      </c>
      <c r="H183" s="240">
        <v>15786084</v>
      </c>
      <c r="I183" s="231">
        <v>3157000</v>
      </c>
      <c r="J183" s="346">
        <v>1578500</v>
      </c>
      <c r="K183" s="117" t="str">
        <f t="shared" si="5"/>
        <v>Gross Exposure is less then 30%</v>
      </c>
      <c r="M183"/>
      <c r="N183"/>
      <c r="P183" s="96"/>
    </row>
    <row r="184" spans="1:16" s="7" customFormat="1" ht="15">
      <c r="A184" s="201" t="s">
        <v>225</v>
      </c>
      <c r="B184" s="234">
        <f>'Open Int.'!K190</f>
        <v>3129400</v>
      </c>
      <c r="C184" s="236">
        <f>'Open Int.'!R190</f>
        <v>449.804309</v>
      </c>
      <c r="D184" s="161">
        <f t="shared" si="4"/>
        <v>0.17959670341854697</v>
      </c>
      <c r="E184" s="238">
        <f>'Open Int.'!B190/'Open Int.'!K190</f>
        <v>0.9969962293091328</v>
      </c>
      <c r="F184" s="228">
        <f>'Open Int.'!E190/'Open Int.'!K190</f>
        <v>0.0029398606761679557</v>
      </c>
      <c r="G184" s="239">
        <f>'Open Int.'!H190/'Open Int.'!K190</f>
        <v>6.391001469930338E-05</v>
      </c>
      <c r="H184" s="240">
        <v>17424596</v>
      </c>
      <c r="I184" s="231">
        <v>2369800</v>
      </c>
      <c r="J184" s="346">
        <v>1184800</v>
      </c>
      <c r="K184" s="117" t="str">
        <f t="shared" si="5"/>
        <v>Gross Exposure is less then 30%</v>
      </c>
      <c r="M184"/>
      <c r="N184"/>
      <c r="P184" s="96"/>
    </row>
    <row r="185" spans="1:16" s="7" customFormat="1" ht="15">
      <c r="A185" s="201" t="s">
        <v>90</v>
      </c>
      <c r="B185" s="234">
        <f>'Open Int.'!K191</f>
        <v>11654600</v>
      </c>
      <c r="C185" s="236">
        <f>'Open Int.'!R191</f>
        <v>99.122373</v>
      </c>
      <c r="D185" s="161">
        <f t="shared" si="4"/>
        <v>0.3329885714285714</v>
      </c>
      <c r="E185" s="238">
        <f>'Open Int.'!B191/'Open Int.'!K191</f>
        <v>0.931855233126834</v>
      </c>
      <c r="F185" s="228">
        <f>'Open Int.'!E191/'Open Int.'!K191</f>
        <v>0.05901532442125856</v>
      </c>
      <c r="G185" s="239">
        <f>'Open Int.'!H191/'Open Int.'!K191</f>
        <v>0.009129442451907402</v>
      </c>
      <c r="H185" s="240">
        <v>35000000</v>
      </c>
      <c r="I185" s="231">
        <v>6999600</v>
      </c>
      <c r="J185" s="346">
        <v>6395400</v>
      </c>
      <c r="K185" s="117" t="str">
        <f t="shared" si="5"/>
        <v>Some sign of build up Gross exposure crosses 30%</v>
      </c>
      <c r="M185"/>
      <c r="N185"/>
      <c r="P185" s="96"/>
    </row>
    <row r="186" spans="1:16" s="7" customFormat="1" ht="15">
      <c r="A186" s="201" t="s">
        <v>151</v>
      </c>
      <c r="B186" s="234">
        <f>'Open Int.'!K192</f>
        <v>5061150</v>
      </c>
      <c r="C186" s="236">
        <f>'Open Int.'!R192</f>
        <v>130.57767</v>
      </c>
      <c r="D186" s="161">
        <f t="shared" si="4"/>
        <v>0.17187247800065222</v>
      </c>
      <c r="E186" s="238">
        <f>'Open Int.'!B192/'Open Int.'!K192</f>
        <v>0.9695918911709789</v>
      </c>
      <c r="F186" s="228">
        <f>'Open Int.'!E192/'Open Int.'!K192</f>
        <v>0.027740730861563083</v>
      </c>
      <c r="G186" s="239">
        <f>'Open Int.'!H192/'Open Int.'!K192</f>
        <v>0.002667377967457989</v>
      </c>
      <c r="H186" s="240">
        <v>29447123</v>
      </c>
      <c r="I186" s="231">
        <v>5888700</v>
      </c>
      <c r="J186" s="346">
        <v>2944350</v>
      </c>
      <c r="K186" s="117" t="str">
        <f t="shared" si="5"/>
        <v>Gross Exposure is less then 30%</v>
      </c>
      <c r="M186"/>
      <c r="N186"/>
      <c r="P186" s="96"/>
    </row>
    <row r="187" spans="1:16" s="7" customFormat="1" ht="15">
      <c r="A187" s="201" t="s">
        <v>204</v>
      </c>
      <c r="B187" s="234">
        <f>'Open Int.'!K193</f>
        <v>7276332</v>
      </c>
      <c r="C187" s="236">
        <f>'Open Int.'!R193</f>
        <v>506.50547051999996</v>
      </c>
      <c r="D187" s="161">
        <f t="shared" si="4"/>
        <v>0.18255877975210422</v>
      </c>
      <c r="E187" s="238">
        <f>'Open Int.'!B193/'Open Int.'!K193</f>
        <v>0.9551554272125021</v>
      </c>
      <c r="F187" s="228">
        <f>'Open Int.'!E193/'Open Int.'!K193</f>
        <v>0.03912575731838514</v>
      </c>
      <c r="G187" s="239">
        <f>'Open Int.'!H193/'Open Int.'!K193</f>
        <v>0.005718815469112734</v>
      </c>
      <c r="H187" s="240">
        <v>39857475</v>
      </c>
      <c r="I187" s="231">
        <v>4274912</v>
      </c>
      <c r="J187" s="346">
        <v>2137456</v>
      </c>
      <c r="K187" s="117" t="str">
        <f t="shared" si="5"/>
        <v>Gross Exposure is less then 30%</v>
      </c>
      <c r="M187"/>
      <c r="N187"/>
      <c r="P187" s="96"/>
    </row>
    <row r="188" spans="1:16" s="7" customFormat="1" ht="15">
      <c r="A188" s="201" t="s">
        <v>226</v>
      </c>
      <c r="B188" s="234">
        <f>'Open Int.'!K194</f>
        <v>2130800</v>
      </c>
      <c r="C188" s="236">
        <f>'Open Int.'!R194</f>
        <v>159.49038</v>
      </c>
      <c r="D188" s="161">
        <f t="shared" si="4"/>
        <v>0.07967046012420187</v>
      </c>
      <c r="E188" s="238">
        <f>'Open Int.'!B194/'Open Int.'!K194</f>
        <v>0.9879857330580064</v>
      </c>
      <c r="F188" s="228">
        <f>'Open Int.'!E194/'Open Int.'!K194</f>
        <v>0.010700206495213065</v>
      </c>
      <c r="G188" s="239">
        <f>'Open Int.'!H194/'Open Int.'!K194</f>
        <v>0.001314060446780552</v>
      </c>
      <c r="H188" s="240">
        <v>26745170</v>
      </c>
      <c r="I188" s="231">
        <v>4380800</v>
      </c>
      <c r="J188" s="346">
        <v>2190400</v>
      </c>
      <c r="K188" s="117" t="str">
        <f t="shared" si="5"/>
        <v>Gross Exposure is less then 30%</v>
      </c>
      <c r="M188"/>
      <c r="N188"/>
      <c r="P188" s="96"/>
    </row>
    <row r="189" spans="1:16" s="7" customFormat="1" ht="15">
      <c r="A189" s="201" t="s">
        <v>183</v>
      </c>
      <c r="B189" s="234">
        <f>'Open Int.'!K195</f>
        <v>19343475</v>
      </c>
      <c r="C189" s="236">
        <f>'Open Int.'!R195</f>
        <v>1374.063746625</v>
      </c>
      <c r="D189" s="161">
        <f t="shared" si="4"/>
        <v>0.2398049924876667</v>
      </c>
      <c r="E189" s="238">
        <f>'Open Int.'!B195/'Open Int.'!K195</f>
        <v>0.7651882611578323</v>
      </c>
      <c r="F189" s="228">
        <f>'Open Int.'!E195/'Open Int.'!K195</f>
        <v>0.1519000593223296</v>
      </c>
      <c r="G189" s="239">
        <f>'Open Int.'!H195/'Open Int.'!K195</f>
        <v>0.08291167951983809</v>
      </c>
      <c r="H189" s="240">
        <v>80663354</v>
      </c>
      <c r="I189" s="231">
        <v>4349700</v>
      </c>
      <c r="J189" s="346">
        <v>2174850</v>
      </c>
      <c r="K189" s="117" t="str">
        <f t="shared" si="5"/>
        <v>Gross Exposure is less then 30%</v>
      </c>
      <c r="M189"/>
      <c r="N189"/>
      <c r="P189" s="96"/>
    </row>
    <row r="190" spans="1:16" s="7" customFormat="1" ht="15">
      <c r="A190" s="201" t="s">
        <v>202</v>
      </c>
      <c r="B190" s="234">
        <f>'Open Int.'!K196</f>
        <v>1141250</v>
      </c>
      <c r="C190" s="236">
        <f>'Open Int.'!R196</f>
        <v>90.5696</v>
      </c>
      <c r="D190" s="161">
        <f t="shared" si="4"/>
        <v>0.1429111856913752</v>
      </c>
      <c r="E190" s="238">
        <f>'Open Int.'!B196/'Open Int.'!K196</f>
        <v>0.9725301204819277</v>
      </c>
      <c r="F190" s="228">
        <f>'Open Int.'!E196/'Open Int.'!K196</f>
        <v>0.02746987951807229</v>
      </c>
      <c r="G190" s="239">
        <f>'Open Int.'!H196/'Open Int.'!K196</f>
        <v>0</v>
      </c>
      <c r="H190" s="240">
        <v>7985729</v>
      </c>
      <c r="I190" s="231">
        <v>1596650</v>
      </c>
      <c r="J190" s="346">
        <v>798050</v>
      </c>
      <c r="K190" s="117" t="str">
        <f t="shared" si="5"/>
        <v>Gross Exposure is less then 30%</v>
      </c>
      <c r="M190"/>
      <c r="N190"/>
      <c r="P190" s="96"/>
    </row>
    <row r="191" spans="1:16" s="7" customFormat="1" ht="15">
      <c r="A191" s="201" t="s">
        <v>117</v>
      </c>
      <c r="B191" s="234">
        <f>'Open Int.'!K197</f>
        <v>6200750</v>
      </c>
      <c r="C191" s="236">
        <f>'Open Int.'!R197</f>
        <v>621.59418375</v>
      </c>
      <c r="D191" s="161">
        <f t="shared" si="4"/>
        <v>0.1593503916140435</v>
      </c>
      <c r="E191" s="238">
        <f>'Open Int.'!B197/'Open Int.'!K197</f>
        <v>0.9420634600653147</v>
      </c>
      <c r="F191" s="228">
        <f>'Open Int.'!E197/'Open Int.'!K197</f>
        <v>0.054227311212353344</v>
      </c>
      <c r="G191" s="239">
        <f>'Open Int.'!H197/'Open Int.'!K197</f>
        <v>0.003709228722331976</v>
      </c>
      <c r="H191" s="240">
        <v>38912675</v>
      </c>
      <c r="I191" s="231">
        <v>2818500</v>
      </c>
      <c r="J191" s="346">
        <v>1409250</v>
      </c>
      <c r="K191" s="117" t="str">
        <f t="shared" si="5"/>
        <v>Gross Exposure is less then 30%</v>
      </c>
      <c r="M191"/>
      <c r="N191"/>
      <c r="P191" s="96"/>
    </row>
    <row r="192" spans="1:16" s="7" customFormat="1" ht="15">
      <c r="A192" s="201" t="s">
        <v>491</v>
      </c>
      <c r="B192" s="234">
        <f>'Open Int.'!K198</f>
        <v>498800</v>
      </c>
      <c r="C192" s="236">
        <f>'Open Int.'!R198</f>
        <v>64.462418</v>
      </c>
      <c r="D192" s="161">
        <f t="shared" si="4"/>
        <v>0.1257922224192104</v>
      </c>
      <c r="E192" s="238">
        <f>'Open Int.'!B198/'Open Int.'!K198</f>
        <v>0.9951884522854851</v>
      </c>
      <c r="F192" s="228">
        <f>'Open Int.'!E198/'Open Int.'!K198</f>
        <v>0.0048115477145148355</v>
      </c>
      <c r="G192" s="239">
        <f>'Open Int.'!H198/'Open Int.'!K198</f>
        <v>0</v>
      </c>
      <c r="H192" s="240">
        <v>3965269</v>
      </c>
      <c r="I192" s="231">
        <v>793000</v>
      </c>
      <c r="J192" s="346">
        <v>396400</v>
      </c>
      <c r="K192" s="117" t="str">
        <f t="shared" si="5"/>
        <v>Gross Exposure is less then 30%</v>
      </c>
      <c r="M192"/>
      <c r="N192"/>
      <c r="P192" s="96"/>
    </row>
    <row r="193" spans="1:16" s="7" customFormat="1" ht="15">
      <c r="A193" s="201" t="s">
        <v>227</v>
      </c>
      <c r="B193" s="234">
        <f>'Open Int.'!K199</f>
        <v>815554</v>
      </c>
      <c r="C193" s="236">
        <f>'Open Int.'!R199</f>
        <v>122.25562237000001</v>
      </c>
      <c r="D193" s="161">
        <f t="shared" si="4"/>
        <v>0.1956805802222861</v>
      </c>
      <c r="E193" s="238">
        <f>'Open Int.'!B199/'Open Int.'!K199</f>
        <v>0.9954533973225562</v>
      </c>
      <c r="F193" s="228">
        <f>'Open Int.'!E199/'Open Int.'!K199</f>
        <v>0.004294013639808032</v>
      </c>
      <c r="G193" s="239">
        <f>'Open Int.'!H199/'Open Int.'!K199</f>
        <v>0.00025258903763576663</v>
      </c>
      <c r="H193" s="240">
        <v>4167782</v>
      </c>
      <c r="I193" s="231">
        <v>833476</v>
      </c>
      <c r="J193" s="346">
        <v>416738</v>
      </c>
      <c r="K193" s="117" t="str">
        <f t="shared" si="5"/>
        <v>Gross Exposure is less then 30%</v>
      </c>
      <c r="M193"/>
      <c r="N193"/>
      <c r="P193" s="96"/>
    </row>
    <row r="194" spans="1:16" s="7" customFormat="1" ht="15">
      <c r="A194" s="201" t="s">
        <v>295</v>
      </c>
      <c r="B194" s="234">
        <f>'Open Int.'!K200</f>
        <v>7060900</v>
      </c>
      <c r="C194" s="236">
        <f>'Open Int.'!R200</f>
        <v>78.022945</v>
      </c>
      <c r="D194" s="161">
        <f t="shared" si="4"/>
        <v>0.4481863018971352</v>
      </c>
      <c r="E194" s="238">
        <f>'Open Int.'!B200/'Open Int.'!K200</f>
        <v>0.9029443838604144</v>
      </c>
      <c r="F194" s="228">
        <f>'Open Int.'!E200/'Open Int.'!K200</f>
        <v>0.05997818974918211</v>
      </c>
      <c r="G194" s="239">
        <f>'Open Int.'!H200/'Open Int.'!K200</f>
        <v>0.03707742639040349</v>
      </c>
      <c r="H194" s="240">
        <v>15754386</v>
      </c>
      <c r="I194" s="231">
        <v>3149300</v>
      </c>
      <c r="J194" s="346">
        <v>3149300</v>
      </c>
      <c r="K194" s="117" t="str">
        <f t="shared" si="5"/>
        <v>Gross exposure is building up andcrpsses 40% mark</v>
      </c>
      <c r="M194"/>
      <c r="N194"/>
      <c r="P194" s="96"/>
    </row>
    <row r="195" spans="1:16" s="7" customFormat="1" ht="15">
      <c r="A195" s="201" t="s">
        <v>296</v>
      </c>
      <c r="B195" s="234">
        <f>'Open Int.'!K201</f>
        <v>101082850</v>
      </c>
      <c r="C195" s="236">
        <f>'Open Int.'!R201</f>
        <v>344.18710424999995</v>
      </c>
      <c r="D195" s="161">
        <f t="shared" si="4"/>
        <v>0.8957476280415548</v>
      </c>
      <c r="E195" s="238">
        <f>'Open Int.'!B201/'Open Int.'!K201</f>
        <v>0.7908611599297012</v>
      </c>
      <c r="F195" s="228">
        <f>'Open Int.'!E201/'Open Int.'!K201</f>
        <v>0.17161170267755607</v>
      </c>
      <c r="G195" s="239">
        <f>'Open Int.'!H201/'Open Int.'!K201</f>
        <v>0.03752713739274269</v>
      </c>
      <c r="H195" s="240">
        <v>112847466</v>
      </c>
      <c r="I195" s="231">
        <v>22561550</v>
      </c>
      <c r="J195" s="346">
        <v>15664550</v>
      </c>
      <c r="K195" s="117" t="str">
        <f t="shared" si="5"/>
        <v>Gross exposure has crossed 80%,Margin double</v>
      </c>
      <c r="M195"/>
      <c r="N195"/>
      <c r="P195" s="96"/>
    </row>
    <row r="196" spans="1:16" s="7" customFormat="1" ht="15">
      <c r="A196" s="201" t="s">
        <v>492</v>
      </c>
      <c r="B196" s="234">
        <f>'Open Int.'!K202</f>
        <v>329250</v>
      </c>
      <c r="C196" s="236">
        <f>'Open Int.'!R202</f>
        <v>28.23483375</v>
      </c>
      <c r="D196" s="161">
        <f aca="true" t="shared" si="6" ref="D196:D209">B196/H196</f>
        <v>0.1829105696476784</v>
      </c>
      <c r="E196" s="238">
        <f>'Open Int.'!B202/'Open Int.'!K202</f>
        <v>0.9848139711465452</v>
      </c>
      <c r="F196" s="228">
        <f>'Open Int.'!E202/'Open Int.'!K202</f>
        <v>0</v>
      </c>
      <c r="G196" s="239">
        <f>'Open Int.'!H202/'Open Int.'!K202</f>
        <v>0.015186028853454821</v>
      </c>
      <c r="H196" s="240">
        <v>1800060</v>
      </c>
      <c r="I196" s="231">
        <v>360000</v>
      </c>
      <c r="J196" s="346">
        <v>360000</v>
      </c>
      <c r="K196" s="117" t="str">
        <f aca="true" t="shared" si="7" ref="K196:K209">IF(D196&gt;=80%,"Gross exposure has crossed 80%,Margin double",IF(D196&gt;=60%,"Gross exposure is Substantial as Open interest has crossed 60%",IF(D196&gt;=40%,"Gross exposure is building up andcrpsses 40% mark",IF(D196&gt;=30%,"Some sign of build up Gross exposure crosses 30%","Gross Exposure is less then 30%"))))</f>
        <v>Gross Exposure is less then 30%</v>
      </c>
      <c r="M196"/>
      <c r="N196"/>
      <c r="P196" s="96"/>
    </row>
    <row r="197" spans="1:16" s="7" customFormat="1" ht="15">
      <c r="A197" s="201" t="s">
        <v>171</v>
      </c>
      <c r="B197" s="234">
        <f>'Open Int.'!K203</f>
        <v>6097650</v>
      </c>
      <c r="C197" s="236">
        <f>'Open Int.'!R203</f>
        <v>42.71403825</v>
      </c>
      <c r="D197" s="161">
        <f t="shared" si="6"/>
        <v>0.29732000221759425</v>
      </c>
      <c r="E197" s="238">
        <f>'Open Int.'!B203/'Open Int.'!K203</f>
        <v>0.9124334784712144</v>
      </c>
      <c r="F197" s="228">
        <f>'Open Int.'!E203/'Open Int.'!K203</f>
        <v>0.0706337687469763</v>
      </c>
      <c r="G197" s="239">
        <f>'Open Int.'!H203/'Open Int.'!K203</f>
        <v>0.016932752781809387</v>
      </c>
      <c r="H197" s="240">
        <v>20508711</v>
      </c>
      <c r="I197" s="231">
        <v>4100500</v>
      </c>
      <c r="J197" s="346">
        <v>4100500</v>
      </c>
      <c r="K197" s="117" t="str">
        <f t="shared" si="7"/>
        <v>Gross Exposure is less then 30%</v>
      </c>
      <c r="M197"/>
      <c r="N197"/>
      <c r="P197" s="96"/>
    </row>
    <row r="198" spans="1:16" s="7" customFormat="1" ht="15">
      <c r="A198" s="201" t="s">
        <v>297</v>
      </c>
      <c r="B198" s="234">
        <f>'Open Int.'!K204</f>
        <v>892400</v>
      </c>
      <c r="C198" s="236">
        <f>'Open Int.'!R204</f>
        <v>87.664914</v>
      </c>
      <c r="D198" s="161">
        <f t="shared" si="6"/>
        <v>0.0768978424571394</v>
      </c>
      <c r="E198" s="238">
        <f>'Open Int.'!B204/'Open Int.'!K204</f>
        <v>0.9775885253249664</v>
      </c>
      <c r="F198" s="228">
        <f>'Open Int.'!E204/'Open Int.'!K204</f>
        <v>0.011205737337516808</v>
      </c>
      <c r="G198" s="239">
        <f>'Open Int.'!H204/'Open Int.'!K204</f>
        <v>0.011205737337516808</v>
      </c>
      <c r="H198" s="240">
        <v>11605007</v>
      </c>
      <c r="I198" s="231">
        <v>2321000</v>
      </c>
      <c r="J198" s="346">
        <v>1160400</v>
      </c>
      <c r="K198" s="117" t="str">
        <f t="shared" si="7"/>
        <v>Gross Exposure is less then 30%</v>
      </c>
      <c r="M198"/>
      <c r="N198"/>
      <c r="P198" s="96"/>
    </row>
    <row r="199" spans="1:16" s="7" customFormat="1" ht="15">
      <c r="A199" s="201" t="s">
        <v>81</v>
      </c>
      <c r="B199" s="234">
        <f>'Open Int.'!K205</f>
        <v>12413100</v>
      </c>
      <c r="C199" s="236">
        <f>'Open Int.'!R205</f>
        <v>180.67267050000004</v>
      </c>
      <c r="D199" s="161">
        <f t="shared" si="6"/>
        <v>0.27570219871454027</v>
      </c>
      <c r="E199" s="238">
        <f>'Open Int.'!B205/'Open Int.'!K205</f>
        <v>0.9928946032820166</v>
      </c>
      <c r="F199" s="228">
        <f>'Open Int.'!E205/'Open Int.'!K205</f>
        <v>0.007105396717983421</v>
      </c>
      <c r="G199" s="239">
        <f>'Open Int.'!H205/'Open Int.'!K205</f>
        <v>0</v>
      </c>
      <c r="H199" s="240">
        <v>45023580</v>
      </c>
      <c r="I199" s="231">
        <v>9002700</v>
      </c>
      <c r="J199" s="346">
        <v>4500300</v>
      </c>
      <c r="K199" s="117" t="str">
        <f t="shared" si="7"/>
        <v>Gross Exposure is less then 30%</v>
      </c>
      <c r="M199"/>
      <c r="N199"/>
      <c r="P199" s="96"/>
    </row>
    <row r="200" spans="1:16" s="7" customFormat="1" ht="15">
      <c r="A200" s="201" t="s">
        <v>420</v>
      </c>
      <c r="B200" s="234">
        <f>'Open Int.'!K206</f>
        <v>1390900</v>
      </c>
      <c r="C200" s="236">
        <f>'Open Int.'!R206</f>
        <v>51.769298</v>
      </c>
      <c r="D200" s="161">
        <f t="shared" si="6"/>
        <v>0.05283098532541422</v>
      </c>
      <c r="E200" s="238">
        <f>'Open Int.'!B206/'Open Int.'!K206</f>
        <v>1</v>
      </c>
      <c r="F200" s="228">
        <f>'Open Int.'!E206/'Open Int.'!K206</f>
        <v>0</v>
      </c>
      <c r="G200" s="239">
        <f>'Open Int.'!H206/'Open Int.'!K206</f>
        <v>0</v>
      </c>
      <c r="H200" s="240">
        <v>26327353</v>
      </c>
      <c r="I200" s="231">
        <v>5265400</v>
      </c>
      <c r="J200" s="346">
        <v>2632700</v>
      </c>
      <c r="K200" s="117" t="str">
        <f t="shared" si="7"/>
        <v>Gross Exposure is less then 30%</v>
      </c>
      <c r="M200"/>
      <c r="N200"/>
      <c r="P200" s="96"/>
    </row>
    <row r="201" spans="1:16" s="7" customFormat="1" ht="15">
      <c r="A201" s="201" t="s">
        <v>421</v>
      </c>
      <c r="B201" s="234">
        <f>'Open Int.'!K207</f>
        <v>6989400</v>
      </c>
      <c r="C201" s="236">
        <f>'Open Int.'!R207</f>
        <v>196.82150400000003</v>
      </c>
      <c r="D201" s="161">
        <f t="shared" si="6"/>
        <v>0.08462065227711205</v>
      </c>
      <c r="E201" s="238">
        <f>'Open Int.'!B207/'Open Int.'!K207</f>
        <v>0.9411537471027556</v>
      </c>
      <c r="F201" s="228">
        <f>'Open Int.'!E207/'Open Int.'!K207</f>
        <v>0.05073396858099408</v>
      </c>
      <c r="G201" s="239">
        <f>'Open Int.'!H207/'Open Int.'!K207</f>
        <v>0.008112284316250322</v>
      </c>
      <c r="H201" s="240">
        <v>82596858</v>
      </c>
      <c r="I201" s="231">
        <v>12620700</v>
      </c>
      <c r="J201" s="346">
        <v>6309900</v>
      </c>
      <c r="K201" s="117" t="str">
        <f t="shared" si="7"/>
        <v>Gross Exposure is less then 30%</v>
      </c>
      <c r="M201"/>
      <c r="N201"/>
      <c r="P201" s="96"/>
    </row>
    <row r="202" spans="1:16" s="7" customFormat="1" ht="15">
      <c r="A202" s="201" t="s">
        <v>152</v>
      </c>
      <c r="B202" s="234">
        <f>'Open Int.'!K208</f>
        <v>13731000</v>
      </c>
      <c r="C202" s="236">
        <f>'Open Int.'!R208</f>
        <v>84.102375</v>
      </c>
      <c r="D202" s="161">
        <f t="shared" si="6"/>
        <v>0.343275</v>
      </c>
      <c r="E202" s="238">
        <f>'Open Int.'!B208/'Open Int.'!K208</f>
        <v>0.9562814070351758</v>
      </c>
      <c r="F202" s="228">
        <f>'Open Int.'!E208/'Open Int.'!K208</f>
        <v>0.043718592964824124</v>
      </c>
      <c r="G202" s="239">
        <f>'Open Int.'!H208/'Open Int.'!K208</f>
        <v>0</v>
      </c>
      <c r="H202" s="240">
        <v>40000000</v>
      </c>
      <c r="I202" s="231">
        <v>7997100</v>
      </c>
      <c r="J202" s="346">
        <v>7997100</v>
      </c>
      <c r="K202" s="117" t="str">
        <f t="shared" si="7"/>
        <v>Some sign of build up Gross exposure crosses 30%</v>
      </c>
      <c r="M202"/>
      <c r="N202"/>
      <c r="P202" s="96"/>
    </row>
    <row r="203" spans="1:16" s="7" customFormat="1" ht="15">
      <c r="A203" s="201" t="s">
        <v>298</v>
      </c>
      <c r="B203" s="234">
        <f>'Open Int.'!K209</f>
        <v>11005200</v>
      </c>
      <c r="C203" s="236">
        <f>'Open Int.'!R209</f>
        <v>170.195418</v>
      </c>
      <c r="D203" s="161">
        <f t="shared" si="6"/>
        <v>0.22880665185088223</v>
      </c>
      <c r="E203" s="238">
        <f>'Open Int.'!B209/'Open Int.'!K209</f>
        <v>0.9394831534183841</v>
      </c>
      <c r="F203" s="228">
        <f>'Open Int.'!E209/'Open Int.'!K209</f>
        <v>0.05528295714753026</v>
      </c>
      <c r="G203" s="239">
        <f>'Open Int.'!H209/'Open Int.'!K209</f>
        <v>0.005233889434085705</v>
      </c>
      <c r="H203" s="240">
        <v>48098252</v>
      </c>
      <c r="I203" s="231">
        <v>9619200</v>
      </c>
      <c r="J203" s="346">
        <v>4809600</v>
      </c>
      <c r="K203" s="117" t="str">
        <f t="shared" si="7"/>
        <v>Gross Exposure is less then 30%</v>
      </c>
      <c r="M203"/>
      <c r="N203"/>
      <c r="P203" s="96"/>
    </row>
    <row r="204" spans="1:16" s="7" customFormat="1" ht="15">
      <c r="A204" s="201" t="s">
        <v>153</v>
      </c>
      <c r="B204" s="234">
        <f>'Open Int.'!K210</f>
        <v>2345700</v>
      </c>
      <c r="C204" s="236">
        <f>'Open Int.'!R210</f>
        <v>95.399619</v>
      </c>
      <c r="D204" s="161">
        <f t="shared" si="6"/>
        <v>0.23232177571207907</v>
      </c>
      <c r="E204" s="238">
        <f>'Open Int.'!B210/'Open Int.'!K210</f>
        <v>0.9888093106535363</v>
      </c>
      <c r="F204" s="228">
        <f>'Open Int.'!E210/'Open Int.'!K210</f>
        <v>0.011190689346463742</v>
      </c>
      <c r="G204" s="239">
        <f>'Open Int.'!H210/'Open Int.'!K210</f>
        <v>0</v>
      </c>
      <c r="H204" s="240">
        <v>10096772</v>
      </c>
      <c r="I204" s="231">
        <v>2019150</v>
      </c>
      <c r="J204" s="346">
        <v>1242675</v>
      </c>
      <c r="K204" s="117" t="str">
        <f t="shared" si="7"/>
        <v>Gross Exposure is less then 30%</v>
      </c>
      <c r="M204"/>
      <c r="N204"/>
      <c r="P204" s="96"/>
    </row>
    <row r="205" spans="1:16" s="7" customFormat="1" ht="15">
      <c r="A205" s="201" t="s">
        <v>493</v>
      </c>
      <c r="B205" s="234">
        <f>'Open Int.'!K211</f>
        <v>6056000</v>
      </c>
      <c r="C205" s="236">
        <f>'Open Int.'!R211</f>
        <v>164.20843999999997</v>
      </c>
      <c r="D205" s="161">
        <f t="shared" si="6"/>
        <v>0.3504946454071832</v>
      </c>
      <c r="E205" s="238">
        <f>'Open Int.'!B211/'Open Int.'!K211</f>
        <v>0.9715984147952443</v>
      </c>
      <c r="F205" s="228">
        <f>'Open Int.'!E211/'Open Int.'!K211</f>
        <v>0.02272126816380449</v>
      </c>
      <c r="G205" s="239">
        <f>'Open Int.'!H211/'Open Int.'!K211</f>
        <v>0.0056803170409511225</v>
      </c>
      <c r="H205" s="240">
        <v>17278438</v>
      </c>
      <c r="I205" s="231">
        <v>3455200</v>
      </c>
      <c r="J205" s="346">
        <v>1955200</v>
      </c>
      <c r="K205" s="117" t="str">
        <f t="shared" si="7"/>
        <v>Some sign of build up Gross exposure crosses 30%</v>
      </c>
      <c r="M205"/>
      <c r="N205"/>
      <c r="P205" s="96"/>
    </row>
    <row r="206" spans="1:16" s="7" customFormat="1" ht="15">
      <c r="A206" s="201" t="s">
        <v>37</v>
      </c>
      <c r="B206" s="234">
        <f>'Open Int.'!K212</f>
        <v>8275800</v>
      </c>
      <c r="C206" s="236">
        <f>'Open Int.'!R212</f>
        <v>367.611036</v>
      </c>
      <c r="D206" s="161">
        <f t="shared" si="6"/>
        <v>0.15026256730454088</v>
      </c>
      <c r="E206" s="238">
        <f>'Open Int.'!B212/'Open Int.'!K212</f>
        <v>0.9896324222431668</v>
      </c>
      <c r="F206" s="228">
        <f>'Open Int.'!E212/'Open Int.'!K212</f>
        <v>0.009352570144276082</v>
      </c>
      <c r="G206" s="239">
        <f>'Open Int.'!H212/'Open Int.'!K212</f>
        <v>0.001015007612557094</v>
      </c>
      <c r="H206" s="240">
        <v>55075593</v>
      </c>
      <c r="I206" s="231">
        <v>6219000</v>
      </c>
      <c r="J206" s="346">
        <v>3109200</v>
      </c>
      <c r="K206" s="117" t="str">
        <f t="shared" si="7"/>
        <v>Gross Exposure is less then 30%</v>
      </c>
      <c r="M206"/>
      <c r="N206"/>
      <c r="P206" s="96"/>
    </row>
    <row r="207" spans="1:16" s="7" customFormat="1" ht="15">
      <c r="A207" s="201" t="s">
        <v>154</v>
      </c>
      <c r="B207" s="234">
        <f>'Open Int.'!K213</f>
        <v>769800</v>
      </c>
      <c r="C207" s="236">
        <f>'Open Int.'!R213</f>
        <v>31.038336</v>
      </c>
      <c r="D207" s="161">
        <f t="shared" si="6"/>
        <v>0.1372084898867112</v>
      </c>
      <c r="E207" s="238">
        <f>'Open Int.'!B213/'Open Int.'!K213</f>
        <v>0.9937646141855028</v>
      </c>
      <c r="F207" s="228">
        <f>'Open Int.'!E213/'Open Int.'!K213</f>
        <v>0.006235385814497272</v>
      </c>
      <c r="G207" s="239">
        <f>'Open Int.'!H213/'Open Int.'!K213</f>
        <v>0</v>
      </c>
      <c r="H207" s="240">
        <v>5610440</v>
      </c>
      <c r="I207" s="231">
        <v>1122000</v>
      </c>
      <c r="J207" s="346">
        <v>1122000</v>
      </c>
      <c r="K207" s="117" t="str">
        <f t="shared" si="7"/>
        <v>Gross Exposure is less then 30%</v>
      </c>
      <c r="M207"/>
      <c r="N207"/>
      <c r="P207" s="96"/>
    </row>
    <row r="208" spans="1:16" s="7" customFormat="1" ht="15">
      <c r="A208" s="201" t="s">
        <v>494</v>
      </c>
      <c r="B208" s="234">
        <f>'Open Int.'!K214</f>
        <v>4116200</v>
      </c>
      <c r="C208" s="236">
        <f>'Open Int.'!R214</f>
        <v>75.882147</v>
      </c>
      <c r="D208" s="161">
        <f t="shared" si="6"/>
        <v>0.11463866581558928</v>
      </c>
      <c r="E208" s="238">
        <f>'Open Int.'!B214/'Open Int.'!K214</f>
        <v>0.9160876536611438</v>
      </c>
      <c r="F208" s="228">
        <f>'Open Int.'!E214/'Open Int.'!K214</f>
        <v>0.07455905932656333</v>
      </c>
      <c r="G208" s="239">
        <f>'Open Int.'!H214/'Open Int.'!K214</f>
        <v>0.00935328701229289</v>
      </c>
      <c r="H208" s="240">
        <v>35905861</v>
      </c>
      <c r="I208" s="231">
        <v>7180800</v>
      </c>
      <c r="J208" s="346">
        <v>3590400</v>
      </c>
      <c r="K208" s="117" t="str">
        <f t="shared" si="7"/>
        <v>Gross Exposure is less then 30%</v>
      </c>
      <c r="M208"/>
      <c r="N208"/>
      <c r="P208" s="96"/>
    </row>
    <row r="209" spans="1:16" s="7" customFormat="1" ht="15">
      <c r="A209" s="201" t="s">
        <v>386</v>
      </c>
      <c r="B209" s="234">
        <f>'Open Int.'!K215</f>
        <v>3822000</v>
      </c>
      <c r="C209" s="236">
        <f>'Open Int.'!R215</f>
        <v>118.25268</v>
      </c>
      <c r="D209" s="161">
        <f t="shared" si="6"/>
        <v>0.0776625972237877</v>
      </c>
      <c r="E209" s="238">
        <f>'Open Int.'!B215/'Open Int.'!K215</f>
        <v>0.9957875457875458</v>
      </c>
      <c r="F209" s="228">
        <f>'Open Int.'!E215/'Open Int.'!K215</f>
        <v>0.004212454212454212</v>
      </c>
      <c r="G209" s="239">
        <f>'Open Int.'!H215/'Open Int.'!K215</f>
        <v>0</v>
      </c>
      <c r="H209" s="240">
        <v>49212879</v>
      </c>
      <c r="I209" s="231">
        <v>9685200</v>
      </c>
      <c r="J209" s="346">
        <v>4842600</v>
      </c>
      <c r="K209" s="117" t="str">
        <f t="shared" si="7"/>
        <v>Gross Exposure is less then 30%</v>
      </c>
      <c r="M209"/>
      <c r="N209"/>
      <c r="P209"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505"/>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H279" sqref="H279"/>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customWidth="1"/>
    <col min="9" max="9" width="10.57421875" style="6" customWidth="1"/>
    <col min="10" max="10" width="12.00390625" style="116" customWidth="1"/>
    <col min="11" max="11" width="0" style="3" hidden="1" customWidth="1"/>
    <col min="12" max="12" width="9.7109375" style="3" hidden="1" customWidth="1"/>
    <col min="13" max="13" width="0" style="3" hidden="1" customWidth="1"/>
    <col min="14" max="15" width="9.140625" style="4" customWidth="1"/>
    <col min="16" max="16" width="11.57421875" style="4" bestFit="1" customWidth="1"/>
    <col min="17" max="16384" width="9.140625" style="4" customWidth="1"/>
  </cols>
  <sheetData>
    <row r="1" spans="1:13" s="68" customFormat="1" ht="19.5" customHeight="1" thickBot="1">
      <c r="A1" s="388" t="s">
        <v>232</v>
      </c>
      <c r="B1" s="389"/>
      <c r="C1" s="389"/>
      <c r="D1" s="389"/>
      <c r="E1" s="389"/>
      <c r="F1" s="389"/>
      <c r="G1" s="389"/>
      <c r="H1" s="389"/>
      <c r="I1" s="389"/>
      <c r="J1" s="418"/>
      <c r="K1" s="34"/>
      <c r="L1" s="35"/>
      <c r="M1" s="36"/>
    </row>
    <row r="2" spans="1:13" s="38" customFormat="1" ht="31.5" customHeight="1" thickBot="1">
      <c r="A2" s="422" t="s">
        <v>26</v>
      </c>
      <c r="B2" s="424" t="s">
        <v>14</v>
      </c>
      <c r="C2" s="426" t="s">
        <v>30</v>
      </c>
      <c r="D2" s="428" t="s">
        <v>71</v>
      </c>
      <c r="E2" s="429"/>
      <c r="F2" s="430"/>
      <c r="G2" s="431" t="s">
        <v>93</v>
      </c>
      <c r="H2" s="431"/>
      <c r="I2" s="431"/>
      <c r="J2" s="421"/>
      <c r="K2" s="419" t="s">
        <v>31</v>
      </c>
      <c r="L2" s="420"/>
      <c r="M2" s="421"/>
    </row>
    <row r="3" spans="1:13" s="38" customFormat="1" ht="27.75" thickBot="1">
      <c r="A3" s="423"/>
      <c r="B3" s="425"/>
      <c r="C3" s="427"/>
      <c r="D3" s="129" t="s">
        <v>72</v>
      </c>
      <c r="E3" s="99" t="s">
        <v>32</v>
      </c>
      <c r="F3" s="130" t="s">
        <v>15</v>
      </c>
      <c r="G3" s="37" t="s">
        <v>32</v>
      </c>
      <c r="H3" s="118" t="s">
        <v>91</v>
      </c>
      <c r="I3" s="39" t="s">
        <v>92</v>
      </c>
      <c r="J3" s="115" t="s">
        <v>15</v>
      </c>
      <c r="K3" s="157" t="s">
        <v>16</v>
      </c>
      <c r="L3" s="104" t="s">
        <v>17</v>
      </c>
      <c r="M3" s="105" t="s">
        <v>18</v>
      </c>
    </row>
    <row r="4" spans="1:14" s="8" customFormat="1" ht="15">
      <c r="A4" s="101" t="s">
        <v>180</v>
      </c>
      <c r="B4" s="178">
        <v>50</v>
      </c>
      <c r="C4" s="323">
        <f>Volume!J4</f>
        <v>7059.65</v>
      </c>
      <c r="D4" s="312">
        <v>524.9</v>
      </c>
      <c r="E4" s="209">
        <f>D4*B4</f>
        <v>26245</v>
      </c>
      <c r="F4" s="210">
        <f>D4/C4*100</f>
        <v>7.4352127938353885</v>
      </c>
      <c r="G4" s="269">
        <f>(B4*C4)*H4%+E4</f>
        <v>36834.475</v>
      </c>
      <c r="H4" s="267">
        <v>3</v>
      </c>
      <c r="I4" s="212">
        <f>G4/B4</f>
        <v>736.6895</v>
      </c>
      <c r="J4" s="213">
        <f>I4/C4</f>
        <v>0.10435212793835388</v>
      </c>
      <c r="K4" s="215">
        <f>M4/16</f>
        <v>2.5465095</v>
      </c>
      <c r="L4" s="216">
        <f>K4*SQRT(30)</f>
        <v>13.947806960512018</v>
      </c>
      <c r="M4" s="217">
        <v>40.744152</v>
      </c>
      <c r="N4" s="89"/>
    </row>
    <row r="5" spans="1:14" s="8" customFormat="1" ht="15">
      <c r="A5" s="193" t="s">
        <v>452</v>
      </c>
      <c r="B5" s="179">
        <v>50</v>
      </c>
      <c r="C5" s="277">
        <f>Volume!J5</f>
        <v>4466.8</v>
      </c>
      <c r="D5" s="311">
        <v>314.28</v>
      </c>
      <c r="E5" s="206">
        <f aca="true" t="shared" si="0" ref="E5:E68">D5*B5</f>
        <v>15713.999999999998</v>
      </c>
      <c r="F5" s="211">
        <f aca="true" t="shared" si="1" ref="F5:F68">D5/C5*100</f>
        <v>7.035909375839526</v>
      </c>
      <c r="G5" s="270">
        <f aca="true" t="shared" si="2" ref="G5:G68">(B5*C5)*H5%+E5</f>
        <v>22414.199999999997</v>
      </c>
      <c r="H5" s="268">
        <v>3</v>
      </c>
      <c r="I5" s="207">
        <f aca="true" t="shared" si="3" ref="I5:I68">G5/B5</f>
        <v>448.28399999999993</v>
      </c>
      <c r="J5" s="214">
        <f aca="true" t="shared" si="4" ref="J5:J68">I5/C5</f>
        <v>0.10035909375839526</v>
      </c>
      <c r="K5" s="218">
        <f aca="true" t="shared" si="5" ref="K5:K68">M5/16</f>
        <v>2.172158875</v>
      </c>
      <c r="L5" s="208">
        <f aca="true" t="shared" si="6" ref="L5:L68">K5*SQRT(30)</f>
        <v>11.897404143225444</v>
      </c>
      <c r="M5" s="219">
        <v>34.754542</v>
      </c>
      <c r="N5" s="89"/>
    </row>
    <row r="6" spans="1:14" s="8" customFormat="1" ht="15">
      <c r="A6" s="193" t="s">
        <v>73</v>
      </c>
      <c r="B6" s="179">
        <v>50</v>
      </c>
      <c r="C6" s="277">
        <f>Volume!J6</f>
        <v>4576.75</v>
      </c>
      <c r="D6" s="311">
        <v>325.48</v>
      </c>
      <c r="E6" s="206">
        <f t="shared" si="0"/>
        <v>16274</v>
      </c>
      <c r="F6" s="211">
        <f t="shared" si="1"/>
        <v>7.111596657016442</v>
      </c>
      <c r="G6" s="270">
        <f t="shared" si="2"/>
        <v>23139.125</v>
      </c>
      <c r="H6" s="268">
        <v>3</v>
      </c>
      <c r="I6" s="207">
        <f t="shared" si="3"/>
        <v>462.7825</v>
      </c>
      <c r="J6" s="214">
        <f t="shared" si="4"/>
        <v>0.10111596657016442</v>
      </c>
      <c r="K6" s="218">
        <f t="shared" si="5"/>
        <v>1.744012875</v>
      </c>
      <c r="L6" s="208">
        <f t="shared" si="6"/>
        <v>9.552351922169375</v>
      </c>
      <c r="M6" s="219">
        <v>27.904206</v>
      </c>
      <c r="N6" s="89"/>
    </row>
    <row r="7" spans="1:14" s="8" customFormat="1" ht="15">
      <c r="A7" s="193" t="s">
        <v>453</v>
      </c>
      <c r="B7" s="179">
        <v>25</v>
      </c>
      <c r="C7" s="277">
        <f>Volume!J7</f>
        <v>9069.9</v>
      </c>
      <c r="D7" s="311">
        <v>637.44</v>
      </c>
      <c r="E7" s="206">
        <f t="shared" si="0"/>
        <v>15936.000000000002</v>
      </c>
      <c r="F7" s="211">
        <f t="shared" si="1"/>
        <v>7.028081897264579</v>
      </c>
      <c r="G7" s="270">
        <f t="shared" si="2"/>
        <v>22738.425000000003</v>
      </c>
      <c r="H7" s="268">
        <v>3</v>
      </c>
      <c r="I7" s="207">
        <f t="shared" si="3"/>
        <v>909.5370000000001</v>
      </c>
      <c r="J7" s="214">
        <f t="shared" si="4"/>
        <v>0.1002808189726458</v>
      </c>
      <c r="K7" s="218">
        <f t="shared" si="5"/>
        <v>2.29410875</v>
      </c>
      <c r="L7" s="208">
        <f t="shared" si="6"/>
        <v>12.565351117449797</v>
      </c>
      <c r="M7" s="219">
        <v>36.70574</v>
      </c>
      <c r="N7" s="89"/>
    </row>
    <row r="8" spans="1:14" s="8" customFormat="1" ht="15">
      <c r="A8" s="193" t="s">
        <v>8</v>
      </c>
      <c r="B8" s="179">
        <v>50</v>
      </c>
      <c r="C8" s="277">
        <f>Volume!J8</f>
        <v>4546.2</v>
      </c>
      <c r="D8" s="311">
        <v>318.62</v>
      </c>
      <c r="E8" s="206">
        <f t="shared" si="0"/>
        <v>15931</v>
      </c>
      <c r="F8" s="211">
        <f t="shared" si="1"/>
        <v>7.008490607540365</v>
      </c>
      <c r="G8" s="270">
        <f t="shared" si="2"/>
        <v>22750.3</v>
      </c>
      <c r="H8" s="268">
        <v>3</v>
      </c>
      <c r="I8" s="207">
        <f t="shared" si="3"/>
        <v>455.006</v>
      </c>
      <c r="J8" s="214">
        <f t="shared" si="4"/>
        <v>0.10008490607540363</v>
      </c>
      <c r="K8" s="218">
        <f t="shared" si="5"/>
        <v>2.141636375</v>
      </c>
      <c r="L8" s="208">
        <f t="shared" si="6"/>
        <v>11.73022552561093</v>
      </c>
      <c r="M8" s="219">
        <v>34.266182</v>
      </c>
      <c r="N8" s="89"/>
    </row>
    <row r="9" spans="1:14" s="8" customFormat="1" ht="15">
      <c r="A9" s="201" t="s">
        <v>497</v>
      </c>
      <c r="B9" s="179">
        <v>1350</v>
      </c>
      <c r="C9" s="277">
        <f>Volume!J9</f>
        <v>135.85</v>
      </c>
      <c r="D9" s="311">
        <v>14.59</v>
      </c>
      <c r="E9" s="206">
        <f t="shared" si="0"/>
        <v>19696.5</v>
      </c>
      <c r="F9" s="211">
        <f t="shared" si="1"/>
        <v>10.739786529260213</v>
      </c>
      <c r="G9" s="270">
        <f t="shared" si="2"/>
        <v>28866.375</v>
      </c>
      <c r="H9" s="268">
        <v>5</v>
      </c>
      <c r="I9" s="207">
        <f t="shared" si="3"/>
        <v>21.3825</v>
      </c>
      <c r="J9" s="214">
        <f t="shared" si="4"/>
        <v>0.15739786529260213</v>
      </c>
      <c r="K9" s="218">
        <f t="shared" si="5"/>
        <v>2.45759425</v>
      </c>
      <c r="L9" s="208">
        <f t="shared" si="6"/>
        <v>13.460798079199906</v>
      </c>
      <c r="M9" s="219">
        <v>39.321508</v>
      </c>
      <c r="N9" s="89"/>
    </row>
    <row r="10" spans="1:13" s="7" customFormat="1" ht="15">
      <c r="A10" s="193" t="s">
        <v>274</v>
      </c>
      <c r="B10" s="179">
        <v>200</v>
      </c>
      <c r="C10" s="277">
        <f>Volume!J10</f>
        <v>3242.85</v>
      </c>
      <c r="D10" s="311">
        <v>333.11</v>
      </c>
      <c r="E10" s="206">
        <f t="shared" si="0"/>
        <v>66622</v>
      </c>
      <c r="F10" s="211">
        <f t="shared" si="1"/>
        <v>10.272137163297717</v>
      </c>
      <c r="G10" s="270">
        <f t="shared" si="2"/>
        <v>99050.5</v>
      </c>
      <c r="H10" s="268">
        <v>5</v>
      </c>
      <c r="I10" s="207">
        <f t="shared" si="3"/>
        <v>495.2525</v>
      </c>
      <c r="J10" s="214">
        <f t="shared" si="4"/>
        <v>0.15272137163297717</v>
      </c>
      <c r="K10" s="218">
        <f t="shared" si="5"/>
        <v>2.9755931875</v>
      </c>
      <c r="L10" s="208">
        <f t="shared" si="6"/>
        <v>16.297995107524493</v>
      </c>
      <c r="M10" s="219">
        <v>47.609491</v>
      </c>
    </row>
    <row r="11" spans="1:13" s="8" customFormat="1" ht="15">
      <c r="A11" s="193" t="s">
        <v>133</v>
      </c>
      <c r="B11" s="179">
        <v>500</v>
      </c>
      <c r="C11" s="277">
        <f>Volume!J11</f>
        <v>1232.45</v>
      </c>
      <c r="D11" s="311">
        <v>129.99</v>
      </c>
      <c r="E11" s="206">
        <f t="shared" si="0"/>
        <v>64995.00000000001</v>
      </c>
      <c r="F11" s="211">
        <f t="shared" si="1"/>
        <v>10.547283865471217</v>
      </c>
      <c r="G11" s="270">
        <f t="shared" si="2"/>
        <v>95806.25</v>
      </c>
      <c r="H11" s="268">
        <v>5</v>
      </c>
      <c r="I11" s="207">
        <f t="shared" si="3"/>
        <v>191.6125</v>
      </c>
      <c r="J11" s="214">
        <f t="shared" si="4"/>
        <v>0.15547283865471218</v>
      </c>
      <c r="K11" s="218">
        <f t="shared" si="5"/>
        <v>3.0023966875</v>
      </c>
      <c r="L11" s="208">
        <f t="shared" si="6"/>
        <v>16.44480392322539</v>
      </c>
      <c r="M11" s="219">
        <v>48.038347</v>
      </c>
    </row>
    <row r="12" spans="1:13" s="8" customFormat="1" ht="15">
      <c r="A12" s="193" t="s">
        <v>391</v>
      </c>
      <c r="B12" s="179">
        <v>200</v>
      </c>
      <c r="C12" s="277">
        <f>Volume!J12</f>
        <v>1382.95</v>
      </c>
      <c r="D12" s="311">
        <v>161.72</v>
      </c>
      <c r="E12" s="206">
        <f t="shared" si="0"/>
        <v>32344</v>
      </c>
      <c r="F12" s="211">
        <f t="shared" si="1"/>
        <v>11.69384287212119</v>
      </c>
      <c r="G12" s="270">
        <f t="shared" si="2"/>
        <v>46173.5</v>
      </c>
      <c r="H12" s="268">
        <v>5</v>
      </c>
      <c r="I12" s="207">
        <f t="shared" si="3"/>
        <v>230.8675</v>
      </c>
      <c r="J12" s="214">
        <f t="shared" si="4"/>
        <v>0.1669384287212119</v>
      </c>
      <c r="K12" s="218">
        <f t="shared" si="5"/>
        <v>3.102511625</v>
      </c>
      <c r="L12" s="208">
        <f t="shared" si="6"/>
        <v>16.99315601934509</v>
      </c>
      <c r="M12" s="219">
        <v>49.640186</v>
      </c>
    </row>
    <row r="13" spans="1:13" s="7" customFormat="1" ht="15">
      <c r="A13" s="193" t="s">
        <v>0</v>
      </c>
      <c r="B13" s="179">
        <v>375</v>
      </c>
      <c r="C13" s="277">
        <f>Volume!J13</f>
        <v>1121.45</v>
      </c>
      <c r="D13" s="311">
        <v>124.13</v>
      </c>
      <c r="E13" s="206">
        <f t="shared" si="0"/>
        <v>46548.75</v>
      </c>
      <c r="F13" s="211">
        <f t="shared" si="1"/>
        <v>11.068705693521778</v>
      </c>
      <c r="G13" s="270">
        <f t="shared" si="2"/>
        <v>67575.9375</v>
      </c>
      <c r="H13" s="268">
        <v>5</v>
      </c>
      <c r="I13" s="207">
        <f t="shared" si="3"/>
        <v>180.2025</v>
      </c>
      <c r="J13" s="214">
        <f t="shared" si="4"/>
        <v>0.1606870569352178</v>
      </c>
      <c r="K13" s="218">
        <f t="shared" si="5"/>
        <v>3.013939875</v>
      </c>
      <c r="L13" s="208">
        <f t="shared" si="6"/>
        <v>16.50802856501801</v>
      </c>
      <c r="M13" s="219">
        <v>48.223038</v>
      </c>
    </row>
    <row r="14" spans="1:13" s="7" customFormat="1" ht="15">
      <c r="A14" s="193" t="s">
        <v>392</v>
      </c>
      <c r="B14" s="179">
        <v>450</v>
      </c>
      <c r="C14" s="277">
        <f>Volume!J14</f>
        <v>481.95</v>
      </c>
      <c r="D14" s="311">
        <v>58.33</v>
      </c>
      <c r="E14" s="206">
        <f t="shared" si="0"/>
        <v>26248.5</v>
      </c>
      <c r="F14" s="211">
        <f t="shared" si="1"/>
        <v>12.102915240170143</v>
      </c>
      <c r="G14" s="270">
        <f t="shared" si="2"/>
        <v>37092.375</v>
      </c>
      <c r="H14" s="268">
        <v>5</v>
      </c>
      <c r="I14" s="207">
        <f t="shared" si="3"/>
        <v>82.4275</v>
      </c>
      <c r="J14" s="214">
        <f t="shared" si="4"/>
        <v>0.1710291524017014</v>
      </c>
      <c r="K14" s="218">
        <f t="shared" si="5"/>
        <v>3.2691115</v>
      </c>
      <c r="L14" s="208">
        <f t="shared" si="6"/>
        <v>17.905661115495498</v>
      </c>
      <c r="M14" s="219">
        <v>52.305784</v>
      </c>
    </row>
    <row r="15" spans="1:13" s="7" customFormat="1" ht="15">
      <c r="A15" s="193" t="s">
        <v>393</v>
      </c>
      <c r="B15" s="179">
        <v>200</v>
      </c>
      <c r="C15" s="277">
        <f>Volume!J15</f>
        <v>1382.7</v>
      </c>
      <c r="D15" s="311">
        <v>149</v>
      </c>
      <c r="E15" s="206">
        <f t="shared" si="0"/>
        <v>29800</v>
      </c>
      <c r="F15" s="211">
        <f t="shared" si="1"/>
        <v>10.77601793592247</v>
      </c>
      <c r="G15" s="270">
        <f t="shared" si="2"/>
        <v>43627</v>
      </c>
      <c r="H15" s="268">
        <v>5</v>
      </c>
      <c r="I15" s="207">
        <f t="shared" si="3"/>
        <v>218.135</v>
      </c>
      <c r="J15" s="214">
        <f t="shared" si="4"/>
        <v>0.1577601793592247</v>
      </c>
      <c r="K15" s="218">
        <f t="shared" si="5"/>
        <v>2.904804</v>
      </c>
      <c r="L15" s="208">
        <f t="shared" si="6"/>
        <v>15.910266759312366</v>
      </c>
      <c r="M15" s="219">
        <v>46.476864</v>
      </c>
    </row>
    <row r="16" spans="1:13" s="7" customFormat="1" ht="15">
      <c r="A16" s="193" t="s">
        <v>394</v>
      </c>
      <c r="B16" s="179">
        <v>1700</v>
      </c>
      <c r="C16" s="277">
        <f>Volume!J16</f>
        <v>143.5</v>
      </c>
      <c r="D16" s="311">
        <v>15.49</v>
      </c>
      <c r="E16" s="206">
        <f t="shared" si="0"/>
        <v>26333</v>
      </c>
      <c r="F16" s="211">
        <f t="shared" si="1"/>
        <v>10.794425087108014</v>
      </c>
      <c r="G16" s="270">
        <f t="shared" si="2"/>
        <v>39359.93</v>
      </c>
      <c r="H16" s="268">
        <v>5.34</v>
      </c>
      <c r="I16" s="207">
        <f t="shared" si="3"/>
        <v>23.1529</v>
      </c>
      <c r="J16" s="214">
        <f t="shared" si="4"/>
        <v>0.16134425087108012</v>
      </c>
      <c r="K16" s="218">
        <f t="shared" si="5"/>
        <v>2.1227785625</v>
      </c>
      <c r="L16" s="208">
        <f t="shared" si="6"/>
        <v>11.626937032696402</v>
      </c>
      <c r="M16" s="219">
        <v>33.964457</v>
      </c>
    </row>
    <row r="17" spans="1:13" s="7" customFormat="1" ht="15">
      <c r="A17" s="193" t="s">
        <v>134</v>
      </c>
      <c r="B17" s="179">
        <v>2450</v>
      </c>
      <c r="C17" s="277">
        <f>Volume!J17</f>
        <v>94.75</v>
      </c>
      <c r="D17" s="188">
        <v>10.66</v>
      </c>
      <c r="E17" s="206">
        <f t="shared" si="0"/>
        <v>26117</v>
      </c>
      <c r="F17" s="211">
        <f t="shared" si="1"/>
        <v>11.25065963060686</v>
      </c>
      <c r="G17" s="270">
        <f t="shared" si="2"/>
        <v>37723.875</v>
      </c>
      <c r="H17" s="268">
        <v>5</v>
      </c>
      <c r="I17" s="207">
        <f t="shared" si="3"/>
        <v>15.3975</v>
      </c>
      <c r="J17" s="214">
        <f t="shared" si="4"/>
        <v>0.16250659630606862</v>
      </c>
      <c r="K17" s="218">
        <f t="shared" si="5"/>
        <v>3.2054150625</v>
      </c>
      <c r="L17" s="208">
        <f t="shared" si="6"/>
        <v>17.55678135898082</v>
      </c>
      <c r="M17" s="203">
        <v>51.286641</v>
      </c>
    </row>
    <row r="18" spans="1:13" s="8" customFormat="1" ht="15">
      <c r="A18" s="193" t="s">
        <v>172</v>
      </c>
      <c r="B18" s="179">
        <v>3350</v>
      </c>
      <c r="C18" s="277">
        <f>Volume!J18</f>
        <v>72.05</v>
      </c>
      <c r="D18" s="311">
        <v>11.15</v>
      </c>
      <c r="E18" s="206">
        <f t="shared" si="0"/>
        <v>37352.5</v>
      </c>
      <c r="F18" s="211">
        <f t="shared" si="1"/>
        <v>15.475364330326164</v>
      </c>
      <c r="G18" s="270">
        <f t="shared" si="2"/>
        <v>49420.875</v>
      </c>
      <c r="H18" s="268">
        <v>5</v>
      </c>
      <c r="I18" s="207">
        <f t="shared" si="3"/>
        <v>14.7525</v>
      </c>
      <c r="J18" s="214">
        <f t="shared" si="4"/>
        <v>0.20475364330326162</v>
      </c>
      <c r="K18" s="218">
        <f t="shared" si="5"/>
        <v>3.4656139375</v>
      </c>
      <c r="L18" s="208">
        <f t="shared" si="6"/>
        <v>18.98194929173049</v>
      </c>
      <c r="M18" s="219">
        <v>55.449823</v>
      </c>
    </row>
    <row r="19" spans="1:13" s="8" customFormat="1" ht="15">
      <c r="A19" s="201" t="s">
        <v>466</v>
      </c>
      <c r="B19" s="179">
        <v>2062</v>
      </c>
      <c r="C19" s="277">
        <f>Volume!J19</f>
        <v>146.55</v>
      </c>
      <c r="D19" s="311">
        <v>15.59</v>
      </c>
      <c r="E19" s="206">
        <f t="shared" si="0"/>
        <v>32146.579999999998</v>
      </c>
      <c r="F19" s="211">
        <f t="shared" si="1"/>
        <v>10.638007505970657</v>
      </c>
      <c r="G19" s="270">
        <f t="shared" si="2"/>
        <v>47255.885</v>
      </c>
      <c r="H19" s="268">
        <v>5</v>
      </c>
      <c r="I19" s="207">
        <f t="shared" si="3"/>
        <v>22.9175</v>
      </c>
      <c r="J19" s="214">
        <f t="shared" si="4"/>
        <v>0.15638007505970658</v>
      </c>
      <c r="K19" s="218">
        <f t="shared" si="5"/>
        <v>1.975820375</v>
      </c>
      <c r="L19" s="208">
        <f t="shared" si="6"/>
        <v>10.822013889658164</v>
      </c>
      <c r="M19" s="219">
        <v>31.613126</v>
      </c>
    </row>
    <row r="20" spans="1:13" s="8" customFormat="1" ht="15">
      <c r="A20" s="193" t="s">
        <v>275</v>
      </c>
      <c r="B20" s="179">
        <v>600</v>
      </c>
      <c r="C20" s="277">
        <f>Volume!J20</f>
        <v>354.8</v>
      </c>
      <c r="D20" s="311">
        <v>38.43</v>
      </c>
      <c r="E20" s="206">
        <f t="shared" si="0"/>
        <v>23058</v>
      </c>
      <c r="F20" s="211">
        <f t="shared" si="1"/>
        <v>10.831454340473506</v>
      </c>
      <c r="G20" s="270">
        <f t="shared" si="2"/>
        <v>33702</v>
      </c>
      <c r="H20" s="268">
        <v>5</v>
      </c>
      <c r="I20" s="207">
        <f t="shared" si="3"/>
        <v>56.17</v>
      </c>
      <c r="J20" s="214">
        <f t="shared" si="4"/>
        <v>0.15831454340473505</v>
      </c>
      <c r="K20" s="218">
        <f t="shared" si="5"/>
        <v>2.1647041875</v>
      </c>
      <c r="L20" s="208">
        <f t="shared" si="6"/>
        <v>11.856573138196426</v>
      </c>
      <c r="M20" s="219">
        <v>34.635267</v>
      </c>
    </row>
    <row r="21" spans="1:13" s="7" customFormat="1" ht="15">
      <c r="A21" s="193" t="s">
        <v>74</v>
      </c>
      <c r="B21" s="179">
        <v>2300</v>
      </c>
      <c r="C21" s="277">
        <f>Volume!J21</f>
        <v>93.1</v>
      </c>
      <c r="D21" s="311">
        <v>10.66</v>
      </c>
      <c r="E21" s="206">
        <f t="shared" si="0"/>
        <v>24518</v>
      </c>
      <c r="F21" s="211">
        <f t="shared" si="1"/>
        <v>11.450053705692804</v>
      </c>
      <c r="G21" s="270">
        <f t="shared" si="2"/>
        <v>35224.5</v>
      </c>
      <c r="H21" s="268">
        <v>5</v>
      </c>
      <c r="I21" s="207">
        <f t="shared" si="3"/>
        <v>15.315</v>
      </c>
      <c r="J21" s="214">
        <f t="shared" si="4"/>
        <v>0.16450053705692805</v>
      </c>
      <c r="K21" s="218">
        <f t="shared" si="5"/>
        <v>3.2843296875</v>
      </c>
      <c r="L21" s="208">
        <f t="shared" si="6"/>
        <v>17.98901456127643</v>
      </c>
      <c r="M21" s="219">
        <v>52.549275</v>
      </c>
    </row>
    <row r="22" spans="1:13" s="7" customFormat="1" ht="15">
      <c r="A22" s="193" t="s">
        <v>395</v>
      </c>
      <c r="B22" s="179">
        <v>650</v>
      </c>
      <c r="C22" s="277">
        <f>Volume!J22</f>
        <v>277.85</v>
      </c>
      <c r="D22" s="311">
        <v>35.99</v>
      </c>
      <c r="E22" s="206">
        <f t="shared" si="0"/>
        <v>23393.5</v>
      </c>
      <c r="F22" s="211">
        <f t="shared" si="1"/>
        <v>12.953032211624976</v>
      </c>
      <c r="G22" s="270">
        <f t="shared" si="2"/>
        <v>33254.3965</v>
      </c>
      <c r="H22" s="268">
        <v>5.46</v>
      </c>
      <c r="I22" s="207">
        <f t="shared" si="3"/>
        <v>51.160610000000005</v>
      </c>
      <c r="J22" s="214">
        <f t="shared" si="4"/>
        <v>0.18413032211624977</v>
      </c>
      <c r="K22" s="218">
        <f t="shared" si="5"/>
        <v>3.4340056875</v>
      </c>
      <c r="L22" s="208">
        <f t="shared" si="6"/>
        <v>18.808823776447863</v>
      </c>
      <c r="M22" s="219">
        <v>54.944091</v>
      </c>
    </row>
    <row r="23" spans="1:13" s="7" customFormat="1" ht="15">
      <c r="A23" s="193" t="s">
        <v>396</v>
      </c>
      <c r="B23" s="179">
        <v>400</v>
      </c>
      <c r="C23" s="277">
        <f>Volume!J23</f>
        <v>794.15</v>
      </c>
      <c r="D23" s="311">
        <v>98.24</v>
      </c>
      <c r="E23" s="206">
        <f t="shared" si="0"/>
        <v>39296</v>
      </c>
      <c r="F23" s="211">
        <f t="shared" si="1"/>
        <v>12.37045898130076</v>
      </c>
      <c r="G23" s="270">
        <f t="shared" si="2"/>
        <v>55179</v>
      </c>
      <c r="H23" s="268">
        <v>5</v>
      </c>
      <c r="I23" s="207">
        <f t="shared" si="3"/>
        <v>137.9475</v>
      </c>
      <c r="J23" s="214">
        <f t="shared" si="4"/>
        <v>0.1737045898130076</v>
      </c>
      <c r="K23" s="218">
        <f t="shared" si="5"/>
        <v>3.4648979375</v>
      </c>
      <c r="L23" s="208">
        <f t="shared" si="6"/>
        <v>18.978027598218752</v>
      </c>
      <c r="M23" s="219">
        <v>55.438367</v>
      </c>
    </row>
    <row r="24" spans="1:13" s="7" customFormat="1" ht="15">
      <c r="A24" s="193" t="s">
        <v>482</v>
      </c>
      <c r="B24" s="179">
        <v>650</v>
      </c>
      <c r="C24" s="277">
        <f>Volume!J24</f>
        <v>383.2</v>
      </c>
      <c r="D24" s="311">
        <v>73.5</v>
      </c>
      <c r="E24" s="206">
        <f t="shared" si="0"/>
        <v>47775</v>
      </c>
      <c r="F24" s="211">
        <f t="shared" si="1"/>
        <v>19.180584551148225</v>
      </c>
      <c r="G24" s="270">
        <f t="shared" si="2"/>
        <v>60229</v>
      </c>
      <c r="H24" s="268">
        <v>5</v>
      </c>
      <c r="I24" s="207">
        <f t="shared" si="3"/>
        <v>92.66</v>
      </c>
      <c r="J24" s="214">
        <f t="shared" si="4"/>
        <v>0.24180584551148226</v>
      </c>
      <c r="K24" s="218">
        <f t="shared" si="5"/>
        <v>4.441158125</v>
      </c>
      <c r="L24" s="208">
        <f t="shared" si="6"/>
        <v>24.325224865098484</v>
      </c>
      <c r="M24" s="219">
        <v>71.05853</v>
      </c>
    </row>
    <row r="25" spans="1:13" s="7" customFormat="1" ht="15">
      <c r="A25" s="193" t="s">
        <v>87</v>
      </c>
      <c r="B25" s="179">
        <v>4300</v>
      </c>
      <c r="C25" s="277">
        <f>Volume!J25</f>
        <v>51.4</v>
      </c>
      <c r="D25" s="311">
        <v>7.44</v>
      </c>
      <c r="E25" s="206">
        <f t="shared" si="0"/>
        <v>31992</v>
      </c>
      <c r="F25" s="211">
        <f t="shared" si="1"/>
        <v>14.474708171206228</v>
      </c>
      <c r="G25" s="270">
        <f t="shared" si="2"/>
        <v>43043</v>
      </c>
      <c r="H25" s="268">
        <v>5</v>
      </c>
      <c r="I25" s="207">
        <f t="shared" si="3"/>
        <v>10.01</v>
      </c>
      <c r="J25" s="214">
        <f t="shared" si="4"/>
        <v>0.19474708171206226</v>
      </c>
      <c r="K25" s="218">
        <f t="shared" si="5"/>
        <v>3.4664381875</v>
      </c>
      <c r="L25" s="208">
        <f t="shared" si="6"/>
        <v>18.986463894910727</v>
      </c>
      <c r="M25" s="203">
        <v>55.463011</v>
      </c>
    </row>
    <row r="26" spans="1:13" s="8" customFormat="1" ht="15">
      <c r="A26" s="193" t="s">
        <v>135</v>
      </c>
      <c r="B26" s="179">
        <v>4775</v>
      </c>
      <c r="C26" s="277">
        <f>Volume!J26</f>
        <v>36.8</v>
      </c>
      <c r="D26" s="311">
        <v>4.02</v>
      </c>
      <c r="E26" s="206">
        <f t="shared" si="0"/>
        <v>19195.499999999996</v>
      </c>
      <c r="F26" s="211">
        <f t="shared" si="1"/>
        <v>10.92391304347826</v>
      </c>
      <c r="G26" s="270">
        <f t="shared" si="2"/>
        <v>27981.499999999996</v>
      </c>
      <c r="H26" s="268">
        <v>5</v>
      </c>
      <c r="I26" s="207">
        <f t="shared" si="3"/>
        <v>5.859999999999999</v>
      </c>
      <c r="J26" s="214">
        <f t="shared" si="4"/>
        <v>0.1592391304347826</v>
      </c>
      <c r="K26" s="218">
        <f t="shared" si="5"/>
        <v>2.1587079375</v>
      </c>
      <c r="L26" s="208">
        <f t="shared" si="6"/>
        <v>11.823730324342023</v>
      </c>
      <c r="M26" s="219">
        <v>34.539327</v>
      </c>
    </row>
    <row r="27" spans="1:13" s="8" customFormat="1" ht="15">
      <c r="A27" s="193" t="s">
        <v>155</v>
      </c>
      <c r="B27" s="179">
        <v>350</v>
      </c>
      <c r="C27" s="277">
        <f>Volume!J27</f>
        <v>595.1</v>
      </c>
      <c r="D27" s="311">
        <v>63.99</v>
      </c>
      <c r="E27" s="206">
        <f t="shared" si="0"/>
        <v>22396.5</v>
      </c>
      <c r="F27" s="211">
        <f t="shared" si="1"/>
        <v>10.752814652999495</v>
      </c>
      <c r="G27" s="270">
        <f t="shared" si="2"/>
        <v>32810.75</v>
      </c>
      <c r="H27" s="268">
        <v>5</v>
      </c>
      <c r="I27" s="207">
        <f t="shared" si="3"/>
        <v>93.745</v>
      </c>
      <c r="J27" s="214">
        <f t="shared" si="4"/>
        <v>0.15752814652999497</v>
      </c>
      <c r="K27" s="218">
        <f t="shared" si="5"/>
        <v>2.5566596875</v>
      </c>
      <c r="L27" s="208">
        <f t="shared" si="6"/>
        <v>14.003401827078587</v>
      </c>
      <c r="M27" s="219">
        <v>40.906555</v>
      </c>
    </row>
    <row r="28" spans="1:13" s="8" customFormat="1" ht="15">
      <c r="A28" s="193" t="s">
        <v>472</v>
      </c>
      <c r="B28" s="179">
        <v>450</v>
      </c>
      <c r="C28" s="277">
        <f>Volume!J28</f>
        <v>660.3</v>
      </c>
      <c r="D28" s="311">
        <v>70.73</v>
      </c>
      <c r="E28" s="206">
        <f t="shared" si="0"/>
        <v>31828.5</v>
      </c>
      <c r="F28" s="211">
        <f t="shared" si="1"/>
        <v>10.711797667726792</v>
      </c>
      <c r="G28" s="270">
        <f t="shared" si="2"/>
        <v>46685.25</v>
      </c>
      <c r="H28" s="268">
        <v>5</v>
      </c>
      <c r="I28" s="207">
        <f t="shared" si="3"/>
        <v>103.745</v>
      </c>
      <c r="J28" s="214">
        <f t="shared" si="4"/>
        <v>0.15711797667726793</v>
      </c>
      <c r="K28" s="218">
        <f t="shared" si="5"/>
        <v>2.7834785625</v>
      </c>
      <c r="L28" s="208">
        <f t="shared" si="6"/>
        <v>15.245739970133034</v>
      </c>
      <c r="M28" s="219">
        <v>44.535657</v>
      </c>
    </row>
    <row r="29" spans="1:13" s="8" customFormat="1" ht="15">
      <c r="A29" s="193" t="s">
        <v>191</v>
      </c>
      <c r="B29" s="179">
        <v>100</v>
      </c>
      <c r="C29" s="277">
        <f>Volume!J29</f>
        <v>2407.05</v>
      </c>
      <c r="D29" s="311">
        <v>256.96</v>
      </c>
      <c r="E29" s="206">
        <f t="shared" si="0"/>
        <v>25695.999999999996</v>
      </c>
      <c r="F29" s="211">
        <f t="shared" si="1"/>
        <v>10.67530794956482</v>
      </c>
      <c r="G29" s="270">
        <f t="shared" si="2"/>
        <v>37731.25</v>
      </c>
      <c r="H29" s="268">
        <v>5</v>
      </c>
      <c r="I29" s="207">
        <f t="shared" si="3"/>
        <v>377.3125</v>
      </c>
      <c r="J29" s="214">
        <f t="shared" si="4"/>
        <v>0.15675307949564818</v>
      </c>
      <c r="K29" s="218">
        <f t="shared" si="5"/>
        <v>2.2288024375</v>
      </c>
      <c r="L29" s="208">
        <f t="shared" si="6"/>
        <v>12.207653712412483</v>
      </c>
      <c r="M29" s="219">
        <v>35.660839</v>
      </c>
    </row>
    <row r="30" spans="1:13" s="8" customFormat="1" ht="15">
      <c r="A30" s="193" t="s">
        <v>276</v>
      </c>
      <c r="B30" s="179">
        <v>1900</v>
      </c>
      <c r="C30" s="277">
        <f>Volume!J30</f>
        <v>146.55</v>
      </c>
      <c r="D30" s="311">
        <v>18.2</v>
      </c>
      <c r="E30" s="206">
        <f t="shared" si="0"/>
        <v>34580</v>
      </c>
      <c r="F30" s="211">
        <f t="shared" si="1"/>
        <v>12.41896963493688</v>
      </c>
      <c r="G30" s="270">
        <f t="shared" si="2"/>
        <v>48502.25</v>
      </c>
      <c r="H30" s="268">
        <v>5</v>
      </c>
      <c r="I30" s="207">
        <f t="shared" si="3"/>
        <v>25.5275</v>
      </c>
      <c r="J30" s="214">
        <f t="shared" si="4"/>
        <v>0.1741896963493688</v>
      </c>
      <c r="K30" s="218">
        <f t="shared" si="5"/>
        <v>2.59439325</v>
      </c>
      <c r="L30" s="208">
        <f t="shared" si="6"/>
        <v>14.210077060641398</v>
      </c>
      <c r="M30" s="219">
        <v>41.510292</v>
      </c>
    </row>
    <row r="31" spans="1:13" s="8" customFormat="1" ht="15">
      <c r="A31" s="193" t="s">
        <v>277</v>
      </c>
      <c r="B31" s="179">
        <v>4800</v>
      </c>
      <c r="C31" s="277">
        <f>Volume!J31</f>
        <v>67.3</v>
      </c>
      <c r="D31" s="311">
        <v>10.15</v>
      </c>
      <c r="E31" s="206">
        <f t="shared" si="0"/>
        <v>48720</v>
      </c>
      <c r="F31" s="211">
        <f t="shared" si="1"/>
        <v>15.081723625557208</v>
      </c>
      <c r="G31" s="270">
        <f t="shared" si="2"/>
        <v>64872</v>
      </c>
      <c r="H31" s="268">
        <v>5</v>
      </c>
      <c r="I31" s="207">
        <f t="shared" si="3"/>
        <v>13.515</v>
      </c>
      <c r="J31" s="214">
        <f t="shared" si="4"/>
        <v>0.20081723625557207</v>
      </c>
      <c r="K31" s="218">
        <f t="shared" si="5"/>
        <v>3.7890674375</v>
      </c>
      <c r="L31" s="208">
        <f t="shared" si="6"/>
        <v>20.75357707427046</v>
      </c>
      <c r="M31" s="219">
        <v>60.625079</v>
      </c>
    </row>
    <row r="32" spans="1:13" s="8" customFormat="1" ht="15">
      <c r="A32" s="193" t="s">
        <v>75</v>
      </c>
      <c r="B32" s="179">
        <v>1400</v>
      </c>
      <c r="C32" s="277">
        <f>Volume!J32</f>
        <v>295.75</v>
      </c>
      <c r="D32" s="311">
        <v>31.39</v>
      </c>
      <c r="E32" s="206">
        <f t="shared" si="0"/>
        <v>43946</v>
      </c>
      <c r="F32" s="211">
        <f t="shared" si="1"/>
        <v>10.613693998309383</v>
      </c>
      <c r="G32" s="270">
        <f t="shared" si="2"/>
        <v>64648.5</v>
      </c>
      <c r="H32" s="268">
        <v>5</v>
      </c>
      <c r="I32" s="207">
        <f t="shared" si="3"/>
        <v>46.1775</v>
      </c>
      <c r="J32" s="214">
        <f t="shared" si="4"/>
        <v>0.15613693998309383</v>
      </c>
      <c r="K32" s="218">
        <f t="shared" si="5"/>
        <v>3.135470375</v>
      </c>
      <c r="L32" s="208">
        <f t="shared" si="6"/>
        <v>17.173678527766825</v>
      </c>
      <c r="M32" s="219">
        <v>50.167526</v>
      </c>
    </row>
    <row r="33" spans="1:13" s="8" customFormat="1" ht="15">
      <c r="A33" s="193" t="s">
        <v>76</v>
      </c>
      <c r="B33" s="179">
        <v>1900</v>
      </c>
      <c r="C33" s="277">
        <f>Volume!J33</f>
        <v>249.4</v>
      </c>
      <c r="D33" s="311">
        <v>31.57</v>
      </c>
      <c r="E33" s="206">
        <f t="shared" si="0"/>
        <v>59983</v>
      </c>
      <c r="F33" s="211">
        <f t="shared" si="1"/>
        <v>12.658380112269446</v>
      </c>
      <c r="G33" s="270">
        <f t="shared" si="2"/>
        <v>83676</v>
      </c>
      <c r="H33" s="268">
        <v>5</v>
      </c>
      <c r="I33" s="207">
        <f t="shared" si="3"/>
        <v>44.04</v>
      </c>
      <c r="J33" s="214">
        <f t="shared" si="4"/>
        <v>0.17658380112269445</v>
      </c>
      <c r="K33" s="218">
        <f t="shared" si="5"/>
        <v>3.5939578125</v>
      </c>
      <c r="L33" s="208">
        <f t="shared" si="6"/>
        <v>19.684917646281722</v>
      </c>
      <c r="M33" s="219">
        <v>57.503325</v>
      </c>
    </row>
    <row r="34" spans="1:13" s="7" customFormat="1" ht="15">
      <c r="A34" s="193" t="s">
        <v>278</v>
      </c>
      <c r="B34" s="179">
        <v>1050</v>
      </c>
      <c r="C34" s="277">
        <f>Volume!J34</f>
        <v>181.85</v>
      </c>
      <c r="D34" s="311">
        <v>25.02</v>
      </c>
      <c r="E34" s="206">
        <f t="shared" si="0"/>
        <v>26271</v>
      </c>
      <c r="F34" s="211">
        <f t="shared" si="1"/>
        <v>13.758592246356887</v>
      </c>
      <c r="G34" s="270">
        <f t="shared" si="2"/>
        <v>35818.125</v>
      </c>
      <c r="H34" s="268">
        <v>5</v>
      </c>
      <c r="I34" s="207">
        <f t="shared" si="3"/>
        <v>34.1125</v>
      </c>
      <c r="J34" s="214">
        <f t="shared" si="4"/>
        <v>0.18758592246356887</v>
      </c>
      <c r="K34" s="218">
        <f t="shared" si="5"/>
        <v>3.549935</v>
      </c>
      <c r="L34" s="208">
        <f t="shared" si="6"/>
        <v>19.44379477177102</v>
      </c>
      <c r="M34" s="203">
        <v>56.79896</v>
      </c>
    </row>
    <row r="35" spans="1:13" s="7" customFormat="1" ht="15">
      <c r="A35" s="193" t="s">
        <v>33</v>
      </c>
      <c r="B35" s="179">
        <v>275</v>
      </c>
      <c r="C35" s="277">
        <f>Volume!J35</f>
        <v>1834.2</v>
      </c>
      <c r="D35" s="311">
        <v>189.55</v>
      </c>
      <c r="E35" s="206">
        <f t="shared" si="0"/>
        <v>52126.25</v>
      </c>
      <c r="F35" s="211">
        <f t="shared" si="1"/>
        <v>10.334205648239013</v>
      </c>
      <c r="G35" s="270">
        <f t="shared" si="2"/>
        <v>77346.5</v>
      </c>
      <c r="H35" s="268">
        <v>5</v>
      </c>
      <c r="I35" s="207">
        <f t="shared" si="3"/>
        <v>281.26</v>
      </c>
      <c r="J35" s="214">
        <f t="shared" si="4"/>
        <v>0.15334205648239013</v>
      </c>
      <c r="K35" s="218">
        <f t="shared" si="5"/>
        <v>2.2853574375</v>
      </c>
      <c r="L35" s="208">
        <f t="shared" si="6"/>
        <v>12.517418204809529</v>
      </c>
      <c r="M35" s="203">
        <v>36.565719</v>
      </c>
    </row>
    <row r="36" spans="1:13" s="8" customFormat="1" ht="15">
      <c r="A36" s="193" t="s">
        <v>279</v>
      </c>
      <c r="B36" s="179">
        <v>250</v>
      </c>
      <c r="C36" s="277">
        <f>Volume!J36</f>
        <v>1239.95</v>
      </c>
      <c r="D36" s="311">
        <v>132.7</v>
      </c>
      <c r="E36" s="206">
        <f t="shared" si="0"/>
        <v>33175</v>
      </c>
      <c r="F36" s="211">
        <f t="shared" si="1"/>
        <v>10.702044437275696</v>
      </c>
      <c r="G36" s="270">
        <f t="shared" si="2"/>
        <v>48674.375</v>
      </c>
      <c r="H36" s="268">
        <v>5</v>
      </c>
      <c r="I36" s="207">
        <f t="shared" si="3"/>
        <v>194.6975</v>
      </c>
      <c r="J36" s="214">
        <f t="shared" si="4"/>
        <v>0.15702044437275695</v>
      </c>
      <c r="K36" s="218">
        <f t="shared" si="5"/>
        <v>2.828384875</v>
      </c>
      <c r="L36" s="208">
        <f t="shared" si="6"/>
        <v>15.491701973439294</v>
      </c>
      <c r="M36" s="219">
        <v>45.254158</v>
      </c>
    </row>
    <row r="37" spans="1:13" s="8" customFormat="1" ht="15">
      <c r="A37" s="193" t="s">
        <v>136</v>
      </c>
      <c r="B37" s="179">
        <v>1000</v>
      </c>
      <c r="C37" s="277">
        <f>Volume!J37</f>
        <v>272.7</v>
      </c>
      <c r="D37" s="311">
        <v>29.08</v>
      </c>
      <c r="E37" s="206">
        <f t="shared" si="0"/>
        <v>29080</v>
      </c>
      <c r="F37" s="211">
        <f t="shared" si="1"/>
        <v>10.663733039970664</v>
      </c>
      <c r="G37" s="270">
        <f t="shared" si="2"/>
        <v>42715</v>
      </c>
      <c r="H37" s="268">
        <v>5</v>
      </c>
      <c r="I37" s="207">
        <f t="shared" si="3"/>
        <v>42.715</v>
      </c>
      <c r="J37" s="214">
        <f t="shared" si="4"/>
        <v>0.15663733039970665</v>
      </c>
      <c r="K37" s="218">
        <f t="shared" si="5"/>
        <v>2.257551875</v>
      </c>
      <c r="L37" s="208">
        <f t="shared" si="6"/>
        <v>12.36512086675583</v>
      </c>
      <c r="M37" s="219">
        <v>36.12083</v>
      </c>
    </row>
    <row r="38" spans="1:13" s="8" customFormat="1" ht="15">
      <c r="A38" s="193" t="s">
        <v>228</v>
      </c>
      <c r="B38" s="179">
        <v>500</v>
      </c>
      <c r="C38" s="277">
        <f>Volume!J38</f>
        <v>832.55</v>
      </c>
      <c r="D38" s="311">
        <v>87.43</v>
      </c>
      <c r="E38" s="206">
        <f t="shared" si="0"/>
        <v>43715</v>
      </c>
      <c r="F38" s="211">
        <f t="shared" si="1"/>
        <v>10.501471383100116</v>
      </c>
      <c r="G38" s="270">
        <f t="shared" si="2"/>
        <v>64528.75</v>
      </c>
      <c r="H38" s="268">
        <v>5</v>
      </c>
      <c r="I38" s="207">
        <f t="shared" si="3"/>
        <v>129.0575</v>
      </c>
      <c r="J38" s="214">
        <f t="shared" si="4"/>
        <v>0.15501471383100116</v>
      </c>
      <c r="K38" s="218">
        <f t="shared" si="5"/>
        <v>2.5871626875</v>
      </c>
      <c r="L38" s="208">
        <f t="shared" si="6"/>
        <v>14.170473638794387</v>
      </c>
      <c r="M38" s="219">
        <v>41.394603</v>
      </c>
    </row>
    <row r="39" spans="1:13" s="8" customFormat="1" ht="15">
      <c r="A39" s="193" t="s">
        <v>1</v>
      </c>
      <c r="B39" s="179">
        <v>300</v>
      </c>
      <c r="C39" s="277">
        <f>Volume!J39</f>
        <v>1899.75</v>
      </c>
      <c r="D39" s="311">
        <v>203.43</v>
      </c>
      <c r="E39" s="206">
        <f t="shared" si="0"/>
        <v>61029</v>
      </c>
      <c r="F39" s="211">
        <f t="shared" si="1"/>
        <v>10.708251085669167</v>
      </c>
      <c r="G39" s="270">
        <f t="shared" si="2"/>
        <v>89525.25</v>
      </c>
      <c r="H39" s="268">
        <v>5</v>
      </c>
      <c r="I39" s="207">
        <f t="shared" si="3"/>
        <v>298.4175</v>
      </c>
      <c r="J39" s="214">
        <f t="shared" si="4"/>
        <v>0.15708251085669167</v>
      </c>
      <c r="K39" s="218">
        <f t="shared" si="5"/>
        <v>3.018385625</v>
      </c>
      <c r="L39" s="208">
        <f t="shared" si="6"/>
        <v>16.532378940618294</v>
      </c>
      <c r="M39" s="219">
        <v>48.29417</v>
      </c>
    </row>
    <row r="40" spans="1:13" s="8" customFormat="1" ht="15">
      <c r="A40" s="193" t="s">
        <v>483</v>
      </c>
      <c r="B40" s="179">
        <v>250</v>
      </c>
      <c r="C40" s="277">
        <f>Volume!J40</f>
        <v>934.75</v>
      </c>
      <c r="D40" s="311">
        <v>218.92</v>
      </c>
      <c r="E40" s="206">
        <f t="shared" si="0"/>
        <v>54730</v>
      </c>
      <c r="F40" s="211">
        <f t="shared" si="1"/>
        <v>23.420165819737896</v>
      </c>
      <c r="G40" s="270">
        <f t="shared" si="2"/>
        <v>66414.375</v>
      </c>
      <c r="H40" s="268">
        <v>5</v>
      </c>
      <c r="I40" s="207">
        <f t="shared" si="3"/>
        <v>265.6575</v>
      </c>
      <c r="J40" s="214">
        <f t="shared" si="4"/>
        <v>0.284201658197379</v>
      </c>
      <c r="K40" s="218">
        <f t="shared" si="5"/>
        <v>6.8490305625</v>
      </c>
      <c r="L40" s="208">
        <f t="shared" si="6"/>
        <v>37.51368536123547</v>
      </c>
      <c r="M40" s="219">
        <v>109.584489</v>
      </c>
    </row>
    <row r="41" spans="1:13" s="8" customFormat="1" ht="15">
      <c r="A41" s="193" t="s">
        <v>156</v>
      </c>
      <c r="B41" s="179">
        <v>1900</v>
      </c>
      <c r="C41" s="277">
        <f>Volume!J41</f>
        <v>142.7</v>
      </c>
      <c r="D41" s="311">
        <v>15.59</v>
      </c>
      <c r="E41" s="206">
        <f t="shared" si="0"/>
        <v>29621</v>
      </c>
      <c r="F41" s="211">
        <f t="shared" si="1"/>
        <v>10.925017519271199</v>
      </c>
      <c r="G41" s="270">
        <f t="shared" si="2"/>
        <v>43177.5</v>
      </c>
      <c r="H41" s="268">
        <v>5</v>
      </c>
      <c r="I41" s="207">
        <f t="shared" si="3"/>
        <v>22.725</v>
      </c>
      <c r="J41" s="214">
        <f t="shared" si="4"/>
        <v>0.159250175192712</v>
      </c>
      <c r="K41" s="218">
        <f t="shared" si="5"/>
        <v>2.726839</v>
      </c>
      <c r="L41" s="208">
        <f t="shared" si="6"/>
        <v>14.935512309848297</v>
      </c>
      <c r="M41" s="219">
        <v>43.629424</v>
      </c>
    </row>
    <row r="42" spans="1:13" s="8" customFormat="1" ht="15">
      <c r="A42" s="193" t="s">
        <v>397</v>
      </c>
      <c r="B42" s="179">
        <v>4950</v>
      </c>
      <c r="C42" s="277">
        <f>Volume!J42</f>
        <v>41.9</v>
      </c>
      <c r="D42" s="311">
        <v>8.84</v>
      </c>
      <c r="E42" s="206">
        <f t="shared" si="0"/>
        <v>43758</v>
      </c>
      <c r="F42" s="211">
        <f t="shared" si="1"/>
        <v>21.09785202863962</v>
      </c>
      <c r="G42" s="270">
        <f t="shared" si="2"/>
        <v>55103.0535</v>
      </c>
      <c r="H42" s="268">
        <v>5.47</v>
      </c>
      <c r="I42" s="207">
        <f t="shared" si="3"/>
        <v>11.13193</v>
      </c>
      <c r="J42" s="214">
        <f t="shared" si="4"/>
        <v>0.2656785202863962</v>
      </c>
      <c r="K42" s="218">
        <f t="shared" si="5"/>
        <v>5.695334875</v>
      </c>
      <c r="L42" s="208">
        <f t="shared" si="6"/>
        <v>31.194633835833656</v>
      </c>
      <c r="M42" s="219">
        <v>91.125358</v>
      </c>
    </row>
    <row r="43" spans="1:13" s="8" customFormat="1" ht="15">
      <c r="A43" s="193" t="s">
        <v>484</v>
      </c>
      <c r="B43" s="179">
        <v>450</v>
      </c>
      <c r="C43" s="277">
        <f>Volume!J43</f>
        <v>448.65</v>
      </c>
      <c r="D43" s="311">
        <v>48.8</v>
      </c>
      <c r="E43" s="206">
        <f t="shared" si="0"/>
        <v>21960</v>
      </c>
      <c r="F43" s="211">
        <f t="shared" si="1"/>
        <v>10.87707567145882</v>
      </c>
      <c r="G43" s="270">
        <f t="shared" si="2"/>
        <v>32054.625</v>
      </c>
      <c r="H43" s="268">
        <v>5</v>
      </c>
      <c r="I43" s="207">
        <f t="shared" si="3"/>
        <v>71.2325</v>
      </c>
      <c r="J43" s="214">
        <f t="shared" si="4"/>
        <v>0.1587707567145882</v>
      </c>
      <c r="K43" s="218">
        <f t="shared" si="5"/>
        <v>2.437959</v>
      </c>
      <c r="L43" s="208">
        <f t="shared" si="6"/>
        <v>13.353251385727374</v>
      </c>
      <c r="M43" s="219">
        <v>39.007344</v>
      </c>
    </row>
    <row r="44" spans="1:13" s="8" customFormat="1" ht="15">
      <c r="A44" s="193" t="s">
        <v>398</v>
      </c>
      <c r="B44" s="179">
        <v>850</v>
      </c>
      <c r="C44" s="277">
        <f>Volume!J44</f>
        <v>314.45</v>
      </c>
      <c r="D44" s="311">
        <v>45.03</v>
      </c>
      <c r="E44" s="206">
        <f t="shared" si="0"/>
        <v>38275.5</v>
      </c>
      <c r="F44" s="211">
        <f t="shared" si="1"/>
        <v>14.3202416918429</v>
      </c>
      <c r="G44" s="270">
        <f t="shared" si="2"/>
        <v>51987.09225</v>
      </c>
      <c r="H44" s="268">
        <v>5.13</v>
      </c>
      <c r="I44" s="207">
        <f t="shared" si="3"/>
        <v>61.161285</v>
      </c>
      <c r="J44" s="214">
        <f t="shared" si="4"/>
        <v>0.194502416918429</v>
      </c>
      <c r="K44" s="218">
        <f t="shared" si="5"/>
        <v>4.0887914375</v>
      </c>
      <c r="L44" s="208">
        <f t="shared" si="6"/>
        <v>22.395233032527248</v>
      </c>
      <c r="M44" s="219">
        <v>65.420663</v>
      </c>
    </row>
    <row r="45" spans="1:13" s="8" customFormat="1" ht="15">
      <c r="A45" s="193" t="s">
        <v>280</v>
      </c>
      <c r="B45" s="179">
        <v>300</v>
      </c>
      <c r="C45" s="277">
        <f>Volume!J45</f>
        <v>649.45</v>
      </c>
      <c r="D45" s="311">
        <v>80.03</v>
      </c>
      <c r="E45" s="206">
        <f t="shared" si="0"/>
        <v>24009</v>
      </c>
      <c r="F45" s="211">
        <f t="shared" si="1"/>
        <v>12.322734621602894</v>
      </c>
      <c r="G45" s="270">
        <f t="shared" si="2"/>
        <v>33750.75</v>
      </c>
      <c r="H45" s="268">
        <v>5</v>
      </c>
      <c r="I45" s="207">
        <f t="shared" si="3"/>
        <v>112.5025</v>
      </c>
      <c r="J45" s="214">
        <f t="shared" si="4"/>
        <v>0.17322734621602892</v>
      </c>
      <c r="K45" s="218">
        <f t="shared" si="5"/>
        <v>3.2356125625</v>
      </c>
      <c r="L45" s="208">
        <f t="shared" si="6"/>
        <v>17.72217987828344</v>
      </c>
      <c r="M45" s="219">
        <v>51.769801</v>
      </c>
    </row>
    <row r="46" spans="1:13" s="8" customFormat="1" ht="15">
      <c r="A46" s="193" t="s">
        <v>157</v>
      </c>
      <c r="B46" s="179">
        <v>4500</v>
      </c>
      <c r="C46" s="277">
        <f>Volume!J46</f>
        <v>57.6</v>
      </c>
      <c r="D46" s="311">
        <v>9.24</v>
      </c>
      <c r="E46" s="206">
        <f t="shared" si="0"/>
        <v>41580</v>
      </c>
      <c r="F46" s="211">
        <f t="shared" si="1"/>
        <v>16.041666666666668</v>
      </c>
      <c r="G46" s="270">
        <f t="shared" si="2"/>
        <v>54540</v>
      </c>
      <c r="H46" s="268">
        <v>5</v>
      </c>
      <c r="I46" s="207">
        <f t="shared" si="3"/>
        <v>12.12</v>
      </c>
      <c r="J46" s="214">
        <f t="shared" si="4"/>
        <v>0.21041666666666664</v>
      </c>
      <c r="K46" s="218">
        <f t="shared" si="5"/>
        <v>3.7005236875</v>
      </c>
      <c r="L46" s="208">
        <f t="shared" si="6"/>
        <v>20.26860298225948</v>
      </c>
      <c r="M46" s="219">
        <v>59.208379</v>
      </c>
    </row>
    <row r="47" spans="1:13" s="8" customFormat="1" ht="15">
      <c r="A47" s="193" t="s">
        <v>2</v>
      </c>
      <c r="B47" s="179">
        <v>1100</v>
      </c>
      <c r="C47" s="277">
        <f>Volume!J47</f>
        <v>310.9</v>
      </c>
      <c r="D47" s="311">
        <v>32.9</v>
      </c>
      <c r="E47" s="206">
        <f t="shared" si="0"/>
        <v>36190</v>
      </c>
      <c r="F47" s="211">
        <f t="shared" si="1"/>
        <v>10.58218076551946</v>
      </c>
      <c r="G47" s="270">
        <f t="shared" si="2"/>
        <v>53289.5</v>
      </c>
      <c r="H47" s="268">
        <v>5</v>
      </c>
      <c r="I47" s="207">
        <f t="shared" si="3"/>
        <v>48.445</v>
      </c>
      <c r="J47" s="214">
        <f t="shared" si="4"/>
        <v>0.1558218076551946</v>
      </c>
      <c r="K47" s="218">
        <f t="shared" si="5"/>
        <v>1.9626488125</v>
      </c>
      <c r="L47" s="208">
        <f t="shared" si="6"/>
        <v>10.749870270669772</v>
      </c>
      <c r="M47" s="219">
        <v>31.402381</v>
      </c>
    </row>
    <row r="48" spans="1:13" s="8" customFormat="1" ht="15">
      <c r="A48" s="193" t="s">
        <v>399</v>
      </c>
      <c r="B48" s="179">
        <v>1150</v>
      </c>
      <c r="C48" s="277">
        <f>Volume!J48</f>
        <v>249.7</v>
      </c>
      <c r="D48" s="311">
        <v>34.67</v>
      </c>
      <c r="E48" s="206">
        <f t="shared" si="0"/>
        <v>39870.5</v>
      </c>
      <c r="F48" s="211">
        <f t="shared" si="1"/>
        <v>13.884661593912698</v>
      </c>
      <c r="G48" s="270">
        <f t="shared" si="2"/>
        <v>55348.1545</v>
      </c>
      <c r="H48" s="268">
        <v>5.39</v>
      </c>
      <c r="I48" s="207">
        <f t="shared" si="3"/>
        <v>48.12883</v>
      </c>
      <c r="J48" s="214">
        <f t="shared" si="4"/>
        <v>0.19274661593912695</v>
      </c>
      <c r="K48" s="218">
        <f t="shared" si="5"/>
        <v>3.64449625</v>
      </c>
      <c r="L48" s="208">
        <f t="shared" si="6"/>
        <v>19.96172806867987</v>
      </c>
      <c r="M48" s="219">
        <v>58.31194</v>
      </c>
    </row>
    <row r="49" spans="1:13" s="8" customFormat="1" ht="15">
      <c r="A49" s="193" t="s">
        <v>383</v>
      </c>
      <c r="B49" s="179">
        <v>2500</v>
      </c>
      <c r="C49" s="277">
        <f>Volume!J49</f>
        <v>162.25</v>
      </c>
      <c r="D49" s="311">
        <v>17.41</v>
      </c>
      <c r="E49" s="206">
        <f t="shared" si="0"/>
        <v>43525</v>
      </c>
      <c r="F49" s="211">
        <f t="shared" si="1"/>
        <v>10.73035439137134</v>
      </c>
      <c r="G49" s="270">
        <f t="shared" si="2"/>
        <v>63806.25</v>
      </c>
      <c r="H49" s="268">
        <v>5</v>
      </c>
      <c r="I49" s="207">
        <f t="shared" si="3"/>
        <v>25.5225</v>
      </c>
      <c r="J49" s="214">
        <f t="shared" si="4"/>
        <v>0.1573035439137134</v>
      </c>
      <c r="K49" s="218">
        <f t="shared" si="5"/>
        <v>2.2440910625</v>
      </c>
      <c r="L49" s="208">
        <f t="shared" si="6"/>
        <v>12.291392960269855</v>
      </c>
      <c r="M49" s="219">
        <v>35.905457</v>
      </c>
    </row>
    <row r="50" spans="1:13" s="8" customFormat="1" ht="15">
      <c r="A50" s="193" t="s">
        <v>77</v>
      </c>
      <c r="B50" s="179">
        <v>1600</v>
      </c>
      <c r="C50" s="277">
        <f>Volume!J50</f>
        <v>258.35</v>
      </c>
      <c r="D50" s="311">
        <v>27.87</v>
      </c>
      <c r="E50" s="206">
        <f t="shared" si="0"/>
        <v>44592</v>
      </c>
      <c r="F50" s="211">
        <f t="shared" si="1"/>
        <v>10.787691116702147</v>
      </c>
      <c r="G50" s="270">
        <f t="shared" si="2"/>
        <v>65260</v>
      </c>
      <c r="H50" s="268">
        <v>5</v>
      </c>
      <c r="I50" s="207">
        <f t="shared" si="3"/>
        <v>40.7875</v>
      </c>
      <c r="J50" s="214">
        <f t="shared" si="4"/>
        <v>0.15787691116702146</v>
      </c>
      <c r="K50" s="218">
        <f t="shared" si="5"/>
        <v>3.1448544375</v>
      </c>
      <c r="L50" s="208">
        <f t="shared" si="6"/>
        <v>17.225077154889703</v>
      </c>
      <c r="M50" s="219">
        <v>50.317671</v>
      </c>
    </row>
    <row r="51" spans="1:13" s="8" customFormat="1" ht="15">
      <c r="A51" s="193" t="s">
        <v>473</v>
      </c>
      <c r="B51" s="179">
        <v>2000</v>
      </c>
      <c r="C51" s="277">
        <f>Volume!J51</f>
        <v>137.3</v>
      </c>
      <c r="D51" s="311">
        <v>34.12</v>
      </c>
      <c r="E51" s="206">
        <f t="shared" si="0"/>
        <v>68240</v>
      </c>
      <c r="F51" s="211">
        <f t="shared" si="1"/>
        <v>24.85069191551347</v>
      </c>
      <c r="G51" s="270">
        <f t="shared" si="2"/>
        <v>87214.86</v>
      </c>
      <c r="H51" s="268">
        <v>6.91</v>
      </c>
      <c r="I51" s="207">
        <f t="shared" si="3"/>
        <v>43.60743</v>
      </c>
      <c r="J51" s="214">
        <f t="shared" si="4"/>
        <v>0.3176069191551347</v>
      </c>
      <c r="K51" s="218">
        <f t="shared" si="5"/>
        <v>4.1207344375</v>
      </c>
      <c r="L51" s="208">
        <f t="shared" si="6"/>
        <v>22.570192049071125</v>
      </c>
      <c r="M51" s="219">
        <v>65.931751</v>
      </c>
    </row>
    <row r="52" spans="1:13" s="8" customFormat="1" ht="15">
      <c r="A52" s="193" t="s">
        <v>137</v>
      </c>
      <c r="B52" s="179">
        <v>425</v>
      </c>
      <c r="C52" s="277">
        <f>Volume!J52</f>
        <v>795.75</v>
      </c>
      <c r="D52" s="311">
        <v>102.55</v>
      </c>
      <c r="E52" s="206">
        <f t="shared" si="0"/>
        <v>43583.75</v>
      </c>
      <c r="F52" s="211">
        <f t="shared" si="1"/>
        <v>12.887213320766572</v>
      </c>
      <c r="G52" s="270">
        <f t="shared" si="2"/>
        <v>60493.4375</v>
      </c>
      <c r="H52" s="268">
        <v>5</v>
      </c>
      <c r="I52" s="207">
        <f t="shared" si="3"/>
        <v>142.3375</v>
      </c>
      <c r="J52" s="214">
        <f t="shared" si="4"/>
        <v>0.17887213320766573</v>
      </c>
      <c r="K52" s="218">
        <f t="shared" si="5"/>
        <v>3.77356325</v>
      </c>
      <c r="L52" s="208">
        <f t="shared" si="6"/>
        <v>20.668657141975064</v>
      </c>
      <c r="M52" s="219">
        <v>60.377012</v>
      </c>
    </row>
    <row r="53" spans="1:13" s="8" customFormat="1" ht="15">
      <c r="A53" s="193" t="s">
        <v>158</v>
      </c>
      <c r="B53" s="179">
        <v>550</v>
      </c>
      <c r="C53" s="277">
        <f>Volume!J53</f>
        <v>478.45</v>
      </c>
      <c r="D53" s="311">
        <v>52.31</v>
      </c>
      <c r="E53" s="206">
        <f t="shared" si="0"/>
        <v>28770.5</v>
      </c>
      <c r="F53" s="211">
        <f t="shared" si="1"/>
        <v>10.93322186226356</v>
      </c>
      <c r="G53" s="270">
        <f t="shared" si="2"/>
        <v>41927.875</v>
      </c>
      <c r="H53" s="268">
        <v>5</v>
      </c>
      <c r="I53" s="207">
        <f t="shared" si="3"/>
        <v>76.2325</v>
      </c>
      <c r="J53" s="214">
        <f t="shared" si="4"/>
        <v>0.1593322186226356</v>
      </c>
      <c r="K53" s="218">
        <f t="shared" si="5"/>
        <v>2.99348775</v>
      </c>
      <c r="L53" s="208">
        <f t="shared" si="6"/>
        <v>16.396007662903852</v>
      </c>
      <c r="M53" s="219">
        <v>47.895804</v>
      </c>
    </row>
    <row r="54" spans="1:13" s="8" customFormat="1" ht="15">
      <c r="A54" s="193" t="s">
        <v>159</v>
      </c>
      <c r="B54" s="179">
        <v>6900</v>
      </c>
      <c r="C54" s="277">
        <f>Volume!J54</f>
        <v>50.1</v>
      </c>
      <c r="D54" s="311">
        <v>11.14</v>
      </c>
      <c r="E54" s="206">
        <f t="shared" si="0"/>
        <v>76866</v>
      </c>
      <c r="F54" s="211">
        <f t="shared" si="1"/>
        <v>22.235528942115767</v>
      </c>
      <c r="G54" s="270">
        <f t="shared" si="2"/>
        <v>94150.5</v>
      </c>
      <c r="H54" s="268">
        <v>5</v>
      </c>
      <c r="I54" s="207">
        <f t="shared" si="3"/>
        <v>13.645</v>
      </c>
      <c r="J54" s="214">
        <f t="shared" si="4"/>
        <v>0.27235528942115766</v>
      </c>
      <c r="K54" s="218">
        <f t="shared" si="5"/>
        <v>6.2051073125</v>
      </c>
      <c r="L54" s="208">
        <f t="shared" si="6"/>
        <v>33.98677246796508</v>
      </c>
      <c r="M54" s="219">
        <v>99.281717</v>
      </c>
    </row>
    <row r="55" spans="1:13" s="8" customFormat="1" ht="15">
      <c r="A55" s="193" t="s">
        <v>384</v>
      </c>
      <c r="B55" s="179">
        <v>1800</v>
      </c>
      <c r="C55" s="277">
        <f>Volume!J55</f>
        <v>269.25</v>
      </c>
      <c r="D55" s="311">
        <v>29.48</v>
      </c>
      <c r="E55" s="206">
        <f t="shared" si="0"/>
        <v>53064</v>
      </c>
      <c r="F55" s="211">
        <f t="shared" si="1"/>
        <v>10.948932219127204</v>
      </c>
      <c r="G55" s="270">
        <f t="shared" si="2"/>
        <v>77296.5</v>
      </c>
      <c r="H55" s="268">
        <v>5</v>
      </c>
      <c r="I55" s="207">
        <f t="shared" si="3"/>
        <v>42.9425</v>
      </c>
      <c r="J55" s="214">
        <f t="shared" si="4"/>
        <v>0.15948932219127207</v>
      </c>
      <c r="K55" s="218">
        <f t="shared" si="5"/>
        <v>2.4041845625</v>
      </c>
      <c r="L55" s="208">
        <f t="shared" si="6"/>
        <v>13.168261172869387</v>
      </c>
      <c r="M55" s="219">
        <v>38.466953</v>
      </c>
    </row>
    <row r="56" spans="1:13" s="8" customFormat="1" ht="15">
      <c r="A56" s="193" t="s">
        <v>3</v>
      </c>
      <c r="B56" s="179">
        <v>1250</v>
      </c>
      <c r="C56" s="277">
        <f>Volume!J56</f>
        <v>168.7</v>
      </c>
      <c r="D56" s="311">
        <v>18.51</v>
      </c>
      <c r="E56" s="206">
        <f t="shared" si="0"/>
        <v>23137.500000000004</v>
      </c>
      <c r="F56" s="211">
        <f t="shared" si="1"/>
        <v>10.972139893301721</v>
      </c>
      <c r="G56" s="270">
        <f t="shared" si="2"/>
        <v>33681.25</v>
      </c>
      <c r="H56" s="268">
        <v>5</v>
      </c>
      <c r="I56" s="207">
        <f t="shared" si="3"/>
        <v>26.945</v>
      </c>
      <c r="J56" s="214">
        <f t="shared" si="4"/>
        <v>0.1597213989330172</v>
      </c>
      <c r="K56" s="218">
        <f t="shared" si="5"/>
        <v>2.7731508125</v>
      </c>
      <c r="L56" s="208">
        <f t="shared" si="6"/>
        <v>15.189172553700294</v>
      </c>
      <c r="M56" s="219">
        <v>44.370413</v>
      </c>
    </row>
    <row r="57" spans="1:13" s="8" customFormat="1" ht="15">
      <c r="A57" s="193" t="s">
        <v>485</v>
      </c>
      <c r="B57" s="179">
        <v>200</v>
      </c>
      <c r="C57" s="277">
        <f>Volume!J57</f>
        <v>1011</v>
      </c>
      <c r="D57" s="311">
        <v>146.72</v>
      </c>
      <c r="E57" s="206">
        <f t="shared" si="0"/>
        <v>29344</v>
      </c>
      <c r="F57" s="211">
        <f t="shared" si="1"/>
        <v>14.51236399604352</v>
      </c>
      <c r="G57" s="270">
        <f t="shared" si="2"/>
        <v>39454</v>
      </c>
      <c r="H57" s="268">
        <v>5</v>
      </c>
      <c r="I57" s="207">
        <f t="shared" si="3"/>
        <v>197.27</v>
      </c>
      <c r="J57" s="214">
        <f t="shared" si="4"/>
        <v>0.19512363996043522</v>
      </c>
      <c r="K57" s="218">
        <f t="shared" si="5"/>
        <v>3.8658245</v>
      </c>
      <c r="L57" s="208">
        <f t="shared" si="6"/>
        <v>21.1739928200613</v>
      </c>
      <c r="M57" s="219">
        <v>61.853192</v>
      </c>
    </row>
    <row r="58" spans="1:13" s="8" customFormat="1" ht="15">
      <c r="A58" s="193" t="s">
        <v>214</v>
      </c>
      <c r="B58" s="179">
        <v>1050</v>
      </c>
      <c r="C58" s="277">
        <f>Volume!J58</f>
        <v>393.75</v>
      </c>
      <c r="D58" s="311">
        <v>42.36</v>
      </c>
      <c r="E58" s="206">
        <f t="shared" si="0"/>
        <v>44478</v>
      </c>
      <c r="F58" s="211">
        <f t="shared" si="1"/>
        <v>10.758095238095237</v>
      </c>
      <c r="G58" s="270">
        <f t="shared" si="2"/>
        <v>65149.875</v>
      </c>
      <c r="H58" s="268">
        <v>5</v>
      </c>
      <c r="I58" s="207">
        <f t="shared" si="3"/>
        <v>62.0475</v>
      </c>
      <c r="J58" s="214">
        <f t="shared" si="4"/>
        <v>0.15758095238095238</v>
      </c>
      <c r="K58" s="218">
        <f t="shared" si="5"/>
        <v>2.8092736875</v>
      </c>
      <c r="L58" s="208">
        <f t="shared" si="6"/>
        <v>15.387025688494688</v>
      </c>
      <c r="M58" s="219">
        <v>44.948379</v>
      </c>
    </row>
    <row r="59" spans="1:13" s="8" customFormat="1" ht="15">
      <c r="A59" s="193" t="s">
        <v>160</v>
      </c>
      <c r="B59" s="179">
        <v>1200</v>
      </c>
      <c r="C59" s="277">
        <f>Volume!J59</f>
        <v>377.75</v>
      </c>
      <c r="D59" s="311">
        <v>55.67</v>
      </c>
      <c r="E59" s="206">
        <f t="shared" si="0"/>
        <v>66804</v>
      </c>
      <c r="F59" s="211">
        <f t="shared" si="1"/>
        <v>14.737260092653873</v>
      </c>
      <c r="G59" s="270">
        <f t="shared" si="2"/>
        <v>89469</v>
      </c>
      <c r="H59" s="268">
        <v>5</v>
      </c>
      <c r="I59" s="207">
        <f t="shared" si="3"/>
        <v>74.5575</v>
      </c>
      <c r="J59" s="214">
        <f t="shared" si="4"/>
        <v>0.19737260092653872</v>
      </c>
      <c r="K59" s="218">
        <f t="shared" si="5"/>
        <v>3.87179625</v>
      </c>
      <c r="L59" s="208">
        <f t="shared" si="6"/>
        <v>21.206701441889116</v>
      </c>
      <c r="M59" s="219">
        <v>61.94874</v>
      </c>
    </row>
    <row r="60" spans="1:13" s="8" customFormat="1" ht="15">
      <c r="A60" s="193" t="s">
        <v>281</v>
      </c>
      <c r="B60" s="179">
        <v>1000</v>
      </c>
      <c r="C60" s="277">
        <f>Volume!J60</f>
        <v>310.05</v>
      </c>
      <c r="D60" s="311">
        <v>39.91</v>
      </c>
      <c r="E60" s="206">
        <f t="shared" si="0"/>
        <v>39910</v>
      </c>
      <c r="F60" s="211">
        <f t="shared" si="1"/>
        <v>12.872117400419286</v>
      </c>
      <c r="G60" s="270">
        <f t="shared" si="2"/>
        <v>55412.5</v>
      </c>
      <c r="H60" s="268">
        <v>5</v>
      </c>
      <c r="I60" s="207">
        <f t="shared" si="3"/>
        <v>55.4125</v>
      </c>
      <c r="J60" s="214">
        <f t="shared" si="4"/>
        <v>0.17872117400419288</v>
      </c>
      <c r="K60" s="218">
        <f t="shared" si="5"/>
        <v>3.4850275625</v>
      </c>
      <c r="L60" s="208">
        <f t="shared" si="6"/>
        <v>19.088282095084953</v>
      </c>
      <c r="M60" s="219">
        <v>55.760441</v>
      </c>
    </row>
    <row r="61" spans="1:13" s="8" customFormat="1" ht="15">
      <c r="A61" s="193" t="s">
        <v>181</v>
      </c>
      <c r="B61" s="179">
        <v>950</v>
      </c>
      <c r="C61" s="277">
        <f>Volume!J61</f>
        <v>396.55</v>
      </c>
      <c r="D61" s="311">
        <v>43.76</v>
      </c>
      <c r="E61" s="206">
        <f t="shared" si="0"/>
        <v>41572</v>
      </c>
      <c r="F61" s="211">
        <f t="shared" si="1"/>
        <v>11.035178413819189</v>
      </c>
      <c r="G61" s="270">
        <f t="shared" si="2"/>
        <v>60408.125</v>
      </c>
      <c r="H61" s="268">
        <v>5</v>
      </c>
      <c r="I61" s="207">
        <f t="shared" si="3"/>
        <v>63.5875</v>
      </c>
      <c r="J61" s="214">
        <f t="shared" si="4"/>
        <v>0.1603517841381919</v>
      </c>
      <c r="K61" s="218">
        <f t="shared" si="5"/>
        <v>2.7946893125</v>
      </c>
      <c r="L61" s="208">
        <f t="shared" si="6"/>
        <v>15.307143776748545</v>
      </c>
      <c r="M61" s="219">
        <v>44.715029</v>
      </c>
    </row>
    <row r="62" spans="1:13" s="8" customFormat="1" ht="15">
      <c r="A62" s="193" t="s">
        <v>215</v>
      </c>
      <c r="B62" s="179">
        <v>2700</v>
      </c>
      <c r="C62" s="277">
        <f>Volume!J62</f>
        <v>107.9</v>
      </c>
      <c r="D62" s="311">
        <v>11.27</v>
      </c>
      <c r="E62" s="206">
        <f t="shared" si="0"/>
        <v>30429</v>
      </c>
      <c r="F62" s="211">
        <f t="shared" si="1"/>
        <v>10.444856348470806</v>
      </c>
      <c r="G62" s="270">
        <f t="shared" si="2"/>
        <v>44995.5</v>
      </c>
      <c r="H62" s="268">
        <v>5</v>
      </c>
      <c r="I62" s="207">
        <f t="shared" si="3"/>
        <v>16.665</v>
      </c>
      <c r="J62" s="214">
        <f t="shared" si="4"/>
        <v>0.15444856348470803</v>
      </c>
      <c r="K62" s="218">
        <f t="shared" si="5"/>
        <v>2.19721825</v>
      </c>
      <c r="L62" s="208">
        <f t="shared" si="6"/>
        <v>12.034659992870255</v>
      </c>
      <c r="M62" s="219">
        <v>35.155492</v>
      </c>
    </row>
    <row r="63" spans="1:13" s="8" customFormat="1" ht="15">
      <c r="A63" s="193" t="s">
        <v>400</v>
      </c>
      <c r="B63" s="179">
        <v>5250</v>
      </c>
      <c r="C63" s="277">
        <f>Volume!J63</f>
        <v>66.45</v>
      </c>
      <c r="D63" s="311">
        <v>10.05</v>
      </c>
      <c r="E63" s="206">
        <f t="shared" si="0"/>
        <v>52762.50000000001</v>
      </c>
      <c r="F63" s="211">
        <f t="shared" si="1"/>
        <v>15.124153498871332</v>
      </c>
      <c r="G63" s="270">
        <f t="shared" si="2"/>
        <v>70310.28375</v>
      </c>
      <c r="H63" s="268">
        <v>5.03</v>
      </c>
      <c r="I63" s="207">
        <f t="shared" si="3"/>
        <v>13.392435</v>
      </c>
      <c r="J63" s="214">
        <f t="shared" si="4"/>
        <v>0.20154153498871333</v>
      </c>
      <c r="K63" s="218">
        <f t="shared" si="5"/>
        <v>4.293537875</v>
      </c>
      <c r="L63" s="208">
        <f t="shared" si="6"/>
        <v>23.516675456402965</v>
      </c>
      <c r="M63" s="219">
        <v>68.696606</v>
      </c>
    </row>
    <row r="64" spans="1:13" s="8" customFormat="1" ht="15">
      <c r="A64" s="193" t="s">
        <v>161</v>
      </c>
      <c r="B64" s="179">
        <v>310</v>
      </c>
      <c r="C64" s="277">
        <f>Volume!J64</f>
        <v>1181.7</v>
      </c>
      <c r="D64" s="311">
        <v>154.51</v>
      </c>
      <c r="E64" s="206">
        <f t="shared" si="0"/>
        <v>47898.1</v>
      </c>
      <c r="F64" s="211">
        <f t="shared" si="1"/>
        <v>13.075230599983072</v>
      </c>
      <c r="G64" s="270">
        <f t="shared" si="2"/>
        <v>66214.45</v>
      </c>
      <c r="H64" s="268">
        <v>5</v>
      </c>
      <c r="I64" s="207">
        <f t="shared" si="3"/>
        <v>213.595</v>
      </c>
      <c r="J64" s="214">
        <f t="shared" si="4"/>
        <v>0.18075230599983075</v>
      </c>
      <c r="K64" s="218">
        <f t="shared" si="5"/>
        <v>3.4777593125</v>
      </c>
      <c r="L64" s="208">
        <f t="shared" si="6"/>
        <v>19.04847225029908</v>
      </c>
      <c r="M64" s="219">
        <v>55.644149</v>
      </c>
    </row>
    <row r="65" spans="1:13" s="8" customFormat="1" ht="15">
      <c r="A65" s="193" t="s">
        <v>462</v>
      </c>
      <c r="B65" s="179">
        <v>400</v>
      </c>
      <c r="C65" s="277">
        <f>Volume!J65</f>
        <v>656.6</v>
      </c>
      <c r="D65" s="311">
        <v>70.12</v>
      </c>
      <c r="E65" s="206">
        <f t="shared" si="0"/>
        <v>28048</v>
      </c>
      <c r="F65" s="211">
        <f t="shared" si="1"/>
        <v>10.6792567773378</v>
      </c>
      <c r="G65" s="270">
        <f t="shared" si="2"/>
        <v>41180</v>
      </c>
      <c r="H65" s="268">
        <v>5</v>
      </c>
      <c r="I65" s="207">
        <f t="shared" si="3"/>
        <v>102.95</v>
      </c>
      <c r="J65" s="214">
        <f t="shared" si="4"/>
        <v>0.156792567773378</v>
      </c>
      <c r="K65" s="218">
        <f t="shared" si="5"/>
        <v>2.491886875</v>
      </c>
      <c r="L65" s="208">
        <f t="shared" si="6"/>
        <v>13.648626521885562</v>
      </c>
      <c r="M65" s="219">
        <v>39.87019</v>
      </c>
    </row>
    <row r="66" spans="1:13" s="8" customFormat="1" ht="15">
      <c r="A66" s="193" t="s">
        <v>192</v>
      </c>
      <c r="B66" s="179">
        <v>400</v>
      </c>
      <c r="C66" s="277">
        <f>Volume!J66</f>
        <v>642.7</v>
      </c>
      <c r="D66" s="311">
        <v>69.12</v>
      </c>
      <c r="E66" s="206">
        <f t="shared" si="0"/>
        <v>27648</v>
      </c>
      <c r="F66" s="211">
        <f t="shared" si="1"/>
        <v>10.754628909288936</v>
      </c>
      <c r="G66" s="270">
        <f t="shared" si="2"/>
        <v>40502</v>
      </c>
      <c r="H66" s="268">
        <v>5</v>
      </c>
      <c r="I66" s="207">
        <f t="shared" si="3"/>
        <v>101.255</v>
      </c>
      <c r="J66" s="214">
        <f t="shared" si="4"/>
        <v>0.15754628909288934</v>
      </c>
      <c r="K66" s="218">
        <f t="shared" si="5"/>
        <v>1.5711165625</v>
      </c>
      <c r="L66" s="208">
        <f t="shared" si="6"/>
        <v>8.605359817512252</v>
      </c>
      <c r="M66" s="219">
        <v>25.137865</v>
      </c>
    </row>
    <row r="67" spans="1:13" s="8" customFormat="1" ht="15">
      <c r="A67" s="193" t="s">
        <v>401</v>
      </c>
      <c r="B67" s="179">
        <v>150</v>
      </c>
      <c r="C67" s="277">
        <f>Volume!J67</f>
        <v>2900.7</v>
      </c>
      <c r="D67" s="311">
        <v>440.8</v>
      </c>
      <c r="E67" s="206">
        <f t="shared" si="0"/>
        <v>66120</v>
      </c>
      <c r="F67" s="211">
        <f t="shared" si="1"/>
        <v>15.196331919881409</v>
      </c>
      <c r="G67" s="270">
        <f t="shared" si="2"/>
        <v>92052.258</v>
      </c>
      <c r="H67" s="268">
        <v>5.96</v>
      </c>
      <c r="I67" s="207">
        <f t="shared" si="3"/>
        <v>613.68172</v>
      </c>
      <c r="J67" s="214">
        <f t="shared" si="4"/>
        <v>0.2115633191988141</v>
      </c>
      <c r="K67" s="218">
        <f t="shared" si="5"/>
        <v>4.51099675</v>
      </c>
      <c r="L67" s="208">
        <f t="shared" si="6"/>
        <v>24.707746768074927</v>
      </c>
      <c r="M67" s="219">
        <v>72.175948</v>
      </c>
    </row>
    <row r="68" spans="1:13" s="8" customFormat="1" ht="15">
      <c r="A68" s="193" t="s">
        <v>402</v>
      </c>
      <c r="B68" s="179">
        <v>1000</v>
      </c>
      <c r="C68" s="277">
        <f>Volume!J68</f>
        <v>226</v>
      </c>
      <c r="D68" s="311">
        <v>27.45</v>
      </c>
      <c r="E68" s="206">
        <f t="shared" si="0"/>
        <v>27450</v>
      </c>
      <c r="F68" s="211">
        <f t="shared" si="1"/>
        <v>12.146017699115044</v>
      </c>
      <c r="G68" s="270">
        <f t="shared" si="2"/>
        <v>38750</v>
      </c>
      <c r="H68" s="268">
        <v>5</v>
      </c>
      <c r="I68" s="207">
        <f t="shared" si="3"/>
        <v>38.75</v>
      </c>
      <c r="J68" s="214">
        <f t="shared" si="4"/>
        <v>0.17146017699115043</v>
      </c>
      <c r="K68" s="218">
        <f t="shared" si="5"/>
        <v>3.347816</v>
      </c>
      <c r="L68" s="208">
        <f t="shared" si="6"/>
        <v>18.336743415767152</v>
      </c>
      <c r="M68" s="219">
        <v>53.565056</v>
      </c>
    </row>
    <row r="69" spans="1:13" s="8" customFormat="1" ht="15">
      <c r="A69" s="193" t="s">
        <v>216</v>
      </c>
      <c r="B69" s="179">
        <v>2400</v>
      </c>
      <c r="C69" s="277">
        <f>Volume!J69</f>
        <v>109.35</v>
      </c>
      <c r="D69" s="311">
        <v>20.58</v>
      </c>
      <c r="E69" s="206">
        <f aca="true" t="shared" si="7" ref="E69:E132">D69*B69</f>
        <v>49391.99999999999</v>
      </c>
      <c r="F69" s="211">
        <f aca="true" t="shared" si="8" ref="F69:F132">D69/C69*100</f>
        <v>18.820301783264746</v>
      </c>
      <c r="G69" s="270">
        <f aca="true" t="shared" si="9" ref="G69:G132">(B69*C69)*H69%+E69</f>
        <v>62513.99999999999</v>
      </c>
      <c r="H69" s="268">
        <v>5</v>
      </c>
      <c r="I69" s="207">
        <f aca="true" t="shared" si="10" ref="I69:I132">G69/B69</f>
        <v>26.047499999999996</v>
      </c>
      <c r="J69" s="214">
        <f aca="true" t="shared" si="11" ref="J69:J132">I69/C69</f>
        <v>0.23820301783264744</v>
      </c>
      <c r="K69" s="218">
        <f aca="true" t="shared" si="12" ref="K69:K132">M69/16</f>
        <v>5.315319625</v>
      </c>
      <c r="L69" s="208">
        <f aca="true" t="shared" si="13" ref="L69:L132">K69*SQRT(30)</f>
        <v>29.113204589624004</v>
      </c>
      <c r="M69" s="219">
        <v>85.045114</v>
      </c>
    </row>
    <row r="70" spans="1:13" s="8" customFormat="1" ht="15">
      <c r="A70" s="193" t="s">
        <v>162</v>
      </c>
      <c r="B70" s="179">
        <v>5650</v>
      </c>
      <c r="C70" s="277">
        <f>Volume!J70</f>
        <v>52</v>
      </c>
      <c r="D70" s="311">
        <v>5.63</v>
      </c>
      <c r="E70" s="206">
        <f t="shared" si="7"/>
        <v>31809.5</v>
      </c>
      <c r="F70" s="211">
        <f t="shared" si="8"/>
        <v>10.826923076923077</v>
      </c>
      <c r="G70" s="270">
        <f t="shared" si="9"/>
        <v>46499.5</v>
      </c>
      <c r="H70" s="268">
        <v>5</v>
      </c>
      <c r="I70" s="207">
        <f t="shared" si="10"/>
        <v>8.23</v>
      </c>
      <c r="J70" s="214">
        <f t="shared" si="11"/>
        <v>0.15826923076923077</v>
      </c>
      <c r="K70" s="218">
        <f t="shared" si="12"/>
        <v>2.7617681875</v>
      </c>
      <c r="L70" s="208">
        <f t="shared" si="13"/>
        <v>15.126827348939072</v>
      </c>
      <c r="M70" s="219">
        <v>44.188291</v>
      </c>
    </row>
    <row r="71" spans="1:13" s="8" customFormat="1" ht="15">
      <c r="A71" s="193" t="s">
        <v>163</v>
      </c>
      <c r="B71" s="179">
        <v>1300</v>
      </c>
      <c r="C71" s="277">
        <f>Volume!J71</f>
        <v>356.25</v>
      </c>
      <c r="D71" s="311">
        <v>37.83</v>
      </c>
      <c r="E71" s="206">
        <f t="shared" si="7"/>
        <v>49179</v>
      </c>
      <c r="F71" s="211">
        <f t="shared" si="8"/>
        <v>10.618947368421052</v>
      </c>
      <c r="G71" s="270">
        <f t="shared" si="9"/>
        <v>72335.25</v>
      </c>
      <c r="H71" s="268">
        <v>5</v>
      </c>
      <c r="I71" s="207">
        <f t="shared" si="10"/>
        <v>55.6425</v>
      </c>
      <c r="J71" s="214">
        <f t="shared" si="11"/>
        <v>0.15618947368421052</v>
      </c>
      <c r="K71" s="218">
        <f t="shared" si="12"/>
        <v>3.109051875</v>
      </c>
      <c r="L71" s="208">
        <f t="shared" si="13"/>
        <v>17.02897844391232</v>
      </c>
      <c r="M71" s="219">
        <v>49.74483</v>
      </c>
    </row>
    <row r="72" spans="1:13" s="8" customFormat="1" ht="15">
      <c r="A72" s="193" t="s">
        <v>403</v>
      </c>
      <c r="B72" s="179">
        <v>150</v>
      </c>
      <c r="C72" s="277">
        <f>Volume!J72</f>
        <v>2509.8</v>
      </c>
      <c r="D72" s="311">
        <v>329.1</v>
      </c>
      <c r="E72" s="206">
        <f t="shared" si="7"/>
        <v>49365</v>
      </c>
      <c r="F72" s="211">
        <f t="shared" si="8"/>
        <v>13.112598613435333</v>
      </c>
      <c r="G72" s="270">
        <f t="shared" si="9"/>
        <v>68188.5</v>
      </c>
      <c r="H72" s="268">
        <v>5</v>
      </c>
      <c r="I72" s="207">
        <f t="shared" si="10"/>
        <v>454.59</v>
      </c>
      <c r="J72" s="214">
        <f t="shared" si="11"/>
        <v>0.18112598613435332</v>
      </c>
      <c r="K72" s="218">
        <f t="shared" si="12"/>
        <v>3.7348445</v>
      </c>
      <c r="L72" s="208">
        <f t="shared" si="13"/>
        <v>20.456585814241034</v>
      </c>
      <c r="M72" s="219">
        <v>59.757512</v>
      </c>
    </row>
    <row r="73" spans="1:13" s="8" customFormat="1" ht="15">
      <c r="A73" s="193" t="s">
        <v>88</v>
      </c>
      <c r="B73" s="179">
        <v>750</v>
      </c>
      <c r="C73" s="277">
        <f>Volume!J73</f>
        <v>324.3</v>
      </c>
      <c r="D73" s="311">
        <v>35.41</v>
      </c>
      <c r="E73" s="206">
        <f t="shared" si="7"/>
        <v>26557.499999999996</v>
      </c>
      <c r="F73" s="211">
        <f t="shared" si="8"/>
        <v>10.918902251002157</v>
      </c>
      <c r="G73" s="270">
        <f t="shared" si="9"/>
        <v>38718.75</v>
      </c>
      <c r="H73" s="268">
        <v>5</v>
      </c>
      <c r="I73" s="207">
        <f t="shared" si="10"/>
        <v>51.625</v>
      </c>
      <c r="J73" s="214">
        <f t="shared" si="11"/>
        <v>0.15918902251002157</v>
      </c>
      <c r="K73" s="218">
        <f t="shared" si="12"/>
        <v>3.3004384375</v>
      </c>
      <c r="L73" s="208">
        <f t="shared" si="13"/>
        <v>18.077245818758545</v>
      </c>
      <c r="M73" s="219">
        <v>52.807015</v>
      </c>
    </row>
    <row r="74" spans="1:13" s="8" customFormat="1" ht="15">
      <c r="A74" s="193" t="s">
        <v>282</v>
      </c>
      <c r="B74" s="179">
        <v>2500</v>
      </c>
      <c r="C74" s="277">
        <f>Volume!J74</f>
        <v>135.15</v>
      </c>
      <c r="D74" s="311">
        <v>17.89</v>
      </c>
      <c r="E74" s="206">
        <f t="shared" si="7"/>
        <v>44725</v>
      </c>
      <c r="F74" s="211">
        <f t="shared" si="8"/>
        <v>13.237143914169442</v>
      </c>
      <c r="G74" s="270">
        <f t="shared" si="9"/>
        <v>61618.75</v>
      </c>
      <c r="H74" s="268">
        <v>5</v>
      </c>
      <c r="I74" s="207">
        <f t="shared" si="10"/>
        <v>24.6475</v>
      </c>
      <c r="J74" s="214">
        <f t="shared" si="11"/>
        <v>0.1823714391416944</v>
      </c>
      <c r="K74" s="218">
        <f t="shared" si="12"/>
        <v>3.6033426875</v>
      </c>
      <c r="L74" s="208">
        <f t="shared" si="13"/>
        <v>19.736320723650387</v>
      </c>
      <c r="M74" s="219">
        <v>57.653483</v>
      </c>
    </row>
    <row r="75" spans="1:13" s="8" customFormat="1" ht="15">
      <c r="A75" s="193" t="s">
        <v>404</v>
      </c>
      <c r="B75" s="179">
        <v>350</v>
      </c>
      <c r="C75" s="277">
        <f>Volume!J75</f>
        <v>612.75</v>
      </c>
      <c r="D75" s="311">
        <v>76.8</v>
      </c>
      <c r="E75" s="206">
        <f t="shared" si="7"/>
        <v>26880</v>
      </c>
      <c r="F75" s="211">
        <f t="shared" si="8"/>
        <v>12.533659730722155</v>
      </c>
      <c r="G75" s="270">
        <f t="shared" si="9"/>
        <v>37603.125</v>
      </c>
      <c r="H75" s="268">
        <v>5</v>
      </c>
      <c r="I75" s="207">
        <f t="shared" si="10"/>
        <v>107.4375</v>
      </c>
      <c r="J75" s="214">
        <f t="shared" si="11"/>
        <v>0.17533659730722154</v>
      </c>
      <c r="K75" s="218">
        <f t="shared" si="12"/>
        <v>2.8102011875</v>
      </c>
      <c r="L75" s="208">
        <f t="shared" si="13"/>
        <v>15.39210581521555</v>
      </c>
      <c r="M75" s="219">
        <v>44.963219</v>
      </c>
    </row>
    <row r="76" spans="1:13" s="8" customFormat="1" ht="15">
      <c r="A76" s="193" t="s">
        <v>267</v>
      </c>
      <c r="B76" s="179">
        <v>1200</v>
      </c>
      <c r="C76" s="277">
        <f>Volume!J76</f>
        <v>326.85</v>
      </c>
      <c r="D76" s="311">
        <v>35.11</v>
      </c>
      <c r="E76" s="206">
        <f t="shared" si="7"/>
        <v>42132</v>
      </c>
      <c r="F76" s="211">
        <f t="shared" si="8"/>
        <v>10.74193054918158</v>
      </c>
      <c r="G76" s="270">
        <f t="shared" si="9"/>
        <v>61743</v>
      </c>
      <c r="H76" s="268">
        <v>5</v>
      </c>
      <c r="I76" s="207">
        <f t="shared" si="10"/>
        <v>51.4525</v>
      </c>
      <c r="J76" s="214">
        <f t="shared" si="11"/>
        <v>0.15741930549181582</v>
      </c>
      <c r="K76" s="218">
        <f t="shared" si="12"/>
        <v>2.665303875</v>
      </c>
      <c r="L76" s="208">
        <f t="shared" si="13"/>
        <v>14.598470549434298</v>
      </c>
      <c r="M76" s="219">
        <v>42.644862</v>
      </c>
    </row>
    <row r="77" spans="1:13" s="8" customFormat="1" ht="15">
      <c r="A77" s="193" t="s">
        <v>217</v>
      </c>
      <c r="B77" s="179">
        <v>300</v>
      </c>
      <c r="C77" s="277">
        <f>Volume!J77</f>
        <v>1160.1</v>
      </c>
      <c r="D77" s="311">
        <v>130.86</v>
      </c>
      <c r="E77" s="206">
        <f t="shared" si="7"/>
        <v>39258.00000000001</v>
      </c>
      <c r="F77" s="211">
        <f t="shared" si="8"/>
        <v>11.280062063615208</v>
      </c>
      <c r="G77" s="270">
        <f t="shared" si="9"/>
        <v>56659.50000000001</v>
      </c>
      <c r="H77" s="268">
        <v>5</v>
      </c>
      <c r="I77" s="207">
        <f t="shared" si="10"/>
        <v>188.86500000000004</v>
      </c>
      <c r="J77" s="214">
        <f t="shared" si="11"/>
        <v>0.1628006206361521</v>
      </c>
      <c r="K77" s="218">
        <f t="shared" si="12"/>
        <v>3.364979</v>
      </c>
      <c r="L77" s="208">
        <f t="shared" si="13"/>
        <v>18.430749038311763</v>
      </c>
      <c r="M77" s="219">
        <v>53.839664</v>
      </c>
    </row>
    <row r="78" spans="1:13" s="8" customFormat="1" ht="15">
      <c r="A78" s="193" t="s">
        <v>229</v>
      </c>
      <c r="B78" s="179">
        <v>1000</v>
      </c>
      <c r="C78" s="277">
        <f>Volume!J78</f>
        <v>773.3</v>
      </c>
      <c r="D78" s="311">
        <v>118.27</v>
      </c>
      <c r="E78" s="206">
        <f t="shared" si="7"/>
        <v>118270</v>
      </c>
      <c r="F78" s="211">
        <f t="shared" si="8"/>
        <v>15.294193715246346</v>
      </c>
      <c r="G78" s="270">
        <f t="shared" si="9"/>
        <v>158558.93</v>
      </c>
      <c r="H78" s="268">
        <v>5.21</v>
      </c>
      <c r="I78" s="207">
        <f t="shared" si="10"/>
        <v>158.55893</v>
      </c>
      <c r="J78" s="214">
        <f t="shared" si="11"/>
        <v>0.2050419371524635</v>
      </c>
      <c r="K78" s="218">
        <f t="shared" si="12"/>
        <v>4.2292981875</v>
      </c>
      <c r="L78" s="208">
        <f t="shared" si="13"/>
        <v>23.164820197094638</v>
      </c>
      <c r="M78" s="219">
        <v>67.668771</v>
      </c>
    </row>
    <row r="79" spans="1:13" s="8" customFormat="1" ht="15">
      <c r="A79" s="193" t="s">
        <v>164</v>
      </c>
      <c r="B79" s="179">
        <v>2950</v>
      </c>
      <c r="C79" s="277">
        <f>Volume!J79</f>
        <v>140.95</v>
      </c>
      <c r="D79" s="311">
        <v>25.11</v>
      </c>
      <c r="E79" s="206">
        <f t="shared" si="7"/>
        <v>74074.5</v>
      </c>
      <c r="F79" s="211">
        <f t="shared" si="8"/>
        <v>17.814827953174888</v>
      </c>
      <c r="G79" s="270">
        <f t="shared" si="9"/>
        <v>94864.625</v>
      </c>
      <c r="H79" s="268">
        <v>5</v>
      </c>
      <c r="I79" s="207">
        <f t="shared" si="10"/>
        <v>32.1575</v>
      </c>
      <c r="J79" s="214">
        <f t="shared" si="11"/>
        <v>0.22814827953174885</v>
      </c>
      <c r="K79" s="218">
        <f t="shared" si="12"/>
        <v>4.8527040625</v>
      </c>
      <c r="L79" s="208">
        <f t="shared" si="13"/>
        <v>26.579354799282093</v>
      </c>
      <c r="M79" s="219">
        <v>77.643265</v>
      </c>
    </row>
    <row r="80" spans="1:13" s="8" customFormat="1" ht="15">
      <c r="A80" s="193" t="s">
        <v>218</v>
      </c>
      <c r="B80" s="179">
        <v>88</v>
      </c>
      <c r="C80" s="277">
        <f>Volume!J80</f>
        <v>3257.2</v>
      </c>
      <c r="D80" s="311">
        <v>344.99</v>
      </c>
      <c r="E80" s="206">
        <f t="shared" si="7"/>
        <v>30359.120000000003</v>
      </c>
      <c r="F80" s="211">
        <f t="shared" si="8"/>
        <v>10.591612427852144</v>
      </c>
      <c r="G80" s="270">
        <f t="shared" si="9"/>
        <v>44690.8</v>
      </c>
      <c r="H80" s="268">
        <v>5</v>
      </c>
      <c r="I80" s="207">
        <f t="shared" si="10"/>
        <v>507.85</v>
      </c>
      <c r="J80" s="214">
        <f t="shared" si="11"/>
        <v>0.15591612427852145</v>
      </c>
      <c r="K80" s="218">
        <f t="shared" si="12"/>
        <v>2.5438481875</v>
      </c>
      <c r="L80" s="208">
        <f t="shared" si="13"/>
        <v>13.933230351623815</v>
      </c>
      <c r="M80" s="219">
        <v>40.701571</v>
      </c>
    </row>
    <row r="81" spans="1:13" s="8" customFormat="1" ht="15">
      <c r="A81" s="193" t="s">
        <v>283</v>
      </c>
      <c r="B81" s="179">
        <v>1500</v>
      </c>
      <c r="C81" s="277">
        <f>Volume!J81</f>
        <v>240.45</v>
      </c>
      <c r="D81" s="311">
        <v>25.76</v>
      </c>
      <c r="E81" s="206">
        <f t="shared" si="7"/>
        <v>38640</v>
      </c>
      <c r="F81" s="211">
        <f t="shared" si="8"/>
        <v>10.713245997088793</v>
      </c>
      <c r="G81" s="270">
        <f t="shared" si="9"/>
        <v>56673.75</v>
      </c>
      <c r="H81" s="268">
        <v>5</v>
      </c>
      <c r="I81" s="207">
        <f t="shared" si="10"/>
        <v>37.7825</v>
      </c>
      <c r="J81" s="214">
        <f t="shared" si="11"/>
        <v>0.15713245997088793</v>
      </c>
      <c r="K81" s="218">
        <f t="shared" si="12"/>
        <v>2.32697725</v>
      </c>
      <c r="L81" s="208">
        <f t="shared" si="13"/>
        <v>12.745379306263384</v>
      </c>
      <c r="M81" s="219">
        <v>37.231636</v>
      </c>
    </row>
    <row r="82" spans="1:13" s="8" customFormat="1" ht="15">
      <c r="A82" s="193" t="s">
        <v>284</v>
      </c>
      <c r="B82" s="179">
        <v>1400</v>
      </c>
      <c r="C82" s="277">
        <f>Volume!J82</f>
        <v>142.5</v>
      </c>
      <c r="D82" s="311">
        <v>15.59</v>
      </c>
      <c r="E82" s="206">
        <f t="shared" si="7"/>
        <v>21826</v>
      </c>
      <c r="F82" s="211">
        <f t="shared" si="8"/>
        <v>10.940350877192982</v>
      </c>
      <c r="G82" s="270">
        <f t="shared" si="9"/>
        <v>31801</v>
      </c>
      <c r="H82" s="268">
        <v>5</v>
      </c>
      <c r="I82" s="207">
        <f t="shared" si="10"/>
        <v>22.715</v>
      </c>
      <c r="J82" s="214">
        <f t="shared" si="11"/>
        <v>0.15940350877192982</v>
      </c>
      <c r="K82" s="218">
        <f t="shared" si="12"/>
        <v>2.9954590625</v>
      </c>
      <c r="L82" s="208">
        <f t="shared" si="13"/>
        <v>16.406804986145275</v>
      </c>
      <c r="M82" s="219">
        <v>47.927345</v>
      </c>
    </row>
    <row r="83" spans="1:13" s="8" customFormat="1" ht="15">
      <c r="A83" s="193" t="s">
        <v>486</v>
      </c>
      <c r="B83" s="179">
        <v>400</v>
      </c>
      <c r="C83" s="277">
        <f>Volume!J83</f>
        <v>517.15</v>
      </c>
      <c r="D83" s="311">
        <v>67.76</v>
      </c>
      <c r="E83" s="206">
        <f t="shared" si="7"/>
        <v>27104.000000000004</v>
      </c>
      <c r="F83" s="211">
        <f t="shared" si="8"/>
        <v>13.102581456057239</v>
      </c>
      <c r="G83" s="270">
        <f t="shared" si="9"/>
        <v>37447</v>
      </c>
      <c r="H83" s="268">
        <v>5</v>
      </c>
      <c r="I83" s="207">
        <f t="shared" si="10"/>
        <v>93.6175</v>
      </c>
      <c r="J83" s="214">
        <f t="shared" si="11"/>
        <v>0.1810258145605724</v>
      </c>
      <c r="K83" s="218">
        <f t="shared" si="12"/>
        <v>3.85105775</v>
      </c>
      <c r="L83" s="208">
        <f t="shared" si="13"/>
        <v>21.093111999300906</v>
      </c>
      <c r="M83" s="219">
        <v>61.616924</v>
      </c>
    </row>
    <row r="84" spans="1:13" s="8" customFormat="1" ht="15">
      <c r="A84" s="193" t="s">
        <v>285</v>
      </c>
      <c r="B84" s="179">
        <v>1400</v>
      </c>
      <c r="C84" s="277">
        <f>Volume!J84</f>
        <v>133.65</v>
      </c>
      <c r="D84" s="311">
        <v>16.39</v>
      </c>
      <c r="E84" s="206">
        <f t="shared" si="7"/>
        <v>22946</v>
      </c>
      <c r="F84" s="211">
        <f t="shared" si="8"/>
        <v>12.263374485596708</v>
      </c>
      <c r="G84" s="270">
        <f t="shared" si="9"/>
        <v>32975.096</v>
      </c>
      <c r="H84" s="268">
        <v>5.36</v>
      </c>
      <c r="I84" s="207">
        <f t="shared" si="10"/>
        <v>23.553639999999998</v>
      </c>
      <c r="J84" s="214">
        <f t="shared" si="11"/>
        <v>0.17623374485596704</v>
      </c>
      <c r="K84" s="218">
        <f t="shared" si="12"/>
        <v>3.4047736875</v>
      </c>
      <c r="L84" s="208">
        <f t="shared" si="13"/>
        <v>18.648713518437955</v>
      </c>
      <c r="M84" s="219">
        <v>54.476379</v>
      </c>
    </row>
    <row r="85" spans="1:13" s="8" customFormat="1" ht="15">
      <c r="A85" s="193" t="s">
        <v>194</v>
      </c>
      <c r="B85" s="179">
        <v>650</v>
      </c>
      <c r="C85" s="277">
        <f>Volume!J85</f>
        <v>280.75</v>
      </c>
      <c r="D85" s="311">
        <v>33.89</v>
      </c>
      <c r="E85" s="206">
        <f t="shared" si="7"/>
        <v>22028.5</v>
      </c>
      <c r="F85" s="211">
        <f t="shared" si="8"/>
        <v>12.071237756010685</v>
      </c>
      <c r="G85" s="270">
        <f t="shared" si="9"/>
        <v>31152.875</v>
      </c>
      <c r="H85" s="268">
        <v>5</v>
      </c>
      <c r="I85" s="207">
        <f t="shared" si="10"/>
        <v>47.9275</v>
      </c>
      <c r="J85" s="214">
        <f t="shared" si="11"/>
        <v>0.17071237756010688</v>
      </c>
      <c r="K85" s="218">
        <f t="shared" si="12"/>
        <v>2.9833705</v>
      </c>
      <c r="L85" s="208">
        <f t="shared" si="13"/>
        <v>16.340593202454663</v>
      </c>
      <c r="M85" s="219">
        <v>47.733928</v>
      </c>
    </row>
    <row r="86" spans="1:13" s="8" customFormat="1" ht="15">
      <c r="A86" s="193" t="s">
        <v>4</v>
      </c>
      <c r="B86" s="179">
        <v>150</v>
      </c>
      <c r="C86" s="277">
        <f>Volume!J86</f>
        <v>2180.6</v>
      </c>
      <c r="D86" s="311">
        <v>233.92</v>
      </c>
      <c r="E86" s="206">
        <f t="shared" si="7"/>
        <v>35088</v>
      </c>
      <c r="F86" s="211">
        <f t="shared" si="8"/>
        <v>10.72732275520499</v>
      </c>
      <c r="G86" s="270">
        <f t="shared" si="9"/>
        <v>51442.5</v>
      </c>
      <c r="H86" s="268">
        <v>5</v>
      </c>
      <c r="I86" s="207">
        <f t="shared" si="10"/>
        <v>342.95</v>
      </c>
      <c r="J86" s="214">
        <f t="shared" si="11"/>
        <v>0.1572732275520499</v>
      </c>
      <c r="K86" s="218">
        <f t="shared" si="12"/>
        <v>2.7546570625</v>
      </c>
      <c r="L86" s="208">
        <f t="shared" si="13"/>
        <v>15.087878113221683</v>
      </c>
      <c r="M86" s="219">
        <v>44.074513</v>
      </c>
    </row>
    <row r="87" spans="1:13" s="8" customFormat="1" ht="15">
      <c r="A87" s="193" t="s">
        <v>78</v>
      </c>
      <c r="B87" s="179">
        <v>200</v>
      </c>
      <c r="C87" s="277">
        <f>Volume!J87</f>
        <v>1231.15</v>
      </c>
      <c r="D87" s="311">
        <v>131.6</v>
      </c>
      <c r="E87" s="206">
        <f t="shared" si="7"/>
        <v>26320</v>
      </c>
      <c r="F87" s="211">
        <f t="shared" si="8"/>
        <v>10.689193030906061</v>
      </c>
      <c r="G87" s="270">
        <f t="shared" si="9"/>
        <v>38631.5</v>
      </c>
      <c r="H87" s="268">
        <v>5</v>
      </c>
      <c r="I87" s="207">
        <f t="shared" si="10"/>
        <v>193.1575</v>
      </c>
      <c r="J87" s="214">
        <f t="shared" si="11"/>
        <v>0.15689193030906062</v>
      </c>
      <c r="K87" s="218">
        <f t="shared" si="12"/>
        <v>2.311144875</v>
      </c>
      <c r="L87" s="208">
        <f t="shared" si="13"/>
        <v>12.658661816999576</v>
      </c>
      <c r="M87" s="219">
        <v>36.978318</v>
      </c>
    </row>
    <row r="88" spans="1:13" s="8" customFormat="1" ht="15">
      <c r="A88" s="201" t="s">
        <v>464</v>
      </c>
      <c r="B88" s="179">
        <v>400</v>
      </c>
      <c r="C88" s="277">
        <f>Volume!J88</f>
        <v>626.4</v>
      </c>
      <c r="D88" s="311">
        <v>86.53</v>
      </c>
      <c r="E88" s="206">
        <f t="shared" si="7"/>
        <v>34612</v>
      </c>
      <c r="F88" s="211">
        <f t="shared" si="8"/>
        <v>13.813856960408685</v>
      </c>
      <c r="G88" s="270">
        <f t="shared" si="9"/>
        <v>50322.111999999994</v>
      </c>
      <c r="H88" s="268">
        <v>6.27</v>
      </c>
      <c r="I88" s="207">
        <f t="shared" si="10"/>
        <v>125.80527999999998</v>
      </c>
      <c r="J88" s="214">
        <f t="shared" si="11"/>
        <v>0.20083856960408683</v>
      </c>
      <c r="K88" s="218">
        <f t="shared" si="12"/>
        <v>3.696049375</v>
      </c>
      <c r="L88" s="208">
        <f t="shared" si="13"/>
        <v>20.244096163403707</v>
      </c>
      <c r="M88" s="219">
        <v>59.13679</v>
      </c>
    </row>
    <row r="89" spans="1:13" s="8" customFormat="1" ht="15">
      <c r="A89" s="193" t="s">
        <v>193</v>
      </c>
      <c r="B89" s="179">
        <v>400</v>
      </c>
      <c r="C89" s="277">
        <f>Volume!J89</f>
        <v>675.9</v>
      </c>
      <c r="D89" s="311">
        <v>71.43</v>
      </c>
      <c r="E89" s="206">
        <f t="shared" si="7"/>
        <v>28572.000000000004</v>
      </c>
      <c r="F89" s="211">
        <f t="shared" si="8"/>
        <v>10.568131380381715</v>
      </c>
      <c r="G89" s="270">
        <f t="shared" si="9"/>
        <v>42090</v>
      </c>
      <c r="H89" s="268">
        <v>5</v>
      </c>
      <c r="I89" s="207">
        <f t="shared" si="10"/>
        <v>105.225</v>
      </c>
      <c r="J89" s="214">
        <f t="shared" si="11"/>
        <v>0.15568131380381714</v>
      </c>
      <c r="K89" s="218">
        <f t="shared" si="12"/>
        <v>2.3798611875</v>
      </c>
      <c r="L89" s="208">
        <f t="shared" si="13"/>
        <v>13.035036561247816</v>
      </c>
      <c r="M89" s="219">
        <v>38.077779</v>
      </c>
    </row>
    <row r="90" spans="1:13" s="8" customFormat="1" ht="15">
      <c r="A90" s="193" t="s">
        <v>479</v>
      </c>
      <c r="B90" s="179">
        <v>1595</v>
      </c>
      <c r="C90" s="277">
        <f>Volume!J90</f>
        <v>154.7</v>
      </c>
      <c r="D90" s="311">
        <v>16.9</v>
      </c>
      <c r="E90" s="206">
        <f t="shared" si="7"/>
        <v>26955.499999999996</v>
      </c>
      <c r="F90" s="211">
        <f t="shared" si="8"/>
        <v>10.92436974789916</v>
      </c>
      <c r="G90" s="270">
        <f t="shared" si="9"/>
        <v>39292.825</v>
      </c>
      <c r="H90" s="268">
        <v>5</v>
      </c>
      <c r="I90" s="207">
        <f t="shared" si="10"/>
        <v>24.634999999999998</v>
      </c>
      <c r="J90" s="214">
        <f t="shared" si="11"/>
        <v>0.15924369747899159</v>
      </c>
      <c r="K90" s="218">
        <f t="shared" si="12"/>
        <v>3.103532125</v>
      </c>
      <c r="L90" s="208">
        <f t="shared" si="13"/>
        <v>16.99874552804443</v>
      </c>
      <c r="M90" s="219">
        <v>49.656514</v>
      </c>
    </row>
    <row r="91" spans="1:13" s="8" customFormat="1" ht="15">
      <c r="A91" s="193" t="s">
        <v>195</v>
      </c>
      <c r="B91" s="179">
        <v>1300</v>
      </c>
      <c r="C91" s="277">
        <f>Volume!J91</f>
        <v>240.45</v>
      </c>
      <c r="D91" s="311">
        <v>25.65</v>
      </c>
      <c r="E91" s="206">
        <f t="shared" si="7"/>
        <v>33345</v>
      </c>
      <c r="F91" s="211">
        <f t="shared" si="8"/>
        <v>10.667498440424204</v>
      </c>
      <c r="G91" s="270">
        <f t="shared" si="9"/>
        <v>48974.25</v>
      </c>
      <c r="H91" s="268">
        <v>5</v>
      </c>
      <c r="I91" s="207">
        <f t="shared" si="10"/>
        <v>37.6725</v>
      </c>
      <c r="J91" s="214">
        <f t="shared" si="11"/>
        <v>0.15667498440424205</v>
      </c>
      <c r="K91" s="218">
        <f t="shared" si="12"/>
        <v>2.1032543125</v>
      </c>
      <c r="L91" s="208">
        <f t="shared" si="13"/>
        <v>11.519998311262698</v>
      </c>
      <c r="M91" s="219">
        <v>33.652069</v>
      </c>
    </row>
    <row r="92" spans="1:13" s="8" customFormat="1" ht="15">
      <c r="A92" s="193" t="s">
        <v>390</v>
      </c>
      <c r="B92" s="179">
        <v>250</v>
      </c>
      <c r="C92" s="277">
        <f>Volume!J92</f>
        <v>456.95</v>
      </c>
      <c r="D92" s="311">
        <v>83.56</v>
      </c>
      <c r="E92" s="206">
        <f t="shared" si="7"/>
        <v>20890</v>
      </c>
      <c r="F92" s="211">
        <f t="shared" si="8"/>
        <v>18.286464602254078</v>
      </c>
      <c r="G92" s="270">
        <f t="shared" si="9"/>
        <v>26601.875</v>
      </c>
      <c r="H92" s="268">
        <v>5</v>
      </c>
      <c r="I92" s="207">
        <f t="shared" si="10"/>
        <v>106.4075</v>
      </c>
      <c r="J92" s="214">
        <f t="shared" si="11"/>
        <v>0.23286464602254076</v>
      </c>
      <c r="K92" s="218">
        <f t="shared" si="12"/>
        <v>4.547433375</v>
      </c>
      <c r="L92" s="208">
        <f t="shared" si="13"/>
        <v>24.90731838239349</v>
      </c>
      <c r="M92" s="219">
        <v>72.758934</v>
      </c>
    </row>
    <row r="93" spans="1:13" s="8" customFormat="1" ht="15">
      <c r="A93" s="201" t="s">
        <v>463</v>
      </c>
      <c r="B93" s="179">
        <v>1000</v>
      </c>
      <c r="C93" s="277">
        <f>Volume!J93</f>
        <v>214.55</v>
      </c>
      <c r="D93" s="311">
        <v>23.24</v>
      </c>
      <c r="E93" s="206">
        <f t="shared" si="7"/>
        <v>23240</v>
      </c>
      <c r="F93" s="211">
        <f t="shared" si="8"/>
        <v>10.831973898858074</v>
      </c>
      <c r="G93" s="270">
        <f t="shared" si="9"/>
        <v>33967.5</v>
      </c>
      <c r="H93" s="268">
        <v>5</v>
      </c>
      <c r="I93" s="207">
        <f t="shared" si="10"/>
        <v>33.9675</v>
      </c>
      <c r="J93" s="214">
        <f t="shared" si="11"/>
        <v>0.15831973898858076</v>
      </c>
      <c r="K93" s="218">
        <f t="shared" si="12"/>
        <v>2.2812454375</v>
      </c>
      <c r="L93" s="208">
        <f t="shared" si="13"/>
        <v>12.494895853244916</v>
      </c>
      <c r="M93" s="219">
        <v>36.499927</v>
      </c>
    </row>
    <row r="94" spans="1:13" s="8" customFormat="1" ht="15">
      <c r="A94" s="193" t="s">
        <v>405</v>
      </c>
      <c r="B94" s="179">
        <v>3750</v>
      </c>
      <c r="C94" s="277">
        <f>Volume!J94</f>
        <v>47.85</v>
      </c>
      <c r="D94" s="311">
        <v>5.13</v>
      </c>
      <c r="E94" s="206">
        <f t="shared" si="7"/>
        <v>19237.5</v>
      </c>
      <c r="F94" s="211">
        <f t="shared" si="8"/>
        <v>10.721003134796238</v>
      </c>
      <c r="G94" s="270">
        <f t="shared" si="9"/>
        <v>28209.375</v>
      </c>
      <c r="H94" s="268">
        <v>5</v>
      </c>
      <c r="I94" s="207">
        <f t="shared" si="10"/>
        <v>7.5225</v>
      </c>
      <c r="J94" s="214">
        <f t="shared" si="11"/>
        <v>0.15721003134796238</v>
      </c>
      <c r="K94" s="218">
        <f t="shared" si="12"/>
        <v>2.614774375</v>
      </c>
      <c r="L94" s="208">
        <f t="shared" si="13"/>
        <v>14.321709079739723</v>
      </c>
      <c r="M94" s="219">
        <v>41.83639</v>
      </c>
    </row>
    <row r="95" spans="1:13" s="8" customFormat="1" ht="15">
      <c r="A95" s="201" t="s">
        <v>459</v>
      </c>
      <c r="B95" s="179">
        <v>250</v>
      </c>
      <c r="C95" s="277">
        <f>Volume!J95</f>
        <v>420.45</v>
      </c>
      <c r="D95" s="311">
        <v>75.33</v>
      </c>
      <c r="E95" s="206">
        <f t="shared" si="7"/>
        <v>18832.5</v>
      </c>
      <c r="F95" s="211">
        <f t="shared" si="8"/>
        <v>17.916518016410986</v>
      </c>
      <c r="G95" s="270">
        <f t="shared" si="9"/>
        <v>24992.0925</v>
      </c>
      <c r="H95" s="268">
        <v>5.86</v>
      </c>
      <c r="I95" s="207">
        <f t="shared" si="10"/>
        <v>99.96837</v>
      </c>
      <c r="J95" s="214">
        <f t="shared" si="11"/>
        <v>0.23776518016410988</v>
      </c>
      <c r="K95" s="218">
        <f t="shared" si="12"/>
        <v>4.6913256875</v>
      </c>
      <c r="L95" s="208">
        <f t="shared" si="13"/>
        <v>25.695449036471818</v>
      </c>
      <c r="M95" s="219">
        <v>75.061211</v>
      </c>
    </row>
    <row r="96" spans="1:13" s="8" customFormat="1" ht="15">
      <c r="A96" s="193" t="s">
        <v>42</v>
      </c>
      <c r="B96" s="179">
        <v>150</v>
      </c>
      <c r="C96" s="277">
        <f>Volume!J96</f>
        <v>1894.35</v>
      </c>
      <c r="D96" s="311">
        <v>205.64</v>
      </c>
      <c r="E96" s="206">
        <f t="shared" si="7"/>
        <v>30845.999999999996</v>
      </c>
      <c r="F96" s="211">
        <f t="shared" si="8"/>
        <v>10.855438540924327</v>
      </c>
      <c r="G96" s="270">
        <f t="shared" si="9"/>
        <v>45053.625</v>
      </c>
      <c r="H96" s="268">
        <v>5</v>
      </c>
      <c r="I96" s="207">
        <f t="shared" si="10"/>
        <v>300.3575</v>
      </c>
      <c r="J96" s="214">
        <f t="shared" si="11"/>
        <v>0.1585543854092433</v>
      </c>
      <c r="K96" s="218">
        <f t="shared" si="12"/>
        <v>2.8822868125</v>
      </c>
      <c r="L96" s="208">
        <f t="shared" si="13"/>
        <v>15.786935044059131</v>
      </c>
      <c r="M96" s="219">
        <v>46.116589</v>
      </c>
    </row>
    <row r="97" spans="1:13" s="8" customFormat="1" ht="15">
      <c r="A97" s="193" t="s">
        <v>196</v>
      </c>
      <c r="B97" s="179">
        <v>350</v>
      </c>
      <c r="C97" s="277">
        <f>Volume!J97</f>
        <v>924.55</v>
      </c>
      <c r="D97" s="311">
        <v>96.08</v>
      </c>
      <c r="E97" s="206">
        <f t="shared" si="7"/>
        <v>33628</v>
      </c>
      <c r="F97" s="211">
        <f t="shared" si="8"/>
        <v>10.392082634795306</v>
      </c>
      <c r="G97" s="270">
        <f t="shared" si="9"/>
        <v>49807.625</v>
      </c>
      <c r="H97" s="268">
        <v>5</v>
      </c>
      <c r="I97" s="207">
        <f t="shared" si="10"/>
        <v>142.3075</v>
      </c>
      <c r="J97" s="214">
        <f t="shared" si="11"/>
        <v>0.15392082634795307</v>
      </c>
      <c r="K97" s="218">
        <f t="shared" si="12"/>
        <v>2.8820088125</v>
      </c>
      <c r="L97" s="208">
        <f t="shared" si="13"/>
        <v>15.785412375349267</v>
      </c>
      <c r="M97" s="219">
        <v>46.112141</v>
      </c>
    </row>
    <row r="98" spans="1:13" s="8" customFormat="1" ht="15">
      <c r="A98" s="193" t="s">
        <v>140</v>
      </c>
      <c r="B98" s="179">
        <v>2400</v>
      </c>
      <c r="C98" s="277">
        <f>Volume!J98</f>
        <v>135.5</v>
      </c>
      <c r="D98" s="311">
        <v>21.5</v>
      </c>
      <c r="E98" s="206">
        <f t="shared" si="7"/>
        <v>51600</v>
      </c>
      <c r="F98" s="211">
        <f t="shared" si="8"/>
        <v>15.867158671586715</v>
      </c>
      <c r="G98" s="270">
        <f t="shared" si="9"/>
        <v>67860</v>
      </c>
      <c r="H98" s="268">
        <v>5</v>
      </c>
      <c r="I98" s="207">
        <f t="shared" si="10"/>
        <v>28.275</v>
      </c>
      <c r="J98" s="214">
        <f t="shared" si="11"/>
        <v>0.20867158671586714</v>
      </c>
      <c r="K98" s="218">
        <f t="shared" si="12"/>
        <v>4.4349375</v>
      </c>
      <c r="L98" s="208">
        <f t="shared" si="13"/>
        <v>24.29115309875568</v>
      </c>
      <c r="M98" s="219">
        <v>70.959</v>
      </c>
    </row>
    <row r="99" spans="1:13" s="8" customFormat="1" ht="15">
      <c r="A99" s="193" t="s">
        <v>389</v>
      </c>
      <c r="B99" s="179">
        <v>2700</v>
      </c>
      <c r="C99" s="277">
        <f>Volume!J99</f>
        <v>119.5</v>
      </c>
      <c r="D99" s="311">
        <v>12.98</v>
      </c>
      <c r="E99" s="206">
        <f t="shared" si="7"/>
        <v>35046</v>
      </c>
      <c r="F99" s="211">
        <f t="shared" si="8"/>
        <v>10.861924686192468</v>
      </c>
      <c r="G99" s="270">
        <f t="shared" si="9"/>
        <v>51178.5</v>
      </c>
      <c r="H99" s="268">
        <v>5</v>
      </c>
      <c r="I99" s="207">
        <f t="shared" si="10"/>
        <v>18.955</v>
      </c>
      <c r="J99" s="214">
        <f t="shared" si="11"/>
        <v>0.15861924686192466</v>
      </c>
      <c r="K99" s="218">
        <f t="shared" si="12"/>
        <v>2.5456961875</v>
      </c>
      <c r="L99" s="208">
        <f t="shared" si="13"/>
        <v>13.943352264486508</v>
      </c>
      <c r="M99" s="219">
        <v>40.731139</v>
      </c>
    </row>
    <row r="100" spans="1:13" s="8" customFormat="1" ht="15">
      <c r="A100" s="193" t="s">
        <v>182</v>
      </c>
      <c r="B100" s="179">
        <v>2950</v>
      </c>
      <c r="C100" s="277">
        <f>Volume!J100</f>
        <v>132.7</v>
      </c>
      <c r="D100" s="311">
        <v>18.29</v>
      </c>
      <c r="E100" s="206">
        <f t="shared" si="7"/>
        <v>53955.5</v>
      </c>
      <c r="F100" s="211">
        <f t="shared" si="8"/>
        <v>13.782969103240392</v>
      </c>
      <c r="G100" s="270">
        <f t="shared" si="9"/>
        <v>73528.75</v>
      </c>
      <c r="H100" s="268">
        <v>5</v>
      </c>
      <c r="I100" s="207">
        <f t="shared" si="10"/>
        <v>24.925</v>
      </c>
      <c r="J100" s="214">
        <f t="shared" si="11"/>
        <v>0.18782969103240393</v>
      </c>
      <c r="K100" s="218">
        <f t="shared" si="12"/>
        <v>3.7847603125</v>
      </c>
      <c r="L100" s="208">
        <f t="shared" si="13"/>
        <v>20.729985979065518</v>
      </c>
      <c r="M100" s="219">
        <v>60.556165</v>
      </c>
    </row>
    <row r="101" spans="1:13" s="8" customFormat="1" ht="15">
      <c r="A101" s="193" t="s">
        <v>173</v>
      </c>
      <c r="B101" s="179">
        <v>7875</v>
      </c>
      <c r="C101" s="277">
        <f>Volume!J101</f>
        <v>79.65</v>
      </c>
      <c r="D101" s="311">
        <v>15.06</v>
      </c>
      <c r="E101" s="206">
        <f t="shared" si="7"/>
        <v>118597.5</v>
      </c>
      <c r="F101" s="211">
        <f t="shared" si="8"/>
        <v>18.907721280602637</v>
      </c>
      <c r="G101" s="270">
        <f t="shared" si="9"/>
        <v>156608.47125</v>
      </c>
      <c r="H101" s="268">
        <v>6.06</v>
      </c>
      <c r="I101" s="207">
        <f t="shared" si="10"/>
        <v>19.88679</v>
      </c>
      <c r="J101" s="214">
        <f t="shared" si="11"/>
        <v>0.24967721280602637</v>
      </c>
      <c r="K101" s="218">
        <f t="shared" si="12"/>
        <v>4.86486325</v>
      </c>
      <c r="L101" s="208">
        <f t="shared" si="13"/>
        <v>26.645953412028945</v>
      </c>
      <c r="M101" s="219">
        <v>77.837812</v>
      </c>
    </row>
    <row r="102" spans="1:13" s="8" customFormat="1" ht="15">
      <c r="A102" s="193" t="s">
        <v>141</v>
      </c>
      <c r="B102" s="179">
        <v>1750</v>
      </c>
      <c r="C102" s="277">
        <f>Volume!J102</f>
        <v>129.55</v>
      </c>
      <c r="D102" s="311">
        <v>14.19</v>
      </c>
      <c r="E102" s="206">
        <f t="shared" si="7"/>
        <v>24832.5</v>
      </c>
      <c r="F102" s="211">
        <f t="shared" si="8"/>
        <v>10.953299884214587</v>
      </c>
      <c r="G102" s="270">
        <f t="shared" si="9"/>
        <v>36168.125</v>
      </c>
      <c r="H102" s="268">
        <v>5</v>
      </c>
      <c r="I102" s="207">
        <f t="shared" si="10"/>
        <v>20.6675</v>
      </c>
      <c r="J102" s="214">
        <f t="shared" si="11"/>
        <v>0.1595329988421459</v>
      </c>
      <c r="K102" s="218">
        <f t="shared" si="12"/>
        <v>2.2350196875</v>
      </c>
      <c r="L102" s="208">
        <f t="shared" si="13"/>
        <v>12.24170699311897</v>
      </c>
      <c r="M102" s="219">
        <v>35.760315</v>
      </c>
    </row>
    <row r="103" spans="1:13" s="8" customFormat="1" ht="15">
      <c r="A103" s="193" t="s">
        <v>174</v>
      </c>
      <c r="B103" s="179">
        <v>1450</v>
      </c>
      <c r="C103" s="277">
        <f>Volume!J103</f>
        <v>276.7</v>
      </c>
      <c r="D103" s="311">
        <v>39.4</v>
      </c>
      <c r="E103" s="206">
        <f t="shared" si="7"/>
        <v>57130</v>
      </c>
      <c r="F103" s="211">
        <f t="shared" si="8"/>
        <v>14.239248283339357</v>
      </c>
      <c r="G103" s="270">
        <f t="shared" si="9"/>
        <v>77190.75</v>
      </c>
      <c r="H103" s="268">
        <v>5</v>
      </c>
      <c r="I103" s="207">
        <f t="shared" si="10"/>
        <v>53.235</v>
      </c>
      <c r="J103" s="214">
        <f t="shared" si="11"/>
        <v>0.19239248283339358</v>
      </c>
      <c r="K103" s="218">
        <f t="shared" si="12"/>
        <v>4.0571493125</v>
      </c>
      <c r="L103" s="208">
        <f t="shared" si="13"/>
        <v>22.221921976228263</v>
      </c>
      <c r="M103" s="219">
        <v>64.914389</v>
      </c>
    </row>
    <row r="104" spans="1:13" s="8" customFormat="1" ht="15">
      <c r="A104" s="193" t="s">
        <v>406</v>
      </c>
      <c r="B104" s="179">
        <v>500</v>
      </c>
      <c r="C104" s="277">
        <f>Volume!J104</f>
        <v>834.95</v>
      </c>
      <c r="D104" s="311">
        <v>190.63</v>
      </c>
      <c r="E104" s="206">
        <f t="shared" si="7"/>
        <v>95315</v>
      </c>
      <c r="F104" s="211">
        <f t="shared" si="8"/>
        <v>22.831307263908016</v>
      </c>
      <c r="G104" s="270">
        <f t="shared" si="9"/>
        <v>122534.37</v>
      </c>
      <c r="H104" s="268">
        <v>6.52</v>
      </c>
      <c r="I104" s="207">
        <f t="shared" si="10"/>
        <v>245.06874</v>
      </c>
      <c r="J104" s="214">
        <f t="shared" si="11"/>
        <v>0.29351307263908016</v>
      </c>
      <c r="K104" s="218">
        <f t="shared" si="12"/>
        <v>4.9387839375</v>
      </c>
      <c r="L104" s="208">
        <f t="shared" si="13"/>
        <v>27.050833692129345</v>
      </c>
      <c r="M104" s="219">
        <v>79.020543</v>
      </c>
    </row>
    <row r="105" spans="1:13" s="8" customFormat="1" ht="15">
      <c r="A105" s="193" t="s">
        <v>388</v>
      </c>
      <c r="B105" s="179">
        <v>2200</v>
      </c>
      <c r="C105" s="277">
        <f>Volume!J105</f>
        <v>154.2</v>
      </c>
      <c r="D105" s="311">
        <v>23.61</v>
      </c>
      <c r="E105" s="206">
        <f t="shared" si="7"/>
        <v>51942</v>
      </c>
      <c r="F105" s="211">
        <f t="shared" si="8"/>
        <v>15.311284046692608</v>
      </c>
      <c r="G105" s="270">
        <f t="shared" si="9"/>
        <v>69412.86</v>
      </c>
      <c r="H105" s="268">
        <v>5.15</v>
      </c>
      <c r="I105" s="207">
        <f t="shared" si="10"/>
        <v>31.5513</v>
      </c>
      <c r="J105" s="214">
        <f t="shared" si="11"/>
        <v>0.2046128404669261</v>
      </c>
      <c r="K105" s="218">
        <f t="shared" si="12"/>
        <v>4.56569325</v>
      </c>
      <c r="L105" s="208">
        <f t="shared" si="13"/>
        <v>25.007331836740736</v>
      </c>
      <c r="M105" s="219">
        <v>73.051092</v>
      </c>
    </row>
    <row r="106" spans="1:13" s="8" customFormat="1" ht="15">
      <c r="A106" s="193" t="s">
        <v>165</v>
      </c>
      <c r="B106" s="179">
        <v>3850</v>
      </c>
      <c r="C106" s="277">
        <f>Volume!J106</f>
        <v>72.95</v>
      </c>
      <c r="D106" s="311">
        <v>12.15</v>
      </c>
      <c r="E106" s="206">
        <f t="shared" si="7"/>
        <v>46777.5</v>
      </c>
      <c r="F106" s="211">
        <f t="shared" si="8"/>
        <v>16.65524331734064</v>
      </c>
      <c r="G106" s="270">
        <f t="shared" si="9"/>
        <v>60820.375</v>
      </c>
      <c r="H106" s="268">
        <v>5</v>
      </c>
      <c r="I106" s="207">
        <f t="shared" si="10"/>
        <v>15.7975</v>
      </c>
      <c r="J106" s="214">
        <f t="shared" si="11"/>
        <v>0.21655243317340642</v>
      </c>
      <c r="K106" s="218">
        <f t="shared" si="12"/>
        <v>4.151543375</v>
      </c>
      <c r="L106" s="208">
        <f t="shared" si="13"/>
        <v>22.73893954948629</v>
      </c>
      <c r="M106" s="219">
        <v>66.424694</v>
      </c>
    </row>
    <row r="107" spans="1:13" s="8" customFormat="1" ht="15">
      <c r="A107" s="193" t="s">
        <v>197</v>
      </c>
      <c r="B107" s="179">
        <v>100</v>
      </c>
      <c r="C107" s="277">
        <f>Volume!J107</f>
        <v>1804.55</v>
      </c>
      <c r="D107" s="311">
        <v>193.67</v>
      </c>
      <c r="E107" s="206">
        <f t="shared" si="7"/>
        <v>19367</v>
      </c>
      <c r="F107" s="211">
        <f t="shared" si="8"/>
        <v>10.732315535729128</v>
      </c>
      <c r="G107" s="270">
        <f t="shared" si="9"/>
        <v>28389.75</v>
      </c>
      <c r="H107" s="268">
        <v>5</v>
      </c>
      <c r="I107" s="207">
        <f t="shared" si="10"/>
        <v>283.8975</v>
      </c>
      <c r="J107" s="214">
        <f t="shared" si="11"/>
        <v>0.15732315535729127</v>
      </c>
      <c r="K107" s="218">
        <f t="shared" si="12"/>
        <v>1.976743375</v>
      </c>
      <c r="L107" s="208">
        <f t="shared" si="13"/>
        <v>10.827069368863937</v>
      </c>
      <c r="M107" s="219">
        <v>31.627894</v>
      </c>
    </row>
    <row r="108" spans="1:13" s="8" customFormat="1" ht="15">
      <c r="A108" s="193" t="s">
        <v>142</v>
      </c>
      <c r="B108" s="179">
        <v>2950</v>
      </c>
      <c r="C108" s="277">
        <f>Volume!J108</f>
        <v>138.4</v>
      </c>
      <c r="D108" s="311">
        <v>18.8</v>
      </c>
      <c r="E108" s="206">
        <f t="shared" si="7"/>
        <v>55460</v>
      </c>
      <c r="F108" s="211">
        <f t="shared" si="8"/>
        <v>13.583815028901732</v>
      </c>
      <c r="G108" s="270">
        <f t="shared" si="9"/>
        <v>75874</v>
      </c>
      <c r="H108" s="268">
        <v>5</v>
      </c>
      <c r="I108" s="207">
        <f t="shared" si="10"/>
        <v>25.72</v>
      </c>
      <c r="J108" s="214">
        <f t="shared" si="11"/>
        <v>0.18583815028901732</v>
      </c>
      <c r="K108" s="218">
        <f t="shared" si="12"/>
        <v>3.044322125</v>
      </c>
      <c r="L108" s="208">
        <f t="shared" si="13"/>
        <v>16.67443900174562</v>
      </c>
      <c r="M108" s="219">
        <v>48.709154</v>
      </c>
    </row>
    <row r="109" spans="1:13" s="8" customFormat="1" ht="15">
      <c r="A109" s="193" t="s">
        <v>89</v>
      </c>
      <c r="B109" s="179">
        <v>600</v>
      </c>
      <c r="C109" s="277">
        <f>Volume!J109</f>
        <v>389.9</v>
      </c>
      <c r="D109" s="311">
        <v>41.85</v>
      </c>
      <c r="E109" s="206">
        <f t="shared" si="7"/>
        <v>25110</v>
      </c>
      <c r="F109" s="211">
        <f t="shared" si="8"/>
        <v>10.733521415747628</v>
      </c>
      <c r="G109" s="270">
        <f t="shared" si="9"/>
        <v>36807</v>
      </c>
      <c r="H109" s="268">
        <v>5</v>
      </c>
      <c r="I109" s="207">
        <f t="shared" si="10"/>
        <v>61.345</v>
      </c>
      <c r="J109" s="214">
        <f t="shared" si="11"/>
        <v>0.15733521415747628</v>
      </c>
      <c r="K109" s="218">
        <f t="shared" si="12"/>
        <v>1.6846813125</v>
      </c>
      <c r="L109" s="208">
        <f t="shared" si="13"/>
        <v>9.2273795706366</v>
      </c>
      <c r="M109" s="219">
        <v>26.954901</v>
      </c>
    </row>
    <row r="110" spans="1:13" s="8" customFormat="1" ht="15">
      <c r="A110" s="193" t="s">
        <v>34</v>
      </c>
      <c r="B110" s="179">
        <v>1100</v>
      </c>
      <c r="C110" s="277">
        <f>Volume!J110</f>
        <v>408.1</v>
      </c>
      <c r="D110" s="311">
        <v>43.16</v>
      </c>
      <c r="E110" s="206">
        <f t="shared" si="7"/>
        <v>47475.99999999999</v>
      </c>
      <c r="F110" s="211">
        <f t="shared" si="8"/>
        <v>10.575839255084537</v>
      </c>
      <c r="G110" s="270">
        <f t="shared" si="9"/>
        <v>69921.5</v>
      </c>
      <c r="H110" s="268">
        <v>5</v>
      </c>
      <c r="I110" s="207">
        <f t="shared" si="10"/>
        <v>63.565</v>
      </c>
      <c r="J110" s="214">
        <f t="shared" si="11"/>
        <v>0.15575839255084536</v>
      </c>
      <c r="K110" s="218">
        <f t="shared" si="12"/>
        <v>2.393252125</v>
      </c>
      <c r="L110" s="208">
        <f t="shared" si="13"/>
        <v>13.108381746596736</v>
      </c>
      <c r="M110" s="219">
        <v>38.292034</v>
      </c>
    </row>
    <row r="111" spans="1:13" s="8" customFormat="1" ht="15">
      <c r="A111" s="193" t="s">
        <v>5</v>
      </c>
      <c r="B111" s="179">
        <v>2250</v>
      </c>
      <c r="C111" s="277">
        <f>Volume!J111</f>
        <v>180.25</v>
      </c>
      <c r="D111" s="311">
        <v>19.42</v>
      </c>
      <c r="E111" s="206">
        <f t="shared" si="7"/>
        <v>43695.00000000001</v>
      </c>
      <c r="F111" s="211">
        <f t="shared" si="8"/>
        <v>10.773925104022192</v>
      </c>
      <c r="G111" s="270">
        <f t="shared" si="9"/>
        <v>63973.12500000001</v>
      </c>
      <c r="H111" s="268">
        <v>5</v>
      </c>
      <c r="I111" s="207">
        <f t="shared" si="10"/>
        <v>28.432500000000005</v>
      </c>
      <c r="J111" s="214">
        <f t="shared" si="11"/>
        <v>0.15773925104022193</v>
      </c>
      <c r="K111" s="218">
        <f t="shared" si="12"/>
        <v>2.4446345</v>
      </c>
      <c r="L111" s="208">
        <f t="shared" si="13"/>
        <v>13.38981460505363</v>
      </c>
      <c r="M111" s="219">
        <v>39.114152</v>
      </c>
    </row>
    <row r="112" spans="1:13" s="8" customFormat="1" ht="15">
      <c r="A112" s="193" t="s">
        <v>175</v>
      </c>
      <c r="B112" s="179">
        <v>500</v>
      </c>
      <c r="C112" s="277">
        <f>Volume!J112</f>
        <v>390.95</v>
      </c>
      <c r="D112" s="311">
        <v>52.27</v>
      </c>
      <c r="E112" s="206">
        <f t="shared" si="7"/>
        <v>26135</v>
      </c>
      <c r="F112" s="211">
        <f t="shared" si="8"/>
        <v>13.369996163192225</v>
      </c>
      <c r="G112" s="270">
        <f t="shared" si="9"/>
        <v>36788.3875</v>
      </c>
      <c r="H112" s="268">
        <v>5.45</v>
      </c>
      <c r="I112" s="207">
        <f t="shared" si="10"/>
        <v>73.576775</v>
      </c>
      <c r="J112" s="214">
        <f t="shared" si="11"/>
        <v>0.18819996163192224</v>
      </c>
      <c r="K112" s="218">
        <f t="shared" si="12"/>
        <v>3.8203091875</v>
      </c>
      <c r="L112" s="208">
        <f t="shared" si="13"/>
        <v>20.924695186379832</v>
      </c>
      <c r="M112" s="219">
        <v>61.124947</v>
      </c>
    </row>
    <row r="113" spans="1:13" s="8" customFormat="1" ht="15">
      <c r="A113" s="193" t="s">
        <v>471</v>
      </c>
      <c r="B113" s="179">
        <v>400</v>
      </c>
      <c r="C113" s="277">
        <f>Volume!J113</f>
        <v>373.35</v>
      </c>
      <c r="D113" s="311">
        <v>69.49</v>
      </c>
      <c r="E113" s="206">
        <f t="shared" si="7"/>
        <v>27795.999999999996</v>
      </c>
      <c r="F113" s="211">
        <f t="shared" si="8"/>
        <v>18.61256193919914</v>
      </c>
      <c r="G113" s="270">
        <f t="shared" si="9"/>
        <v>36905.74</v>
      </c>
      <c r="H113" s="268">
        <v>6.1</v>
      </c>
      <c r="I113" s="207">
        <f t="shared" si="10"/>
        <v>92.26435</v>
      </c>
      <c r="J113" s="214">
        <f t="shared" si="11"/>
        <v>0.2471256193919914</v>
      </c>
      <c r="K113" s="218">
        <f t="shared" si="12"/>
        <v>3.132295875</v>
      </c>
      <c r="L113" s="208">
        <f t="shared" si="13"/>
        <v>17.15629107517882</v>
      </c>
      <c r="M113" s="219">
        <v>50.116734</v>
      </c>
    </row>
    <row r="114" spans="1:13" s="8" customFormat="1" ht="15">
      <c r="A114" s="193" t="s">
        <v>166</v>
      </c>
      <c r="B114" s="179">
        <v>300</v>
      </c>
      <c r="C114" s="277">
        <f>Volume!J114</f>
        <v>680.25</v>
      </c>
      <c r="D114" s="311">
        <v>72.64</v>
      </c>
      <c r="E114" s="206">
        <f t="shared" si="7"/>
        <v>21792</v>
      </c>
      <c r="F114" s="211">
        <f t="shared" si="8"/>
        <v>10.678427048879088</v>
      </c>
      <c r="G114" s="270">
        <f t="shared" si="9"/>
        <v>31995.75</v>
      </c>
      <c r="H114" s="268">
        <v>5</v>
      </c>
      <c r="I114" s="207">
        <f t="shared" si="10"/>
        <v>106.6525</v>
      </c>
      <c r="J114" s="214">
        <f t="shared" si="11"/>
        <v>0.1567842704887909</v>
      </c>
      <c r="K114" s="218">
        <f t="shared" si="12"/>
        <v>2.03932725</v>
      </c>
      <c r="L114" s="208">
        <f t="shared" si="13"/>
        <v>11.169855369599773</v>
      </c>
      <c r="M114" s="219">
        <v>32.629236</v>
      </c>
    </row>
    <row r="115" spans="1:13" s="8" customFormat="1" ht="15">
      <c r="A115" s="193" t="s">
        <v>131</v>
      </c>
      <c r="B115" s="179">
        <v>400</v>
      </c>
      <c r="C115" s="277">
        <f>Volume!J115</f>
        <v>894.9</v>
      </c>
      <c r="D115" s="311">
        <v>100.59</v>
      </c>
      <c r="E115" s="206">
        <f t="shared" si="7"/>
        <v>40236</v>
      </c>
      <c r="F115" s="211">
        <f t="shared" si="8"/>
        <v>11.240362051625882</v>
      </c>
      <c r="G115" s="270">
        <f t="shared" si="9"/>
        <v>58134</v>
      </c>
      <c r="H115" s="268">
        <v>5</v>
      </c>
      <c r="I115" s="207">
        <f t="shared" si="10"/>
        <v>145.335</v>
      </c>
      <c r="J115" s="214">
        <f t="shared" si="11"/>
        <v>0.1624036205162588</v>
      </c>
      <c r="K115" s="218">
        <f t="shared" si="12"/>
        <v>2.4363468125</v>
      </c>
      <c r="L115" s="208">
        <f t="shared" si="13"/>
        <v>13.344421071120594</v>
      </c>
      <c r="M115" s="219">
        <v>38.981549</v>
      </c>
    </row>
    <row r="116" spans="1:13" s="8" customFormat="1" ht="15">
      <c r="A116" s="193" t="s">
        <v>143</v>
      </c>
      <c r="B116" s="179">
        <v>125</v>
      </c>
      <c r="C116" s="277">
        <f>Volume!J116</f>
        <v>4674.2</v>
      </c>
      <c r="D116" s="311">
        <v>634.85</v>
      </c>
      <c r="E116" s="206">
        <f t="shared" si="7"/>
        <v>79356.25</v>
      </c>
      <c r="F116" s="211">
        <f t="shared" si="8"/>
        <v>13.582003337469514</v>
      </c>
      <c r="G116" s="270">
        <f t="shared" si="9"/>
        <v>108570</v>
      </c>
      <c r="H116" s="268">
        <v>5</v>
      </c>
      <c r="I116" s="207">
        <f t="shared" si="10"/>
        <v>868.56</v>
      </c>
      <c r="J116" s="214">
        <f t="shared" si="11"/>
        <v>0.18582003337469513</v>
      </c>
      <c r="K116" s="218">
        <f t="shared" si="12"/>
        <v>2.779546</v>
      </c>
      <c r="L116" s="208">
        <f t="shared" si="13"/>
        <v>15.224200438232543</v>
      </c>
      <c r="M116" s="219">
        <v>44.472736</v>
      </c>
    </row>
    <row r="117" spans="1:13" s="8" customFormat="1" ht="15">
      <c r="A117" s="193" t="s">
        <v>286</v>
      </c>
      <c r="B117" s="179">
        <v>300</v>
      </c>
      <c r="C117" s="277">
        <f>Volume!J117</f>
        <v>967.7</v>
      </c>
      <c r="D117" s="311">
        <v>115.95</v>
      </c>
      <c r="E117" s="206">
        <f t="shared" si="7"/>
        <v>34785</v>
      </c>
      <c r="F117" s="211">
        <f t="shared" si="8"/>
        <v>11.982019220832903</v>
      </c>
      <c r="G117" s="270">
        <f t="shared" si="9"/>
        <v>49300.5</v>
      </c>
      <c r="H117" s="268">
        <v>5</v>
      </c>
      <c r="I117" s="207">
        <f t="shared" si="10"/>
        <v>164.335</v>
      </c>
      <c r="J117" s="214">
        <f t="shared" si="11"/>
        <v>0.16982019220832903</v>
      </c>
      <c r="K117" s="218">
        <f t="shared" si="12"/>
        <v>3.3738464375</v>
      </c>
      <c r="L117" s="208">
        <f t="shared" si="13"/>
        <v>18.479317993771936</v>
      </c>
      <c r="M117" s="219">
        <v>53.981543</v>
      </c>
    </row>
    <row r="118" spans="1:13" s="8" customFormat="1" ht="15">
      <c r="A118" s="193" t="s">
        <v>132</v>
      </c>
      <c r="B118" s="179">
        <v>6250</v>
      </c>
      <c r="C118" s="277">
        <f>Volume!J118</f>
        <v>53.55</v>
      </c>
      <c r="D118" s="311">
        <v>8.34</v>
      </c>
      <c r="E118" s="206">
        <f t="shared" si="7"/>
        <v>52125</v>
      </c>
      <c r="F118" s="211">
        <f t="shared" si="8"/>
        <v>15.57422969187675</v>
      </c>
      <c r="G118" s="270">
        <f t="shared" si="9"/>
        <v>68859.375</v>
      </c>
      <c r="H118" s="268">
        <v>5</v>
      </c>
      <c r="I118" s="207">
        <f t="shared" si="10"/>
        <v>11.0175</v>
      </c>
      <c r="J118" s="214">
        <f t="shared" si="11"/>
        <v>0.20574229691876753</v>
      </c>
      <c r="K118" s="218">
        <f t="shared" si="12"/>
        <v>3.8189638125</v>
      </c>
      <c r="L118" s="208">
        <f t="shared" si="13"/>
        <v>20.917326264021796</v>
      </c>
      <c r="M118" s="219">
        <v>61.103421</v>
      </c>
    </row>
    <row r="119" spans="1:13" s="8" customFormat="1" ht="15">
      <c r="A119" s="193" t="s">
        <v>167</v>
      </c>
      <c r="B119" s="179">
        <v>2000</v>
      </c>
      <c r="C119" s="277">
        <f>Volume!J119</f>
        <v>156.9</v>
      </c>
      <c r="D119" s="311">
        <v>17.1</v>
      </c>
      <c r="E119" s="206">
        <f t="shared" si="7"/>
        <v>34200</v>
      </c>
      <c r="F119" s="211">
        <f t="shared" si="8"/>
        <v>10.89866156787763</v>
      </c>
      <c r="G119" s="270">
        <f t="shared" si="9"/>
        <v>49890</v>
      </c>
      <c r="H119" s="268">
        <v>5</v>
      </c>
      <c r="I119" s="207">
        <f t="shared" si="10"/>
        <v>24.945</v>
      </c>
      <c r="J119" s="214">
        <f t="shared" si="11"/>
        <v>0.15898661567877628</v>
      </c>
      <c r="K119" s="218">
        <f t="shared" si="12"/>
        <v>3.00587875</v>
      </c>
      <c r="L119" s="208">
        <f t="shared" si="13"/>
        <v>16.46387596500432</v>
      </c>
      <c r="M119" s="219">
        <v>48.09406</v>
      </c>
    </row>
    <row r="120" spans="1:13" s="8" customFormat="1" ht="15">
      <c r="A120" s="193" t="s">
        <v>287</v>
      </c>
      <c r="B120" s="179">
        <v>550</v>
      </c>
      <c r="C120" s="277">
        <f>Volume!J120</f>
        <v>687.5</v>
      </c>
      <c r="D120" s="311">
        <v>103.7</v>
      </c>
      <c r="E120" s="206">
        <f t="shared" si="7"/>
        <v>57035</v>
      </c>
      <c r="F120" s="211">
        <f t="shared" si="8"/>
        <v>15.083636363636362</v>
      </c>
      <c r="G120" s="270">
        <f t="shared" si="9"/>
        <v>75941.25</v>
      </c>
      <c r="H120" s="268">
        <v>5</v>
      </c>
      <c r="I120" s="207">
        <f t="shared" si="10"/>
        <v>138.075</v>
      </c>
      <c r="J120" s="214">
        <f t="shared" si="11"/>
        <v>0.20083636363636362</v>
      </c>
      <c r="K120" s="218">
        <f t="shared" si="12"/>
        <v>4.3261820625</v>
      </c>
      <c r="L120" s="208">
        <f t="shared" si="13"/>
        <v>23.695475035054745</v>
      </c>
      <c r="M120" s="219">
        <v>69.218913</v>
      </c>
    </row>
    <row r="121" spans="1:13" s="8" customFormat="1" ht="15">
      <c r="A121" s="193" t="s">
        <v>407</v>
      </c>
      <c r="B121" s="179">
        <v>500</v>
      </c>
      <c r="C121" s="277">
        <f>Volume!J121</f>
        <v>534.5</v>
      </c>
      <c r="D121" s="311">
        <v>76.08</v>
      </c>
      <c r="E121" s="206">
        <f t="shared" si="7"/>
        <v>38040</v>
      </c>
      <c r="F121" s="211">
        <f t="shared" si="8"/>
        <v>14.233863423760523</v>
      </c>
      <c r="G121" s="270">
        <f t="shared" si="9"/>
        <v>51402.5</v>
      </c>
      <c r="H121" s="268">
        <v>5</v>
      </c>
      <c r="I121" s="207">
        <f t="shared" si="10"/>
        <v>102.805</v>
      </c>
      <c r="J121" s="214">
        <f t="shared" si="11"/>
        <v>0.19233863423760525</v>
      </c>
      <c r="K121" s="218">
        <f t="shared" si="12"/>
        <v>3.426504625</v>
      </c>
      <c r="L121" s="208">
        <f t="shared" si="13"/>
        <v>18.767738765082804</v>
      </c>
      <c r="M121" s="219">
        <v>54.824074</v>
      </c>
    </row>
    <row r="122" spans="1:13" s="8" customFormat="1" ht="15">
      <c r="A122" s="193" t="s">
        <v>288</v>
      </c>
      <c r="B122" s="179">
        <v>550</v>
      </c>
      <c r="C122" s="277">
        <f>Volume!J122</f>
        <v>816.25</v>
      </c>
      <c r="D122" s="311">
        <v>121.48</v>
      </c>
      <c r="E122" s="206">
        <f t="shared" si="7"/>
        <v>66814</v>
      </c>
      <c r="F122" s="211">
        <f t="shared" si="8"/>
        <v>14.88269525267994</v>
      </c>
      <c r="G122" s="270">
        <f t="shared" si="9"/>
        <v>89260.875</v>
      </c>
      <c r="H122" s="268">
        <v>5</v>
      </c>
      <c r="I122" s="207">
        <f t="shared" si="10"/>
        <v>162.2925</v>
      </c>
      <c r="J122" s="214">
        <f t="shared" si="11"/>
        <v>0.19882695252679938</v>
      </c>
      <c r="K122" s="218">
        <f t="shared" si="12"/>
        <v>3.9282385</v>
      </c>
      <c r="L122" s="208">
        <f t="shared" si="13"/>
        <v>21.515848377102575</v>
      </c>
      <c r="M122" s="219">
        <v>62.851816</v>
      </c>
    </row>
    <row r="123" spans="1:13" s="8" customFormat="1" ht="15">
      <c r="A123" s="193" t="s">
        <v>176</v>
      </c>
      <c r="B123" s="179">
        <v>1250</v>
      </c>
      <c r="C123" s="277">
        <f>Volume!J123</f>
        <v>215.4</v>
      </c>
      <c r="D123" s="311">
        <v>22.94</v>
      </c>
      <c r="E123" s="206">
        <f t="shared" si="7"/>
        <v>28675</v>
      </c>
      <c r="F123" s="211">
        <f t="shared" si="8"/>
        <v>10.64995357474466</v>
      </c>
      <c r="G123" s="270">
        <f t="shared" si="9"/>
        <v>42137.5</v>
      </c>
      <c r="H123" s="268">
        <v>5</v>
      </c>
      <c r="I123" s="207">
        <f t="shared" si="10"/>
        <v>33.71</v>
      </c>
      <c r="J123" s="214">
        <f t="shared" si="11"/>
        <v>0.1564995357474466</v>
      </c>
      <c r="K123" s="218">
        <f t="shared" si="12"/>
        <v>2.65203075</v>
      </c>
      <c r="L123" s="208">
        <f t="shared" si="13"/>
        <v>14.52577064972344</v>
      </c>
      <c r="M123" s="219">
        <v>42.432492</v>
      </c>
    </row>
    <row r="124" spans="1:13" s="8" customFormat="1" ht="15">
      <c r="A124" s="193" t="s">
        <v>487</v>
      </c>
      <c r="B124" s="179">
        <v>100</v>
      </c>
      <c r="C124" s="277">
        <f>Volume!J124</f>
        <v>3000</v>
      </c>
      <c r="D124" s="311">
        <v>358.01</v>
      </c>
      <c r="E124" s="206">
        <f t="shared" si="7"/>
        <v>35801</v>
      </c>
      <c r="F124" s="211">
        <f t="shared" si="8"/>
        <v>11.933666666666666</v>
      </c>
      <c r="G124" s="270">
        <f t="shared" si="9"/>
        <v>50801</v>
      </c>
      <c r="H124" s="268">
        <v>5</v>
      </c>
      <c r="I124" s="207">
        <f t="shared" si="10"/>
        <v>508.01</v>
      </c>
      <c r="J124" s="214">
        <f t="shared" si="11"/>
        <v>0.16933666666666666</v>
      </c>
      <c r="K124" s="218">
        <f t="shared" si="12"/>
        <v>3.2585455</v>
      </c>
      <c r="L124" s="208">
        <f t="shared" si="13"/>
        <v>17.8477887500695</v>
      </c>
      <c r="M124" s="219">
        <v>52.136728</v>
      </c>
    </row>
    <row r="125" spans="1:13" s="8" customFormat="1" ht="15">
      <c r="A125" s="193" t="s">
        <v>144</v>
      </c>
      <c r="B125" s="179">
        <v>1700</v>
      </c>
      <c r="C125" s="277">
        <f>Volume!J125</f>
        <v>208.55</v>
      </c>
      <c r="D125" s="311">
        <v>22.94</v>
      </c>
      <c r="E125" s="206">
        <f t="shared" si="7"/>
        <v>38998</v>
      </c>
      <c r="F125" s="211">
        <f t="shared" si="8"/>
        <v>10.999760249340685</v>
      </c>
      <c r="G125" s="270">
        <f t="shared" si="9"/>
        <v>56724.75</v>
      </c>
      <c r="H125" s="268">
        <v>5</v>
      </c>
      <c r="I125" s="207">
        <f t="shared" si="10"/>
        <v>33.3675</v>
      </c>
      <c r="J125" s="214">
        <f t="shared" si="11"/>
        <v>0.15999760249340686</v>
      </c>
      <c r="K125" s="218">
        <f t="shared" si="12"/>
        <v>3.05069225</v>
      </c>
      <c r="L125" s="208">
        <f t="shared" si="13"/>
        <v>16.709329613311898</v>
      </c>
      <c r="M125" s="219">
        <v>48.811076</v>
      </c>
    </row>
    <row r="126" spans="1:13" s="8" customFormat="1" ht="15">
      <c r="A126" s="193" t="s">
        <v>268</v>
      </c>
      <c r="B126" s="179">
        <v>850</v>
      </c>
      <c r="C126" s="277">
        <f>Volume!J126</f>
        <v>330.2</v>
      </c>
      <c r="D126" s="311">
        <v>64.36</v>
      </c>
      <c r="E126" s="206">
        <f t="shared" si="7"/>
        <v>54706</v>
      </c>
      <c r="F126" s="211">
        <f t="shared" si="8"/>
        <v>19.491217443973348</v>
      </c>
      <c r="G126" s="270">
        <f t="shared" si="9"/>
        <v>72107.54000000001</v>
      </c>
      <c r="H126" s="268">
        <v>6.2</v>
      </c>
      <c r="I126" s="207">
        <f t="shared" si="10"/>
        <v>84.8324</v>
      </c>
      <c r="J126" s="214">
        <f t="shared" si="11"/>
        <v>0.2569121744397335</v>
      </c>
      <c r="K126" s="218">
        <f t="shared" si="12"/>
        <v>5.6251890625</v>
      </c>
      <c r="L126" s="208">
        <f t="shared" si="13"/>
        <v>30.810429397625875</v>
      </c>
      <c r="M126" s="219">
        <v>90.003025</v>
      </c>
    </row>
    <row r="127" spans="1:13" s="8" customFormat="1" ht="15">
      <c r="A127" s="193" t="s">
        <v>206</v>
      </c>
      <c r="B127" s="179">
        <v>200</v>
      </c>
      <c r="C127" s="277">
        <f>Volume!J127</f>
        <v>2618.55</v>
      </c>
      <c r="D127" s="311">
        <v>277.88</v>
      </c>
      <c r="E127" s="206">
        <f t="shared" si="7"/>
        <v>55576</v>
      </c>
      <c r="F127" s="211">
        <f t="shared" si="8"/>
        <v>10.611979912547019</v>
      </c>
      <c r="G127" s="270">
        <f t="shared" si="9"/>
        <v>81761.5</v>
      </c>
      <c r="H127" s="268">
        <v>5</v>
      </c>
      <c r="I127" s="207">
        <f t="shared" si="10"/>
        <v>408.8075</v>
      </c>
      <c r="J127" s="214">
        <f t="shared" si="11"/>
        <v>0.1561197991254702</v>
      </c>
      <c r="K127" s="218">
        <f t="shared" si="12"/>
        <v>2.499055875</v>
      </c>
      <c r="L127" s="208">
        <f t="shared" si="13"/>
        <v>13.687892752033106</v>
      </c>
      <c r="M127" s="219">
        <v>39.984894</v>
      </c>
    </row>
    <row r="128" spans="1:13" s="8" customFormat="1" ht="15">
      <c r="A128" s="193" t="s">
        <v>289</v>
      </c>
      <c r="B128" s="179">
        <v>350</v>
      </c>
      <c r="C128" s="277">
        <f>Volume!J128</f>
        <v>591.3</v>
      </c>
      <c r="D128" s="311">
        <v>63.69</v>
      </c>
      <c r="E128" s="206">
        <f t="shared" si="7"/>
        <v>22291.5</v>
      </c>
      <c r="F128" s="211">
        <f t="shared" si="8"/>
        <v>10.771182141045156</v>
      </c>
      <c r="G128" s="270">
        <f t="shared" si="9"/>
        <v>32639.25</v>
      </c>
      <c r="H128" s="268">
        <v>5</v>
      </c>
      <c r="I128" s="207">
        <f t="shared" si="10"/>
        <v>93.255</v>
      </c>
      <c r="J128" s="214">
        <f t="shared" si="11"/>
        <v>0.15771182141045156</v>
      </c>
      <c r="K128" s="218">
        <f t="shared" si="12"/>
        <v>2.3500038125</v>
      </c>
      <c r="L128" s="208">
        <f t="shared" si="13"/>
        <v>12.871500983293908</v>
      </c>
      <c r="M128" s="219">
        <v>37.600061</v>
      </c>
    </row>
    <row r="129" spans="1:13" s="8" customFormat="1" ht="15">
      <c r="A129" s="193" t="s">
        <v>6</v>
      </c>
      <c r="B129" s="179">
        <v>312</v>
      </c>
      <c r="C129" s="277">
        <f>Volume!J129</f>
        <v>709.1</v>
      </c>
      <c r="D129" s="311">
        <v>74.95</v>
      </c>
      <c r="E129" s="206">
        <f t="shared" si="7"/>
        <v>23384.4</v>
      </c>
      <c r="F129" s="211">
        <f t="shared" si="8"/>
        <v>10.569736285432239</v>
      </c>
      <c r="G129" s="270">
        <f t="shared" si="9"/>
        <v>34446.36</v>
      </c>
      <c r="H129" s="268">
        <v>5</v>
      </c>
      <c r="I129" s="207">
        <f t="shared" si="10"/>
        <v>110.405</v>
      </c>
      <c r="J129" s="214">
        <f t="shared" si="11"/>
        <v>0.15569736285432237</v>
      </c>
      <c r="K129" s="218">
        <f t="shared" si="12"/>
        <v>2.752700625</v>
      </c>
      <c r="L129" s="208">
        <f t="shared" si="13"/>
        <v>15.077162263710694</v>
      </c>
      <c r="M129" s="219">
        <v>44.04321</v>
      </c>
    </row>
    <row r="130" spans="1:13" s="8" customFormat="1" ht="15">
      <c r="A130" s="193" t="s">
        <v>168</v>
      </c>
      <c r="B130" s="179">
        <v>600</v>
      </c>
      <c r="C130" s="277">
        <f>Volume!J130</f>
        <v>599.65</v>
      </c>
      <c r="D130" s="311">
        <v>65.39</v>
      </c>
      <c r="E130" s="206">
        <f t="shared" si="7"/>
        <v>39234</v>
      </c>
      <c r="F130" s="211">
        <f t="shared" si="8"/>
        <v>10.904694405069625</v>
      </c>
      <c r="G130" s="270">
        <f t="shared" si="9"/>
        <v>57223.5</v>
      </c>
      <c r="H130" s="268">
        <v>5</v>
      </c>
      <c r="I130" s="207">
        <f t="shared" si="10"/>
        <v>95.3725</v>
      </c>
      <c r="J130" s="214">
        <f t="shared" si="11"/>
        <v>0.15904694405069625</v>
      </c>
      <c r="K130" s="218">
        <f t="shared" si="12"/>
        <v>2.48604425</v>
      </c>
      <c r="L130" s="208">
        <f t="shared" si="13"/>
        <v>13.616625146810126</v>
      </c>
      <c r="M130" s="219">
        <v>39.776708</v>
      </c>
    </row>
    <row r="131" spans="1:13" s="8" customFormat="1" ht="15">
      <c r="A131" s="193" t="s">
        <v>219</v>
      </c>
      <c r="B131" s="179">
        <v>400</v>
      </c>
      <c r="C131" s="277">
        <f>Volume!J131</f>
        <v>875.4</v>
      </c>
      <c r="D131" s="311">
        <v>93.87</v>
      </c>
      <c r="E131" s="206">
        <f t="shared" si="7"/>
        <v>37548</v>
      </c>
      <c r="F131" s="211">
        <f t="shared" si="8"/>
        <v>10.723098012337218</v>
      </c>
      <c r="G131" s="270">
        <f t="shared" si="9"/>
        <v>55056</v>
      </c>
      <c r="H131" s="268">
        <v>5</v>
      </c>
      <c r="I131" s="207">
        <f t="shared" si="10"/>
        <v>137.64</v>
      </c>
      <c r="J131" s="214">
        <f t="shared" si="11"/>
        <v>0.15723098012337217</v>
      </c>
      <c r="K131" s="218">
        <f t="shared" si="12"/>
        <v>2.5693413125</v>
      </c>
      <c r="L131" s="208">
        <f t="shared" si="13"/>
        <v>14.072861947861803</v>
      </c>
      <c r="M131" s="219">
        <v>41.109461</v>
      </c>
    </row>
    <row r="132" spans="1:13" s="8" customFormat="1" ht="15">
      <c r="A132" s="193" t="s">
        <v>203</v>
      </c>
      <c r="B132" s="179">
        <v>1250</v>
      </c>
      <c r="C132" s="277">
        <f>Volume!J132</f>
        <v>231</v>
      </c>
      <c r="D132" s="311">
        <v>31.66</v>
      </c>
      <c r="E132" s="206">
        <f t="shared" si="7"/>
        <v>39575</v>
      </c>
      <c r="F132" s="211">
        <f t="shared" si="8"/>
        <v>13.705627705627707</v>
      </c>
      <c r="G132" s="270">
        <f t="shared" si="9"/>
        <v>54012.5</v>
      </c>
      <c r="H132" s="268">
        <v>5</v>
      </c>
      <c r="I132" s="207">
        <f t="shared" si="10"/>
        <v>43.21</v>
      </c>
      <c r="J132" s="214">
        <f t="shared" si="11"/>
        <v>0.18705627705627706</v>
      </c>
      <c r="K132" s="218">
        <f t="shared" si="12"/>
        <v>3.74877675</v>
      </c>
      <c r="L132" s="208">
        <f t="shared" si="13"/>
        <v>20.53289589025905</v>
      </c>
      <c r="M132" s="219">
        <v>59.980428</v>
      </c>
    </row>
    <row r="133" spans="1:13" s="7" customFormat="1" ht="15">
      <c r="A133" s="193" t="s">
        <v>290</v>
      </c>
      <c r="B133" s="179">
        <v>250</v>
      </c>
      <c r="C133" s="277">
        <f>Volume!J133</f>
        <v>1820.45</v>
      </c>
      <c r="D133" s="311">
        <v>306.69</v>
      </c>
      <c r="E133" s="206">
        <f aca="true" t="shared" si="14" ref="E133:E196">D133*B133</f>
        <v>76672.5</v>
      </c>
      <c r="F133" s="211">
        <f aca="true" t="shared" si="15" ref="F133:F196">D133/C133*100</f>
        <v>16.846933450520478</v>
      </c>
      <c r="G133" s="270">
        <f aca="true" t="shared" si="16" ref="G133:G196">(B133*C133)*H133%+E133</f>
        <v>101521.6425</v>
      </c>
      <c r="H133" s="268">
        <v>5.46</v>
      </c>
      <c r="I133" s="207">
        <f aca="true" t="shared" si="17" ref="I133:I196">G133/B133</f>
        <v>406.08657</v>
      </c>
      <c r="J133" s="214">
        <f aca="true" t="shared" si="18" ref="J133:J196">I133/C133</f>
        <v>0.22306933450520475</v>
      </c>
      <c r="K133" s="218">
        <f aca="true" t="shared" si="19" ref="K133:K196">M133/16</f>
        <v>3.7508155625</v>
      </c>
      <c r="L133" s="208">
        <f aca="true" t="shared" si="20" ref="L133:L196">K133*SQRT(30)</f>
        <v>20.544062926226783</v>
      </c>
      <c r="M133" s="219">
        <v>60.013049</v>
      </c>
    </row>
    <row r="134" spans="1:13" s="7" customFormat="1" ht="15">
      <c r="A134" s="193" t="s">
        <v>408</v>
      </c>
      <c r="B134" s="179">
        <v>825</v>
      </c>
      <c r="C134" s="277">
        <f>Volume!J134</f>
        <v>302.7</v>
      </c>
      <c r="D134" s="311">
        <v>37.2</v>
      </c>
      <c r="E134" s="206">
        <f t="shared" si="14"/>
        <v>30690.000000000004</v>
      </c>
      <c r="F134" s="211">
        <f t="shared" si="15"/>
        <v>12.289395441030724</v>
      </c>
      <c r="G134" s="270">
        <f t="shared" si="16"/>
        <v>43176.375</v>
      </c>
      <c r="H134" s="268">
        <v>5</v>
      </c>
      <c r="I134" s="207">
        <f t="shared" si="17"/>
        <v>52.335</v>
      </c>
      <c r="J134" s="214">
        <f t="shared" si="18"/>
        <v>0.17289395441030725</v>
      </c>
      <c r="K134" s="218">
        <f t="shared" si="19"/>
        <v>3.5031605</v>
      </c>
      <c r="L134" s="208">
        <f t="shared" si="20"/>
        <v>19.187600284110765</v>
      </c>
      <c r="M134" s="219">
        <v>56.050568</v>
      </c>
    </row>
    <row r="135" spans="1:13" s="7" customFormat="1" ht="15">
      <c r="A135" s="193" t="s">
        <v>272</v>
      </c>
      <c r="B135" s="179">
        <v>800</v>
      </c>
      <c r="C135" s="277">
        <f>Volume!J135</f>
        <v>275.95</v>
      </c>
      <c r="D135" s="311">
        <v>37.9</v>
      </c>
      <c r="E135" s="206">
        <f t="shared" si="14"/>
        <v>30320</v>
      </c>
      <c r="F135" s="211">
        <f t="shared" si="15"/>
        <v>13.734372168871174</v>
      </c>
      <c r="G135" s="270">
        <f t="shared" si="16"/>
        <v>41358</v>
      </c>
      <c r="H135" s="268">
        <v>5</v>
      </c>
      <c r="I135" s="207">
        <f t="shared" si="17"/>
        <v>51.6975</v>
      </c>
      <c r="J135" s="214">
        <f t="shared" si="18"/>
        <v>0.18734372168871172</v>
      </c>
      <c r="K135" s="218">
        <f t="shared" si="19"/>
        <v>3.302782125</v>
      </c>
      <c r="L135" s="208">
        <f t="shared" si="20"/>
        <v>18.090082723873472</v>
      </c>
      <c r="M135" s="203">
        <v>52.844514</v>
      </c>
    </row>
    <row r="136" spans="1:13" s="7" customFormat="1" ht="15">
      <c r="A136" s="193" t="s">
        <v>145</v>
      </c>
      <c r="B136" s="179">
        <v>8900</v>
      </c>
      <c r="C136" s="277">
        <f>Volume!J136</f>
        <v>48.75</v>
      </c>
      <c r="D136" s="311">
        <v>6.13</v>
      </c>
      <c r="E136" s="206">
        <f t="shared" si="14"/>
        <v>54557</v>
      </c>
      <c r="F136" s="211">
        <f t="shared" si="15"/>
        <v>12.574358974358974</v>
      </c>
      <c r="G136" s="270">
        <f t="shared" si="16"/>
        <v>76250.75</v>
      </c>
      <c r="H136" s="268">
        <v>5</v>
      </c>
      <c r="I136" s="207">
        <f t="shared" si="17"/>
        <v>8.5675</v>
      </c>
      <c r="J136" s="214">
        <f t="shared" si="18"/>
        <v>0.17574358974358975</v>
      </c>
      <c r="K136" s="218">
        <f t="shared" si="19"/>
        <v>3.1589783125</v>
      </c>
      <c r="L136" s="208">
        <f t="shared" si="20"/>
        <v>17.302436804258537</v>
      </c>
      <c r="M136" s="203">
        <v>50.543653</v>
      </c>
    </row>
    <row r="137" spans="1:13" s="8" customFormat="1" ht="15">
      <c r="A137" s="193" t="s">
        <v>7</v>
      </c>
      <c r="B137" s="179">
        <v>1600</v>
      </c>
      <c r="C137" s="277">
        <f>Volume!J137</f>
        <v>149.2</v>
      </c>
      <c r="D137" s="311">
        <v>15.8</v>
      </c>
      <c r="E137" s="206">
        <f t="shared" si="14"/>
        <v>25280</v>
      </c>
      <c r="F137" s="211">
        <f t="shared" si="15"/>
        <v>10.58981233243968</v>
      </c>
      <c r="G137" s="270">
        <f t="shared" si="16"/>
        <v>37216</v>
      </c>
      <c r="H137" s="268">
        <v>5</v>
      </c>
      <c r="I137" s="207">
        <f t="shared" si="17"/>
        <v>23.26</v>
      </c>
      <c r="J137" s="214">
        <f t="shared" si="18"/>
        <v>0.15589812332439681</v>
      </c>
      <c r="K137" s="218">
        <f t="shared" si="19"/>
        <v>2.3526556875</v>
      </c>
      <c r="L137" s="208">
        <f t="shared" si="20"/>
        <v>12.886025900865748</v>
      </c>
      <c r="M137" s="219">
        <v>37.642491</v>
      </c>
    </row>
    <row r="138" spans="1:13" s="7" customFormat="1" ht="15">
      <c r="A138" s="193" t="s">
        <v>291</v>
      </c>
      <c r="B138" s="179">
        <v>1000</v>
      </c>
      <c r="C138" s="277">
        <f>Volume!J138</f>
        <v>218.3</v>
      </c>
      <c r="D138" s="311">
        <v>26.75</v>
      </c>
      <c r="E138" s="206">
        <f t="shared" si="14"/>
        <v>26750</v>
      </c>
      <c r="F138" s="211">
        <f t="shared" si="15"/>
        <v>12.253779202931744</v>
      </c>
      <c r="G138" s="270">
        <f t="shared" si="16"/>
        <v>37970.619999999995</v>
      </c>
      <c r="H138" s="268">
        <v>5.14</v>
      </c>
      <c r="I138" s="207">
        <f t="shared" si="17"/>
        <v>37.97062</v>
      </c>
      <c r="J138" s="214">
        <f t="shared" si="18"/>
        <v>0.17393779202931742</v>
      </c>
      <c r="K138" s="218">
        <f t="shared" si="19"/>
        <v>3.4112478125</v>
      </c>
      <c r="L138" s="208">
        <f t="shared" si="20"/>
        <v>18.684173761464034</v>
      </c>
      <c r="M138" s="219">
        <v>54.579965</v>
      </c>
    </row>
    <row r="139" spans="1:13" s="7" customFormat="1" ht="15">
      <c r="A139" s="193" t="s">
        <v>177</v>
      </c>
      <c r="B139" s="179">
        <v>14000</v>
      </c>
      <c r="C139" s="277">
        <f>Volume!J139</f>
        <v>45.85</v>
      </c>
      <c r="D139" s="311">
        <v>11.54</v>
      </c>
      <c r="E139" s="206">
        <f t="shared" si="14"/>
        <v>161560</v>
      </c>
      <c r="F139" s="211">
        <f t="shared" si="15"/>
        <v>25.169029443838603</v>
      </c>
      <c r="G139" s="270">
        <f t="shared" si="16"/>
        <v>205530.15</v>
      </c>
      <c r="H139" s="268">
        <v>6.85</v>
      </c>
      <c r="I139" s="207">
        <f t="shared" si="17"/>
        <v>14.680724999999999</v>
      </c>
      <c r="J139" s="214">
        <f t="shared" si="18"/>
        <v>0.320190294438386</v>
      </c>
      <c r="K139" s="218">
        <f t="shared" si="19"/>
        <v>7.0794159375</v>
      </c>
      <c r="L139" s="208">
        <f t="shared" si="20"/>
        <v>38.77555802930333</v>
      </c>
      <c r="M139" s="203">
        <v>113.270655</v>
      </c>
    </row>
    <row r="140" spans="1:13" s="7" customFormat="1" ht="15">
      <c r="A140" s="193" t="s">
        <v>198</v>
      </c>
      <c r="B140" s="179">
        <v>1150</v>
      </c>
      <c r="C140" s="277">
        <f>Volume!J140</f>
        <v>276</v>
      </c>
      <c r="D140" s="311">
        <v>32.48</v>
      </c>
      <c r="E140" s="206">
        <f t="shared" si="14"/>
        <v>37352</v>
      </c>
      <c r="F140" s="211">
        <f t="shared" si="15"/>
        <v>11.768115942028984</v>
      </c>
      <c r="G140" s="270">
        <f t="shared" si="16"/>
        <v>53222</v>
      </c>
      <c r="H140" s="268">
        <v>5</v>
      </c>
      <c r="I140" s="207">
        <f t="shared" si="17"/>
        <v>46.28</v>
      </c>
      <c r="J140" s="214">
        <f t="shared" si="18"/>
        <v>0.16768115942028985</v>
      </c>
      <c r="K140" s="218">
        <f t="shared" si="19"/>
        <v>3.454161875</v>
      </c>
      <c r="L140" s="208">
        <f t="shared" si="20"/>
        <v>18.9192237621184</v>
      </c>
      <c r="M140" s="219">
        <v>55.26659</v>
      </c>
    </row>
    <row r="141" spans="1:13" s="7" customFormat="1" ht="15">
      <c r="A141" s="193" t="s">
        <v>169</v>
      </c>
      <c r="B141" s="179">
        <v>1100</v>
      </c>
      <c r="C141" s="277">
        <f>Volume!J141</f>
        <v>366.65</v>
      </c>
      <c r="D141" s="311">
        <v>48.86</v>
      </c>
      <c r="E141" s="206">
        <f t="shared" si="14"/>
        <v>53746</v>
      </c>
      <c r="F141" s="211">
        <f t="shared" si="15"/>
        <v>13.326060275467066</v>
      </c>
      <c r="G141" s="270">
        <f t="shared" si="16"/>
        <v>73911.75</v>
      </c>
      <c r="H141" s="268">
        <v>5</v>
      </c>
      <c r="I141" s="207">
        <f t="shared" si="17"/>
        <v>67.1925</v>
      </c>
      <c r="J141" s="214">
        <f t="shared" si="18"/>
        <v>0.18326060275467065</v>
      </c>
      <c r="K141" s="218">
        <f t="shared" si="19"/>
        <v>3.9406373125</v>
      </c>
      <c r="L141" s="208">
        <f t="shared" si="20"/>
        <v>21.583759470027843</v>
      </c>
      <c r="M141" s="219">
        <v>63.050197</v>
      </c>
    </row>
    <row r="142" spans="1:13" s="7" customFormat="1" ht="15">
      <c r="A142" s="193" t="s">
        <v>146</v>
      </c>
      <c r="B142" s="179">
        <v>5900</v>
      </c>
      <c r="C142" s="277">
        <f>Volume!J142</f>
        <v>96.25</v>
      </c>
      <c r="D142" s="311">
        <v>19.98</v>
      </c>
      <c r="E142" s="206">
        <f t="shared" si="14"/>
        <v>117882</v>
      </c>
      <c r="F142" s="211">
        <f t="shared" si="15"/>
        <v>20.75844155844156</v>
      </c>
      <c r="G142" s="270">
        <f t="shared" si="16"/>
        <v>146275.75</v>
      </c>
      <c r="H142" s="268">
        <v>5</v>
      </c>
      <c r="I142" s="207">
        <f t="shared" si="17"/>
        <v>24.7925</v>
      </c>
      <c r="J142" s="214">
        <f t="shared" si="18"/>
        <v>0.2575844155844156</v>
      </c>
      <c r="K142" s="218">
        <f t="shared" si="19"/>
        <v>4.5514858125</v>
      </c>
      <c r="L142" s="208">
        <f t="shared" si="20"/>
        <v>24.92951449670979</v>
      </c>
      <c r="M142" s="203">
        <v>72.823773</v>
      </c>
    </row>
    <row r="143" spans="1:13" s="8" customFormat="1" ht="15">
      <c r="A143" s="193" t="s">
        <v>147</v>
      </c>
      <c r="B143" s="179">
        <v>1045</v>
      </c>
      <c r="C143" s="277">
        <f>Volume!J143</f>
        <v>275.1</v>
      </c>
      <c r="D143" s="311">
        <v>39.2</v>
      </c>
      <c r="E143" s="206">
        <f t="shared" si="14"/>
        <v>40964</v>
      </c>
      <c r="F143" s="211">
        <f t="shared" si="15"/>
        <v>14.249363867684478</v>
      </c>
      <c r="G143" s="270">
        <f t="shared" si="16"/>
        <v>55337.975</v>
      </c>
      <c r="H143" s="268">
        <v>5</v>
      </c>
      <c r="I143" s="207">
        <f t="shared" si="17"/>
        <v>52.955</v>
      </c>
      <c r="J143" s="214">
        <f t="shared" si="18"/>
        <v>0.19249363867684477</v>
      </c>
      <c r="K143" s="218">
        <f t="shared" si="19"/>
        <v>3.905376625</v>
      </c>
      <c r="L143" s="208">
        <f t="shared" si="20"/>
        <v>21.390628730658943</v>
      </c>
      <c r="M143" s="219">
        <v>62.486026</v>
      </c>
    </row>
    <row r="144" spans="1:13" s="8" customFormat="1" ht="15">
      <c r="A144" s="193" t="s">
        <v>488</v>
      </c>
      <c r="B144" s="179">
        <v>600</v>
      </c>
      <c r="C144" s="277">
        <f>Volume!J144</f>
        <v>354.2</v>
      </c>
      <c r="D144" s="311">
        <v>69.88</v>
      </c>
      <c r="E144" s="206">
        <f t="shared" si="14"/>
        <v>41928</v>
      </c>
      <c r="F144" s="211">
        <f t="shared" si="15"/>
        <v>19.728966685488423</v>
      </c>
      <c r="G144" s="270">
        <f t="shared" si="16"/>
        <v>53149.056</v>
      </c>
      <c r="H144" s="268">
        <v>5.28</v>
      </c>
      <c r="I144" s="207">
        <f t="shared" si="17"/>
        <v>88.58175999999999</v>
      </c>
      <c r="J144" s="214">
        <f t="shared" si="18"/>
        <v>0.2500896668548842</v>
      </c>
      <c r="K144" s="218">
        <f t="shared" si="19"/>
        <v>5.9441505</v>
      </c>
      <c r="L144" s="208">
        <f t="shared" si="20"/>
        <v>32.55745314055612</v>
      </c>
      <c r="M144" s="219">
        <v>95.106408</v>
      </c>
    </row>
    <row r="145" spans="1:13" s="7" customFormat="1" ht="15">
      <c r="A145" s="193" t="s">
        <v>121</v>
      </c>
      <c r="B145" s="179">
        <v>1625</v>
      </c>
      <c r="C145" s="277">
        <f>Volume!J145</f>
        <v>184.6</v>
      </c>
      <c r="D145" s="188">
        <v>21.92</v>
      </c>
      <c r="E145" s="206">
        <f t="shared" si="14"/>
        <v>35620</v>
      </c>
      <c r="F145" s="211">
        <f t="shared" si="15"/>
        <v>11.874322860238355</v>
      </c>
      <c r="G145" s="270">
        <f t="shared" si="16"/>
        <v>50618.75</v>
      </c>
      <c r="H145" s="268">
        <v>5</v>
      </c>
      <c r="I145" s="207">
        <f t="shared" si="17"/>
        <v>31.15</v>
      </c>
      <c r="J145" s="214">
        <f t="shared" si="18"/>
        <v>0.16874322860238353</v>
      </c>
      <c r="K145" s="218">
        <f t="shared" si="19"/>
        <v>3.058627375</v>
      </c>
      <c r="L145" s="208">
        <f t="shared" si="20"/>
        <v>16.752792082903127</v>
      </c>
      <c r="M145" s="203">
        <v>48.938038</v>
      </c>
    </row>
    <row r="146" spans="1:13" s="7" customFormat="1" ht="15">
      <c r="A146" s="193" t="s">
        <v>489</v>
      </c>
      <c r="B146" s="179">
        <v>550</v>
      </c>
      <c r="C146" s="277">
        <f>Volume!J146</f>
        <v>329.65</v>
      </c>
      <c r="D146" s="188">
        <v>81.4</v>
      </c>
      <c r="E146" s="206">
        <f t="shared" si="14"/>
        <v>44770</v>
      </c>
      <c r="F146" s="211">
        <f t="shared" si="15"/>
        <v>24.692856059457004</v>
      </c>
      <c r="G146" s="270">
        <f t="shared" si="16"/>
        <v>53835.375</v>
      </c>
      <c r="H146" s="268">
        <v>5</v>
      </c>
      <c r="I146" s="207">
        <f t="shared" si="17"/>
        <v>97.8825</v>
      </c>
      <c r="J146" s="214">
        <f t="shared" si="18"/>
        <v>0.29692856059457</v>
      </c>
      <c r="K146" s="218">
        <f t="shared" si="19"/>
        <v>3.4402903125</v>
      </c>
      <c r="L146" s="208">
        <f t="shared" si="20"/>
        <v>18.843246085227474</v>
      </c>
      <c r="M146" s="203">
        <v>55.044645</v>
      </c>
    </row>
    <row r="147" spans="1:13" s="7" customFormat="1" ht="15">
      <c r="A147" s="193" t="s">
        <v>469</v>
      </c>
      <c r="B147" s="179">
        <v>650</v>
      </c>
      <c r="C147" s="277">
        <f>Volume!J147</f>
        <v>344.1</v>
      </c>
      <c r="D147" s="188">
        <v>56.36</v>
      </c>
      <c r="E147" s="206">
        <f t="shared" si="14"/>
        <v>36634</v>
      </c>
      <c r="F147" s="211">
        <f t="shared" si="15"/>
        <v>16.378959604766056</v>
      </c>
      <c r="G147" s="270">
        <f t="shared" si="16"/>
        <v>55488.9595</v>
      </c>
      <c r="H147" s="268">
        <v>8.43</v>
      </c>
      <c r="I147" s="207">
        <f t="shared" si="17"/>
        <v>85.36762999999999</v>
      </c>
      <c r="J147" s="214">
        <f t="shared" si="18"/>
        <v>0.2480895960476605</v>
      </c>
      <c r="K147" s="218">
        <f t="shared" si="19"/>
        <v>4.69754125</v>
      </c>
      <c r="L147" s="208">
        <f t="shared" si="20"/>
        <v>25.729493074360146</v>
      </c>
      <c r="M147" s="203">
        <v>75.16066</v>
      </c>
    </row>
    <row r="148" spans="1:13" s="7" customFormat="1" ht="15">
      <c r="A148" s="193" t="s">
        <v>35</v>
      </c>
      <c r="B148" s="179">
        <v>225</v>
      </c>
      <c r="C148" s="277">
        <f>Volume!J148</f>
        <v>850.6</v>
      </c>
      <c r="D148" s="311">
        <v>89.34</v>
      </c>
      <c r="E148" s="206">
        <f t="shared" si="14"/>
        <v>20101.5</v>
      </c>
      <c r="F148" s="211">
        <f t="shared" si="15"/>
        <v>10.503174229955325</v>
      </c>
      <c r="G148" s="270">
        <f t="shared" si="16"/>
        <v>29670.75</v>
      </c>
      <c r="H148" s="268">
        <v>5</v>
      </c>
      <c r="I148" s="207">
        <f t="shared" si="17"/>
        <v>131.87</v>
      </c>
      <c r="J148" s="214">
        <f t="shared" si="18"/>
        <v>0.15503174229955327</v>
      </c>
      <c r="K148" s="218">
        <f t="shared" si="19"/>
        <v>2.8688481875</v>
      </c>
      <c r="L148" s="208">
        <f t="shared" si="20"/>
        <v>15.713328663515602</v>
      </c>
      <c r="M148" s="203">
        <v>45.901571</v>
      </c>
    </row>
    <row r="149" spans="1:13" s="7" customFormat="1" ht="15">
      <c r="A149" s="193" t="s">
        <v>170</v>
      </c>
      <c r="B149" s="179">
        <v>1050</v>
      </c>
      <c r="C149" s="277">
        <f>Volume!J149</f>
        <v>216.9</v>
      </c>
      <c r="D149" s="311">
        <v>27.95</v>
      </c>
      <c r="E149" s="206">
        <f t="shared" si="14"/>
        <v>29347.5</v>
      </c>
      <c r="F149" s="211">
        <f t="shared" si="15"/>
        <v>12.88612263715998</v>
      </c>
      <c r="G149" s="270">
        <f t="shared" si="16"/>
        <v>40734.75</v>
      </c>
      <c r="H149" s="268">
        <v>5</v>
      </c>
      <c r="I149" s="207">
        <f t="shared" si="17"/>
        <v>38.795</v>
      </c>
      <c r="J149" s="214">
        <f t="shared" si="18"/>
        <v>0.17886122637159982</v>
      </c>
      <c r="K149" s="218">
        <f t="shared" si="19"/>
        <v>3.4888250625</v>
      </c>
      <c r="L149" s="208">
        <f t="shared" si="20"/>
        <v>19.10908185920621</v>
      </c>
      <c r="M149" s="203">
        <v>55.821201</v>
      </c>
    </row>
    <row r="150" spans="1:13" s="8" customFormat="1" ht="15">
      <c r="A150" s="193" t="s">
        <v>79</v>
      </c>
      <c r="B150" s="179">
        <v>1200</v>
      </c>
      <c r="C150" s="277">
        <f>Volume!J150</f>
        <v>228.45</v>
      </c>
      <c r="D150" s="311">
        <v>25.25</v>
      </c>
      <c r="E150" s="206">
        <f t="shared" si="14"/>
        <v>30300</v>
      </c>
      <c r="F150" s="211">
        <f t="shared" si="15"/>
        <v>11.052746771722479</v>
      </c>
      <c r="G150" s="270">
        <f t="shared" si="16"/>
        <v>44007</v>
      </c>
      <c r="H150" s="268">
        <v>5</v>
      </c>
      <c r="I150" s="207">
        <f t="shared" si="17"/>
        <v>36.6725</v>
      </c>
      <c r="J150" s="214">
        <f t="shared" si="18"/>
        <v>0.1605274677172248</v>
      </c>
      <c r="K150" s="218">
        <f t="shared" si="19"/>
        <v>3.170548125</v>
      </c>
      <c r="L150" s="208">
        <f t="shared" si="20"/>
        <v>17.36580727718209</v>
      </c>
      <c r="M150" s="219">
        <v>50.72877</v>
      </c>
    </row>
    <row r="151" spans="1:13" s="8" customFormat="1" ht="15">
      <c r="A151" s="193" t="s">
        <v>409</v>
      </c>
      <c r="B151" s="179">
        <v>500</v>
      </c>
      <c r="C151" s="277">
        <f>Volume!J151</f>
        <v>557.55</v>
      </c>
      <c r="D151" s="311">
        <v>75.49</v>
      </c>
      <c r="E151" s="206">
        <f t="shared" si="14"/>
        <v>37745</v>
      </c>
      <c r="F151" s="211">
        <f t="shared" si="15"/>
        <v>13.539592861626758</v>
      </c>
      <c r="G151" s="270">
        <f t="shared" si="16"/>
        <v>51683.75</v>
      </c>
      <c r="H151" s="268">
        <v>5</v>
      </c>
      <c r="I151" s="207">
        <f t="shared" si="17"/>
        <v>103.3675</v>
      </c>
      <c r="J151" s="214">
        <f t="shared" si="18"/>
        <v>0.18539592861626764</v>
      </c>
      <c r="K151" s="218">
        <f t="shared" si="19"/>
        <v>3.142778</v>
      </c>
      <c r="L151" s="208">
        <f t="shared" si="20"/>
        <v>17.213704038309707</v>
      </c>
      <c r="M151" s="219">
        <v>50.284448</v>
      </c>
    </row>
    <row r="152" spans="1:13" s="8" customFormat="1" ht="15">
      <c r="A152" s="193" t="s">
        <v>270</v>
      </c>
      <c r="B152" s="179">
        <v>700</v>
      </c>
      <c r="C152" s="277">
        <f>Volume!J152</f>
        <v>320.3</v>
      </c>
      <c r="D152" s="311">
        <v>41.72</v>
      </c>
      <c r="E152" s="206">
        <f t="shared" si="14"/>
        <v>29204</v>
      </c>
      <c r="F152" s="211">
        <f t="shared" si="15"/>
        <v>13.025288791757728</v>
      </c>
      <c r="G152" s="270">
        <f t="shared" si="16"/>
        <v>41087.13</v>
      </c>
      <c r="H152" s="268">
        <v>5.3</v>
      </c>
      <c r="I152" s="207">
        <f t="shared" si="17"/>
        <v>58.695899999999995</v>
      </c>
      <c r="J152" s="214">
        <f t="shared" si="18"/>
        <v>0.18325288791757724</v>
      </c>
      <c r="K152" s="218">
        <f t="shared" si="19"/>
        <v>3.819745875</v>
      </c>
      <c r="L152" s="208">
        <f t="shared" si="20"/>
        <v>20.921609796748086</v>
      </c>
      <c r="M152" s="219">
        <v>61.115934</v>
      </c>
    </row>
    <row r="153" spans="1:13" s="8" customFormat="1" ht="15">
      <c r="A153" s="193" t="s">
        <v>410</v>
      </c>
      <c r="B153" s="179">
        <v>500</v>
      </c>
      <c r="C153" s="277">
        <f>Volume!J153</f>
        <v>460.1</v>
      </c>
      <c r="D153" s="311">
        <v>52.01</v>
      </c>
      <c r="E153" s="206">
        <f t="shared" si="14"/>
        <v>26005</v>
      </c>
      <c r="F153" s="211">
        <f t="shared" si="15"/>
        <v>11.304064333840468</v>
      </c>
      <c r="G153" s="270">
        <f t="shared" si="16"/>
        <v>37507.5</v>
      </c>
      <c r="H153" s="268">
        <v>5</v>
      </c>
      <c r="I153" s="207">
        <f t="shared" si="17"/>
        <v>75.015</v>
      </c>
      <c r="J153" s="214">
        <f t="shared" si="18"/>
        <v>0.16304064333840468</v>
      </c>
      <c r="K153" s="218">
        <f t="shared" si="19"/>
        <v>2.791733375</v>
      </c>
      <c r="L153" s="208">
        <f t="shared" si="20"/>
        <v>15.29095344027529</v>
      </c>
      <c r="M153" s="219">
        <v>44.667734</v>
      </c>
    </row>
    <row r="154" spans="1:13" s="7" customFormat="1" ht="15">
      <c r="A154" s="193" t="s">
        <v>220</v>
      </c>
      <c r="B154" s="179">
        <v>650</v>
      </c>
      <c r="C154" s="277">
        <f>Volume!J154</f>
        <v>447.25</v>
      </c>
      <c r="D154" s="311">
        <v>74.44</v>
      </c>
      <c r="E154" s="206">
        <f t="shared" si="14"/>
        <v>48386</v>
      </c>
      <c r="F154" s="211">
        <f t="shared" si="15"/>
        <v>16.643935159306874</v>
      </c>
      <c r="G154" s="270">
        <f t="shared" si="16"/>
        <v>62921.625</v>
      </c>
      <c r="H154" s="268">
        <v>5</v>
      </c>
      <c r="I154" s="207">
        <f t="shared" si="17"/>
        <v>96.8025</v>
      </c>
      <c r="J154" s="214">
        <f t="shared" si="18"/>
        <v>0.21643935159306874</v>
      </c>
      <c r="K154" s="218">
        <f t="shared" si="19"/>
        <v>4.5550540625</v>
      </c>
      <c r="L154" s="208">
        <f t="shared" si="20"/>
        <v>24.94905860686797</v>
      </c>
      <c r="M154" s="219">
        <v>72.880865</v>
      </c>
    </row>
    <row r="155" spans="1:13" s="7" customFormat="1" ht="15">
      <c r="A155" s="193" t="s">
        <v>411</v>
      </c>
      <c r="B155" s="179">
        <v>550</v>
      </c>
      <c r="C155" s="277">
        <f>Volume!J155</f>
        <v>572.6</v>
      </c>
      <c r="D155" s="311">
        <v>83.6</v>
      </c>
      <c r="E155" s="206">
        <f t="shared" si="14"/>
        <v>45980</v>
      </c>
      <c r="F155" s="211">
        <f t="shared" si="15"/>
        <v>14.60006985679357</v>
      </c>
      <c r="G155" s="270">
        <f t="shared" si="16"/>
        <v>64088.475000000006</v>
      </c>
      <c r="H155" s="268">
        <v>5.75</v>
      </c>
      <c r="I155" s="207">
        <f t="shared" si="17"/>
        <v>116.52450000000002</v>
      </c>
      <c r="J155" s="214">
        <f t="shared" si="18"/>
        <v>0.20350069856793576</v>
      </c>
      <c r="K155" s="218">
        <f t="shared" si="19"/>
        <v>4.0939349375</v>
      </c>
      <c r="L155" s="208">
        <f t="shared" si="20"/>
        <v>22.423405142272525</v>
      </c>
      <c r="M155" s="219">
        <v>65.502959</v>
      </c>
    </row>
    <row r="156" spans="1:13" s="7" customFormat="1" ht="15">
      <c r="A156" s="193" t="s">
        <v>412</v>
      </c>
      <c r="B156" s="179">
        <v>4400</v>
      </c>
      <c r="C156" s="277">
        <f>Volume!J156</f>
        <v>65.5</v>
      </c>
      <c r="D156" s="311">
        <v>6.94</v>
      </c>
      <c r="E156" s="206">
        <f t="shared" si="14"/>
        <v>30536</v>
      </c>
      <c r="F156" s="211">
        <f t="shared" si="15"/>
        <v>10.595419847328245</v>
      </c>
      <c r="G156" s="270">
        <f t="shared" si="16"/>
        <v>44946</v>
      </c>
      <c r="H156" s="268">
        <v>5</v>
      </c>
      <c r="I156" s="207">
        <f t="shared" si="17"/>
        <v>10.215</v>
      </c>
      <c r="J156" s="214">
        <f t="shared" si="18"/>
        <v>0.15595419847328243</v>
      </c>
      <c r="K156" s="218">
        <f t="shared" si="19"/>
        <v>2.590530125</v>
      </c>
      <c r="L156" s="208">
        <f t="shared" si="20"/>
        <v>14.188917853591777</v>
      </c>
      <c r="M156" s="219">
        <v>41.448482</v>
      </c>
    </row>
    <row r="157" spans="1:13" s="7" customFormat="1" ht="15">
      <c r="A157" s="193" t="s">
        <v>385</v>
      </c>
      <c r="B157" s="179">
        <v>2400</v>
      </c>
      <c r="C157" s="277">
        <f>Volume!J157</f>
        <v>195.8</v>
      </c>
      <c r="D157" s="311">
        <v>27.84</v>
      </c>
      <c r="E157" s="206">
        <f t="shared" si="14"/>
        <v>66816</v>
      </c>
      <c r="F157" s="211">
        <f t="shared" si="15"/>
        <v>14.218590398365679</v>
      </c>
      <c r="G157" s="270">
        <f t="shared" si="16"/>
        <v>90312</v>
      </c>
      <c r="H157" s="268">
        <v>5</v>
      </c>
      <c r="I157" s="207">
        <f t="shared" si="17"/>
        <v>37.63</v>
      </c>
      <c r="J157" s="214">
        <f t="shared" si="18"/>
        <v>0.1921859039836568</v>
      </c>
      <c r="K157" s="218">
        <f t="shared" si="19"/>
        <v>3.8750185</v>
      </c>
      <c r="L157" s="208">
        <f t="shared" si="20"/>
        <v>21.224350431998324</v>
      </c>
      <c r="M157" s="219">
        <v>62.000296</v>
      </c>
    </row>
    <row r="158" spans="1:13" s="7" customFormat="1" ht="15">
      <c r="A158" s="193" t="s">
        <v>80</v>
      </c>
      <c r="B158" s="179">
        <v>600</v>
      </c>
      <c r="C158" s="277">
        <f>Volume!J158</f>
        <v>492.25</v>
      </c>
      <c r="D158" s="311">
        <v>52.42</v>
      </c>
      <c r="E158" s="206">
        <f t="shared" si="14"/>
        <v>31452</v>
      </c>
      <c r="F158" s="211">
        <f t="shared" si="15"/>
        <v>10.649060436769934</v>
      </c>
      <c r="G158" s="270">
        <f t="shared" si="16"/>
        <v>46219.5</v>
      </c>
      <c r="H158" s="268">
        <v>5</v>
      </c>
      <c r="I158" s="207">
        <f t="shared" si="17"/>
        <v>77.0325</v>
      </c>
      <c r="J158" s="214">
        <f t="shared" si="18"/>
        <v>0.15649060436769935</v>
      </c>
      <c r="K158" s="218">
        <f t="shared" si="19"/>
        <v>2.672923625</v>
      </c>
      <c r="L158" s="208">
        <f t="shared" si="20"/>
        <v>14.640205639009796</v>
      </c>
      <c r="M158" s="219">
        <v>42.766778</v>
      </c>
    </row>
    <row r="159" spans="1:13" s="7" customFormat="1" ht="15">
      <c r="A159" s="193" t="s">
        <v>221</v>
      </c>
      <c r="B159" s="179">
        <v>1400</v>
      </c>
      <c r="C159" s="277">
        <f>Volume!J159</f>
        <v>115.55</v>
      </c>
      <c r="D159" s="311">
        <v>15.18</v>
      </c>
      <c r="E159" s="206">
        <f t="shared" si="14"/>
        <v>21252</v>
      </c>
      <c r="F159" s="211">
        <f t="shared" si="15"/>
        <v>13.137170056252703</v>
      </c>
      <c r="G159" s="270">
        <f t="shared" si="16"/>
        <v>29340.5</v>
      </c>
      <c r="H159" s="268">
        <v>5</v>
      </c>
      <c r="I159" s="207">
        <f t="shared" si="17"/>
        <v>20.9575</v>
      </c>
      <c r="J159" s="214">
        <f t="shared" si="18"/>
        <v>0.18137170056252705</v>
      </c>
      <c r="K159" s="218">
        <f t="shared" si="19"/>
        <v>3.6160560625</v>
      </c>
      <c r="L159" s="208">
        <f t="shared" si="20"/>
        <v>19.805954746345606</v>
      </c>
      <c r="M159" s="219">
        <v>57.856897</v>
      </c>
    </row>
    <row r="160" spans="1:13" s="8" customFormat="1" ht="15">
      <c r="A160" s="193" t="s">
        <v>292</v>
      </c>
      <c r="B160" s="179">
        <v>2200</v>
      </c>
      <c r="C160" s="277">
        <f>Volume!J160</f>
        <v>216.55</v>
      </c>
      <c r="D160" s="311">
        <v>34.36</v>
      </c>
      <c r="E160" s="206">
        <f t="shared" si="14"/>
        <v>75592</v>
      </c>
      <c r="F160" s="211">
        <f t="shared" si="15"/>
        <v>15.867005310551836</v>
      </c>
      <c r="G160" s="270">
        <f t="shared" si="16"/>
        <v>99412.5</v>
      </c>
      <c r="H160" s="268">
        <v>5</v>
      </c>
      <c r="I160" s="207">
        <f t="shared" si="17"/>
        <v>45.1875</v>
      </c>
      <c r="J160" s="214">
        <f t="shared" si="18"/>
        <v>0.20867005310551834</v>
      </c>
      <c r="K160" s="218">
        <f t="shared" si="19"/>
        <v>4.33573475</v>
      </c>
      <c r="L160" s="208">
        <f t="shared" si="20"/>
        <v>23.74779725934022</v>
      </c>
      <c r="M160" s="219">
        <v>69.371756</v>
      </c>
    </row>
    <row r="161" spans="1:13" s="8" customFormat="1" ht="15">
      <c r="A161" s="193" t="s">
        <v>222</v>
      </c>
      <c r="B161" s="179">
        <v>1500</v>
      </c>
      <c r="C161" s="277">
        <f>Volume!J161</f>
        <v>295.85</v>
      </c>
      <c r="D161" s="311">
        <v>39.6</v>
      </c>
      <c r="E161" s="206">
        <f t="shared" si="14"/>
        <v>59400</v>
      </c>
      <c r="F161" s="211">
        <f t="shared" si="15"/>
        <v>13.38516139935778</v>
      </c>
      <c r="G161" s="270">
        <f t="shared" si="16"/>
        <v>81588.75</v>
      </c>
      <c r="H161" s="268">
        <v>5</v>
      </c>
      <c r="I161" s="207">
        <f t="shared" si="17"/>
        <v>54.3925</v>
      </c>
      <c r="J161" s="214">
        <f t="shared" si="18"/>
        <v>0.1838516139935778</v>
      </c>
      <c r="K161" s="218">
        <f t="shared" si="19"/>
        <v>3.728826375</v>
      </c>
      <c r="L161" s="208">
        <f t="shared" si="20"/>
        <v>20.423623186077176</v>
      </c>
      <c r="M161" s="219">
        <v>59.661222</v>
      </c>
    </row>
    <row r="162" spans="1:13" s="8" customFormat="1" ht="15">
      <c r="A162" s="193" t="s">
        <v>474</v>
      </c>
      <c r="B162" s="179">
        <v>500</v>
      </c>
      <c r="C162" s="277">
        <f>Volume!J162</f>
        <v>392.95</v>
      </c>
      <c r="D162" s="311">
        <v>69.8</v>
      </c>
      <c r="E162" s="206">
        <f t="shared" si="14"/>
        <v>34900</v>
      </c>
      <c r="F162" s="211">
        <f t="shared" si="15"/>
        <v>17.763074182465964</v>
      </c>
      <c r="G162" s="270">
        <f t="shared" si="16"/>
        <v>44723.75</v>
      </c>
      <c r="H162" s="268">
        <v>5</v>
      </c>
      <c r="I162" s="207">
        <f t="shared" si="17"/>
        <v>89.4475</v>
      </c>
      <c r="J162" s="214">
        <f t="shared" si="18"/>
        <v>0.22763074182465964</v>
      </c>
      <c r="K162" s="218">
        <f t="shared" si="19"/>
        <v>2.45296225</v>
      </c>
      <c r="L162" s="208">
        <f t="shared" si="20"/>
        <v>13.435427570336268</v>
      </c>
      <c r="M162" s="219">
        <v>39.247396</v>
      </c>
    </row>
    <row r="163" spans="1:13" s="8" customFormat="1" ht="15">
      <c r="A163" s="193" t="s">
        <v>413</v>
      </c>
      <c r="B163" s="179">
        <v>550</v>
      </c>
      <c r="C163" s="277">
        <f>Volume!J163</f>
        <v>778.25</v>
      </c>
      <c r="D163" s="311">
        <v>125.19</v>
      </c>
      <c r="E163" s="206">
        <f t="shared" si="14"/>
        <v>68854.5</v>
      </c>
      <c r="F163" s="211">
        <f t="shared" si="15"/>
        <v>16.08609058785737</v>
      </c>
      <c r="G163" s="270">
        <f t="shared" si="16"/>
        <v>90256.375</v>
      </c>
      <c r="H163" s="268">
        <v>5</v>
      </c>
      <c r="I163" s="207">
        <f t="shared" si="17"/>
        <v>164.1025</v>
      </c>
      <c r="J163" s="214">
        <f t="shared" si="18"/>
        <v>0.2108609058785737</v>
      </c>
      <c r="K163" s="218">
        <f t="shared" si="19"/>
        <v>3.1538646875</v>
      </c>
      <c r="L163" s="208">
        <f t="shared" si="20"/>
        <v>17.274428326627316</v>
      </c>
      <c r="M163" s="219">
        <v>50.461835</v>
      </c>
    </row>
    <row r="164" spans="1:13" s="8" customFormat="1" ht="15">
      <c r="A164" s="193" t="s">
        <v>223</v>
      </c>
      <c r="B164" s="179">
        <v>800</v>
      </c>
      <c r="C164" s="277">
        <f>Volume!J164</f>
        <v>410.1</v>
      </c>
      <c r="D164" s="311">
        <v>44.97</v>
      </c>
      <c r="E164" s="206">
        <f t="shared" si="14"/>
        <v>35976</v>
      </c>
      <c r="F164" s="211">
        <f t="shared" si="15"/>
        <v>10.965618141916606</v>
      </c>
      <c r="G164" s="270">
        <f t="shared" si="16"/>
        <v>52380</v>
      </c>
      <c r="H164" s="268">
        <v>5</v>
      </c>
      <c r="I164" s="207">
        <f t="shared" si="17"/>
        <v>65.475</v>
      </c>
      <c r="J164" s="214">
        <f t="shared" si="18"/>
        <v>0.15965618141916604</v>
      </c>
      <c r="K164" s="218">
        <f t="shared" si="19"/>
        <v>3.09438375</v>
      </c>
      <c r="L164" s="208">
        <f t="shared" si="20"/>
        <v>16.948637814524265</v>
      </c>
      <c r="M164" s="219">
        <v>49.51014</v>
      </c>
    </row>
    <row r="165" spans="1:13" s="8" customFormat="1" ht="15">
      <c r="A165" s="193" t="s">
        <v>230</v>
      </c>
      <c r="B165" s="179">
        <v>700</v>
      </c>
      <c r="C165" s="277">
        <f>Volume!J165</f>
        <v>537.45</v>
      </c>
      <c r="D165" s="311">
        <v>57.25</v>
      </c>
      <c r="E165" s="206">
        <f t="shared" si="14"/>
        <v>40075</v>
      </c>
      <c r="F165" s="211">
        <f t="shared" si="15"/>
        <v>10.652153688715229</v>
      </c>
      <c r="G165" s="270">
        <f t="shared" si="16"/>
        <v>58885.75</v>
      </c>
      <c r="H165" s="268">
        <v>5</v>
      </c>
      <c r="I165" s="207">
        <f t="shared" si="17"/>
        <v>84.1225</v>
      </c>
      <c r="J165" s="214">
        <f t="shared" si="18"/>
        <v>0.15652153688715228</v>
      </c>
      <c r="K165" s="218">
        <f t="shared" si="19"/>
        <v>2.83842475</v>
      </c>
      <c r="L165" s="208">
        <f t="shared" si="20"/>
        <v>15.54669263355962</v>
      </c>
      <c r="M165" s="219">
        <v>45.414796</v>
      </c>
    </row>
    <row r="166" spans="1:13" s="8" customFormat="1" ht="15">
      <c r="A166" s="193" t="s">
        <v>97</v>
      </c>
      <c r="B166" s="179">
        <v>550</v>
      </c>
      <c r="C166" s="277">
        <f>Volume!J166</f>
        <v>927.25</v>
      </c>
      <c r="D166" s="311">
        <v>127.04</v>
      </c>
      <c r="E166" s="206">
        <f t="shared" si="14"/>
        <v>69872</v>
      </c>
      <c r="F166" s="211">
        <f t="shared" si="15"/>
        <v>13.700727959018606</v>
      </c>
      <c r="G166" s="270">
        <f t="shared" si="16"/>
        <v>95371.375</v>
      </c>
      <c r="H166" s="268">
        <v>5</v>
      </c>
      <c r="I166" s="207">
        <f t="shared" si="17"/>
        <v>173.4025</v>
      </c>
      <c r="J166" s="214">
        <f t="shared" si="18"/>
        <v>0.18700727959018604</v>
      </c>
      <c r="K166" s="218">
        <f t="shared" si="19"/>
        <v>3.7884331875</v>
      </c>
      <c r="L166" s="208">
        <f t="shared" si="20"/>
        <v>20.750103143949485</v>
      </c>
      <c r="M166" s="219">
        <v>60.614931</v>
      </c>
    </row>
    <row r="167" spans="1:13" s="8" customFormat="1" ht="15">
      <c r="A167" s="193" t="s">
        <v>148</v>
      </c>
      <c r="B167" s="179">
        <v>550</v>
      </c>
      <c r="C167" s="277">
        <f>Volume!J167</f>
        <v>1444.75</v>
      </c>
      <c r="D167" s="311">
        <v>224.03</v>
      </c>
      <c r="E167" s="206">
        <f t="shared" si="14"/>
        <v>123216.5</v>
      </c>
      <c r="F167" s="211">
        <f t="shared" si="15"/>
        <v>15.506489011939781</v>
      </c>
      <c r="G167" s="270">
        <f t="shared" si="16"/>
        <v>162947.125</v>
      </c>
      <c r="H167" s="268">
        <v>5</v>
      </c>
      <c r="I167" s="207">
        <f t="shared" si="17"/>
        <v>296.2675</v>
      </c>
      <c r="J167" s="214">
        <f t="shared" si="18"/>
        <v>0.2050648901193978</v>
      </c>
      <c r="K167" s="218">
        <f t="shared" si="19"/>
        <v>3.718716</v>
      </c>
      <c r="L167" s="208">
        <f t="shared" si="20"/>
        <v>20.368246381553814</v>
      </c>
      <c r="M167" s="219">
        <v>59.499456</v>
      </c>
    </row>
    <row r="168" spans="1:13" s="8" customFormat="1" ht="15">
      <c r="A168" s="193" t="s">
        <v>199</v>
      </c>
      <c r="B168" s="179">
        <v>150</v>
      </c>
      <c r="C168" s="277">
        <f>Volume!J168</f>
        <v>2058.05</v>
      </c>
      <c r="D168" s="311">
        <v>217.72</v>
      </c>
      <c r="E168" s="206">
        <f t="shared" si="14"/>
        <v>32658</v>
      </c>
      <c r="F168" s="211">
        <f t="shared" si="15"/>
        <v>10.578946089745147</v>
      </c>
      <c r="G168" s="270">
        <f t="shared" si="16"/>
        <v>48093.375</v>
      </c>
      <c r="H168" s="268">
        <v>5</v>
      </c>
      <c r="I168" s="207">
        <f t="shared" si="17"/>
        <v>320.6225</v>
      </c>
      <c r="J168" s="214">
        <f t="shared" si="18"/>
        <v>0.15578946089745146</v>
      </c>
      <c r="K168" s="218">
        <f t="shared" si="19"/>
        <v>2.3237114375</v>
      </c>
      <c r="L168" s="208">
        <f t="shared" si="20"/>
        <v>12.727491714515061</v>
      </c>
      <c r="M168" s="219">
        <v>37.179383</v>
      </c>
    </row>
    <row r="169" spans="1:13" s="8" customFormat="1" ht="15">
      <c r="A169" s="193" t="s">
        <v>293</v>
      </c>
      <c r="B169" s="179">
        <v>1000</v>
      </c>
      <c r="C169" s="277">
        <f>Volume!J169</f>
        <v>550.35</v>
      </c>
      <c r="D169" s="311">
        <v>74.99</v>
      </c>
      <c r="E169" s="206">
        <f t="shared" si="14"/>
        <v>74990</v>
      </c>
      <c r="F169" s="211">
        <f t="shared" si="15"/>
        <v>13.62587444353593</v>
      </c>
      <c r="G169" s="270">
        <f t="shared" si="16"/>
        <v>102617.56999999999</v>
      </c>
      <c r="H169" s="268">
        <v>5.02</v>
      </c>
      <c r="I169" s="207">
        <f t="shared" si="17"/>
        <v>102.61756999999999</v>
      </c>
      <c r="J169" s="214">
        <f t="shared" si="18"/>
        <v>0.18645874443535929</v>
      </c>
      <c r="K169" s="218">
        <f t="shared" si="19"/>
        <v>3.5310305</v>
      </c>
      <c r="L169" s="208">
        <f t="shared" si="20"/>
        <v>19.340250560887455</v>
      </c>
      <c r="M169" s="219">
        <v>56.496488</v>
      </c>
    </row>
    <row r="170" spans="1:13" s="8" customFormat="1" ht="15">
      <c r="A170" s="193" t="s">
        <v>414</v>
      </c>
      <c r="B170" s="179">
        <v>7150</v>
      </c>
      <c r="C170" s="277">
        <f>Volume!J170</f>
        <v>51.4</v>
      </c>
      <c r="D170" s="311">
        <v>6.03</v>
      </c>
      <c r="E170" s="206">
        <f t="shared" si="14"/>
        <v>43114.5</v>
      </c>
      <c r="F170" s="211">
        <f t="shared" si="15"/>
        <v>11.731517509727627</v>
      </c>
      <c r="G170" s="270">
        <f t="shared" si="16"/>
        <v>61490</v>
      </c>
      <c r="H170" s="268">
        <v>5</v>
      </c>
      <c r="I170" s="207">
        <f t="shared" si="17"/>
        <v>8.6</v>
      </c>
      <c r="J170" s="214">
        <f t="shared" si="18"/>
        <v>0.16731517509727625</v>
      </c>
      <c r="K170" s="218">
        <f t="shared" si="19"/>
        <v>3.2289869375</v>
      </c>
      <c r="L170" s="208">
        <f t="shared" si="20"/>
        <v>17.685889835582742</v>
      </c>
      <c r="M170" s="219">
        <v>51.663791</v>
      </c>
    </row>
    <row r="171" spans="1:13" s="8" customFormat="1" ht="15">
      <c r="A171" s="193" t="s">
        <v>415</v>
      </c>
      <c r="B171" s="179">
        <v>450</v>
      </c>
      <c r="C171" s="277">
        <f>Volume!J171</f>
        <v>451.8</v>
      </c>
      <c r="D171" s="311">
        <v>68.22</v>
      </c>
      <c r="E171" s="206">
        <f t="shared" si="14"/>
        <v>30699</v>
      </c>
      <c r="F171" s="211">
        <f t="shared" si="15"/>
        <v>15.099601593625497</v>
      </c>
      <c r="G171" s="270">
        <f t="shared" si="16"/>
        <v>41047.479</v>
      </c>
      <c r="H171" s="268">
        <v>5.09</v>
      </c>
      <c r="I171" s="207">
        <f t="shared" si="17"/>
        <v>91.21661999999999</v>
      </c>
      <c r="J171" s="214">
        <f t="shared" si="18"/>
        <v>0.20189601593625495</v>
      </c>
      <c r="K171" s="218">
        <f t="shared" si="19"/>
        <v>3.0992085</v>
      </c>
      <c r="L171" s="208">
        <f t="shared" si="20"/>
        <v>16.975064058617498</v>
      </c>
      <c r="M171" s="219">
        <v>49.587336</v>
      </c>
    </row>
    <row r="172" spans="1:13" s="8" customFormat="1" ht="15">
      <c r="A172" s="193" t="s">
        <v>212</v>
      </c>
      <c r="B172" s="179">
        <v>3350</v>
      </c>
      <c r="C172" s="277">
        <f>Volume!J172</f>
        <v>131.2</v>
      </c>
      <c r="D172" s="311">
        <v>13.98</v>
      </c>
      <c r="E172" s="206">
        <f t="shared" si="14"/>
        <v>46833</v>
      </c>
      <c r="F172" s="211">
        <f t="shared" si="15"/>
        <v>10.65548780487805</v>
      </c>
      <c r="G172" s="270">
        <f t="shared" si="16"/>
        <v>68809</v>
      </c>
      <c r="H172" s="268">
        <v>5</v>
      </c>
      <c r="I172" s="207">
        <f t="shared" si="17"/>
        <v>20.54</v>
      </c>
      <c r="J172" s="214">
        <f t="shared" si="18"/>
        <v>0.1565548780487805</v>
      </c>
      <c r="K172" s="218">
        <f t="shared" si="19"/>
        <v>2.755710625</v>
      </c>
      <c r="L172" s="208">
        <f t="shared" si="20"/>
        <v>15.093648712691596</v>
      </c>
      <c r="M172" s="219">
        <v>44.09137</v>
      </c>
    </row>
    <row r="173" spans="1:13" s="8" customFormat="1" ht="15">
      <c r="A173" s="193" t="s">
        <v>231</v>
      </c>
      <c r="B173" s="179">
        <v>2700</v>
      </c>
      <c r="C173" s="277">
        <f>Volume!J173</f>
        <v>172.3</v>
      </c>
      <c r="D173" s="311">
        <v>20.82</v>
      </c>
      <c r="E173" s="206">
        <f t="shared" si="14"/>
        <v>56214</v>
      </c>
      <c r="F173" s="211">
        <f t="shared" si="15"/>
        <v>12.083575159605338</v>
      </c>
      <c r="G173" s="270">
        <f t="shared" si="16"/>
        <v>79474.5</v>
      </c>
      <c r="H173" s="268">
        <v>5</v>
      </c>
      <c r="I173" s="207">
        <f t="shared" si="17"/>
        <v>29.435</v>
      </c>
      <c r="J173" s="214">
        <f t="shared" si="18"/>
        <v>0.17083575159605338</v>
      </c>
      <c r="K173" s="218">
        <f t="shared" si="19"/>
        <v>3.4432365</v>
      </c>
      <c r="L173" s="208">
        <f t="shared" si="20"/>
        <v>18.85938301875137</v>
      </c>
      <c r="M173" s="219">
        <v>55.091784</v>
      </c>
    </row>
    <row r="174" spans="1:13" s="8" customFormat="1" ht="15">
      <c r="A174" s="193" t="s">
        <v>490</v>
      </c>
      <c r="B174" s="179">
        <v>550</v>
      </c>
      <c r="C174" s="277">
        <f>Volume!J174</f>
        <v>359.8</v>
      </c>
      <c r="D174" s="311">
        <v>54.86</v>
      </c>
      <c r="E174" s="206">
        <f t="shared" si="14"/>
        <v>30173</v>
      </c>
      <c r="F174" s="211">
        <f t="shared" si="15"/>
        <v>15.247359644246803</v>
      </c>
      <c r="G174" s="270">
        <f t="shared" si="16"/>
        <v>40067.5</v>
      </c>
      <c r="H174" s="268">
        <v>5</v>
      </c>
      <c r="I174" s="207">
        <f t="shared" si="17"/>
        <v>72.85</v>
      </c>
      <c r="J174" s="214">
        <f t="shared" si="18"/>
        <v>0.202473596442468</v>
      </c>
      <c r="K174" s="218">
        <f t="shared" si="19"/>
        <v>4.0138619375</v>
      </c>
      <c r="L174" s="208">
        <f t="shared" si="20"/>
        <v>21.98482725880141</v>
      </c>
      <c r="M174" s="219">
        <v>64.221791</v>
      </c>
    </row>
    <row r="175" spans="1:13" s="8" customFormat="1" ht="15">
      <c r="A175" s="193" t="s">
        <v>200</v>
      </c>
      <c r="B175" s="179">
        <v>600</v>
      </c>
      <c r="C175" s="277">
        <f>Volume!J175</f>
        <v>421.9</v>
      </c>
      <c r="D175" s="311">
        <v>45.37</v>
      </c>
      <c r="E175" s="206">
        <f t="shared" si="14"/>
        <v>27222</v>
      </c>
      <c r="F175" s="211">
        <f t="shared" si="15"/>
        <v>10.753733112111876</v>
      </c>
      <c r="G175" s="270">
        <f t="shared" si="16"/>
        <v>39879</v>
      </c>
      <c r="H175" s="268">
        <v>5</v>
      </c>
      <c r="I175" s="207">
        <f t="shared" si="17"/>
        <v>66.465</v>
      </c>
      <c r="J175" s="214">
        <f t="shared" si="18"/>
        <v>0.15753733112111876</v>
      </c>
      <c r="K175" s="218">
        <f t="shared" si="19"/>
        <v>2.564422875</v>
      </c>
      <c r="L175" s="208">
        <f t="shared" si="20"/>
        <v>14.045922556197509</v>
      </c>
      <c r="M175" s="219">
        <v>41.030766</v>
      </c>
    </row>
    <row r="176" spans="1:13" s="7" customFormat="1" ht="15">
      <c r="A176" s="193" t="s">
        <v>201</v>
      </c>
      <c r="B176" s="179">
        <v>250</v>
      </c>
      <c r="C176" s="277">
        <f>Volume!J176</f>
        <v>1694.95</v>
      </c>
      <c r="D176" s="311">
        <v>189.39</v>
      </c>
      <c r="E176" s="206">
        <f t="shared" si="14"/>
        <v>47347.5</v>
      </c>
      <c r="F176" s="211">
        <f t="shared" si="15"/>
        <v>11.17378093749078</v>
      </c>
      <c r="G176" s="270">
        <f t="shared" si="16"/>
        <v>68534.375</v>
      </c>
      <c r="H176" s="268">
        <v>5</v>
      </c>
      <c r="I176" s="207">
        <f t="shared" si="17"/>
        <v>274.1375</v>
      </c>
      <c r="J176" s="214">
        <f t="shared" si="18"/>
        <v>0.1617378093749078</v>
      </c>
      <c r="K176" s="218">
        <f t="shared" si="19"/>
        <v>3.1493990625</v>
      </c>
      <c r="L176" s="208">
        <f t="shared" si="20"/>
        <v>17.249969091168726</v>
      </c>
      <c r="M176" s="219">
        <v>50.390385</v>
      </c>
    </row>
    <row r="177" spans="1:13" s="7" customFormat="1" ht="15">
      <c r="A177" s="193" t="s">
        <v>36</v>
      </c>
      <c r="B177" s="179">
        <v>1600</v>
      </c>
      <c r="C177" s="277">
        <f>Volume!J177</f>
        <v>204.75</v>
      </c>
      <c r="D177" s="311">
        <v>27.04</v>
      </c>
      <c r="E177" s="206">
        <f t="shared" si="14"/>
        <v>43264</v>
      </c>
      <c r="F177" s="211">
        <f t="shared" si="15"/>
        <v>13.206349206349206</v>
      </c>
      <c r="G177" s="270">
        <f t="shared" si="16"/>
        <v>59644</v>
      </c>
      <c r="H177" s="268">
        <v>5</v>
      </c>
      <c r="I177" s="207">
        <f t="shared" si="17"/>
        <v>37.2775</v>
      </c>
      <c r="J177" s="214">
        <f t="shared" si="18"/>
        <v>0.1820634920634921</v>
      </c>
      <c r="K177" s="218">
        <f t="shared" si="19"/>
        <v>3.1179865625</v>
      </c>
      <c r="L177" s="208">
        <f t="shared" si="20"/>
        <v>17.077915742792417</v>
      </c>
      <c r="M177" s="219">
        <v>49.887785</v>
      </c>
    </row>
    <row r="178" spans="1:13" s="7" customFormat="1" ht="15">
      <c r="A178" s="193" t="s">
        <v>294</v>
      </c>
      <c r="B178" s="179">
        <v>150</v>
      </c>
      <c r="C178" s="277">
        <f>Volume!J178</f>
        <v>2165.8</v>
      </c>
      <c r="D178" s="311">
        <v>232.41</v>
      </c>
      <c r="E178" s="206">
        <f t="shared" si="14"/>
        <v>34861.5</v>
      </c>
      <c r="F178" s="211">
        <f t="shared" si="15"/>
        <v>10.730907747714468</v>
      </c>
      <c r="G178" s="270">
        <f t="shared" si="16"/>
        <v>51105</v>
      </c>
      <c r="H178" s="268">
        <v>5</v>
      </c>
      <c r="I178" s="207">
        <f t="shared" si="17"/>
        <v>340.7</v>
      </c>
      <c r="J178" s="214">
        <f t="shared" si="18"/>
        <v>0.15730907747714468</v>
      </c>
      <c r="K178" s="218">
        <f t="shared" si="19"/>
        <v>2.187540125</v>
      </c>
      <c r="L178" s="208">
        <f t="shared" si="20"/>
        <v>11.981650719101708</v>
      </c>
      <c r="M178" s="219">
        <v>35.000642</v>
      </c>
    </row>
    <row r="179" spans="1:13" s="7" customFormat="1" ht="15">
      <c r="A179" s="193" t="s">
        <v>416</v>
      </c>
      <c r="B179" s="179">
        <v>200</v>
      </c>
      <c r="C179" s="277">
        <f>Volume!J179</f>
        <v>1319.6</v>
      </c>
      <c r="D179" s="311">
        <v>155.08</v>
      </c>
      <c r="E179" s="206">
        <f t="shared" si="14"/>
        <v>31016.000000000004</v>
      </c>
      <c r="F179" s="211">
        <f t="shared" si="15"/>
        <v>11.752046074568053</v>
      </c>
      <c r="G179" s="270">
        <f t="shared" si="16"/>
        <v>44212</v>
      </c>
      <c r="H179" s="268">
        <v>5</v>
      </c>
      <c r="I179" s="207">
        <f t="shared" si="17"/>
        <v>221.06</v>
      </c>
      <c r="J179" s="214">
        <f t="shared" si="18"/>
        <v>0.16752046074568053</v>
      </c>
      <c r="K179" s="218">
        <f t="shared" si="19"/>
        <v>3.367756875</v>
      </c>
      <c r="L179" s="208">
        <f t="shared" si="20"/>
        <v>18.44596408630606</v>
      </c>
      <c r="M179" s="219">
        <v>53.88411</v>
      </c>
    </row>
    <row r="180" spans="1:13" s="7" customFormat="1" ht="15">
      <c r="A180" s="193" t="s">
        <v>224</v>
      </c>
      <c r="B180" s="179">
        <v>188</v>
      </c>
      <c r="C180" s="277">
        <f>Volume!J180</f>
        <v>1283.95</v>
      </c>
      <c r="D180" s="311">
        <v>150.94</v>
      </c>
      <c r="E180" s="206">
        <f t="shared" si="14"/>
        <v>28376.72</v>
      </c>
      <c r="F180" s="211">
        <f t="shared" si="15"/>
        <v>11.755909498033413</v>
      </c>
      <c r="G180" s="270">
        <f t="shared" si="16"/>
        <v>40445.850000000006</v>
      </c>
      <c r="H180" s="268">
        <v>5</v>
      </c>
      <c r="I180" s="207">
        <f t="shared" si="17"/>
        <v>215.13750000000002</v>
      </c>
      <c r="J180" s="214">
        <f t="shared" si="18"/>
        <v>0.16755909498033414</v>
      </c>
      <c r="K180" s="218">
        <f t="shared" si="19"/>
        <v>3.538026875</v>
      </c>
      <c r="L180" s="208">
        <f t="shared" si="20"/>
        <v>19.378571284970107</v>
      </c>
      <c r="M180" s="219">
        <v>56.60843</v>
      </c>
    </row>
    <row r="181" spans="1:13" s="7" customFormat="1" ht="15">
      <c r="A181" s="193" t="s">
        <v>417</v>
      </c>
      <c r="B181" s="179">
        <v>2600</v>
      </c>
      <c r="C181" s="277">
        <f>Volume!J181</f>
        <v>113.3</v>
      </c>
      <c r="D181" s="311">
        <v>12.27</v>
      </c>
      <c r="E181" s="206">
        <f t="shared" si="14"/>
        <v>31902</v>
      </c>
      <c r="F181" s="211">
        <f t="shared" si="15"/>
        <v>10.829655781112093</v>
      </c>
      <c r="G181" s="270">
        <f t="shared" si="16"/>
        <v>46631</v>
      </c>
      <c r="H181" s="268">
        <v>5</v>
      </c>
      <c r="I181" s="207">
        <f t="shared" si="17"/>
        <v>17.935</v>
      </c>
      <c r="J181" s="214">
        <f t="shared" si="18"/>
        <v>0.1582965578111209</v>
      </c>
      <c r="K181" s="218">
        <f t="shared" si="19"/>
        <v>3.0813855625</v>
      </c>
      <c r="L181" s="208">
        <f t="shared" si="20"/>
        <v>16.87744380951995</v>
      </c>
      <c r="M181" s="219">
        <v>49.302169</v>
      </c>
    </row>
    <row r="182" spans="1:13" s="7" customFormat="1" ht="15">
      <c r="A182" s="193" t="s">
        <v>271</v>
      </c>
      <c r="B182" s="179">
        <v>350</v>
      </c>
      <c r="C182" s="277">
        <f>Volume!J182</f>
        <v>763.1</v>
      </c>
      <c r="D182" s="311">
        <v>81.19</v>
      </c>
      <c r="E182" s="206">
        <f t="shared" si="14"/>
        <v>28416.5</v>
      </c>
      <c r="F182" s="211">
        <f t="shared" si="15"/>
        <v>10.63949678941161</v>
      </c>
      <c r="G182" s="270">
        <f t="shared" si="16"/>
        <v>41770.75</v>
      </c>
      <c r="H182" s="268">
        <v>5</v>
      </c>
      <c r="I182" s="207">
        <f t="shared" si="17"/>
        <v>119.345</v>
      </c>
      <c r="J182" s="214">
        <f t="shared" si="18"/>
        <v>0.1563949678941161</v>
      </c>
      <c r="K182" s="218">
        <f t="shared" si="19"/>
        <v>2.999241875</v>
      </c>
      <c r="L182" s="208">
        <f t="shared" si="20"/>
        <v>16.4275243035159</v>
      </c>
      <c r="M182" s="219">
        <v>47.98787</v>
      </c>
    </row>
    <row r="183" spans="1:13" s="7" customFormat="1" ht="15">
      <c r="A183" s="193" t="s">
        <v>178</v>
      </c>
      <c r="B183" s="179">
        <v>1500</v>
      </c>
      <c r="C183" s="277">
        <f>Volume!J183</f>
        <v>146.35</v>
      </c>
      <c r="D183" s="311">
        <v>18.3</v>
      </c>
      <c r="E183" s="206">
        <f t="shared" si="14"/>
        <v>27450</v>
      </c>
      <c r="F183" s="211">
        <f t="shared" si="15"/>
        <v>12.50427058421592</v>
      </c>
      <c r="G183" s="270">
        <f t="shared" si="16"/>
        <v>38426.25</v>
      </c>
      <c r="H183" s="268">
        <v>5</v>
      </c>
      <c r="I183" s="207">
        <f t="shared" si="17"/>
        <v>25.6175</v>
      </c>
      <c r="J183" s="214">
        <f t="shared" si="18"/>
        <v>0.17504270584215922</v>
      </c>
      <c r="K183" s="218">
        <f t="shared" si="19"/>
        <v>2.9409034375</v>
      </c>
      <c r="L183" s="208">
        <f t="shared" si="20"/>
        <v>16.107991521632343</v>
      </c>
      <c r="M183" s="219">
        <v>47.054455</v>
      </c>
    </row>
    <row r="184" spans="1:13" s="8" customFormat="1" ht="15">
      <c r="A184" s="193" t="s">
        <v>179</v>
      </c>
      <c r="B184" s="179">
        <v>850</v>
      </c>
      <c r="C184" s="277">
        <f>Volume!J184</f>
        <v>283.85</v>
      </c>
      <c r="D184" s="311">
        <v>60.34</v>
      </c>
      <c r="E184" s="206">
        <f t="shared" si="14"/>
        <v>51289</v>
      </c>
      <c r="F184" s="211">
        <f t="shared" si="15"/>
        <v>21.2577065351418</v>
      </c>
      <c r="G184" s="270">
        <f t="shared" si="16"/>
        <v>63352.625</v>
      </c>
      <c r="H184" s="268">
        <v>5</v>
      </c>
      <c r="I184" s="207">
        <f t="shared" si="17"/>
        <v>74.5325</v>
      </c>
      <c r="J184" s="214">
        <f t="shared" si="18"/>
        <v>0.262577065351418</v>
      </c>
      <c r="K184" s="218">
        <f t="shared" si="19"/>
        <v>3.16159375</v>
      </c>
      <c r="L184" s="208">
        <f t="shared" si="20"/>
        <v>17.31676214542349</v>
      </c>
      <c r="M184" s="219">
        <v>50.5855</v>
      </c>
    </row>
    <row r="185" spans="1:13" s="7" customFormat="1" ht="15">
      <c r="A185" s="193" t="s">
        <v>149</v>
      </c>
      <c r="B185" s="179">
        <v>438</v>
      </c>
      <c r="C185" s="277">
        <f>Volume!J185</f>
        <v>650.35</v>
      </c>
      <c r="D185" s="311">
        <v>92.26</v>
      </c>
      <c r="E185" s="206">
        <f t="shared" si="14"/>
        <v>40409.880000000005</v>
      </c>
      <c r="F185" s="211">
        <f t="shared" si="15"/>
        <v>14.186207426770201</v>
      </c>
      <c r="G185" s="270">
        <f t="shared" si="16"/>
        <v>54652.545000000006</v>
      </c>
      <c r="H185" s="268">
        <v>5</v>
      </c>
      <c r="I185" s="207">
        <f t="shared" si="17"/>
        <v>124.77750000000002</v>
      </c>
      <c r="J185" s="214">
        <f t="shared" si="18"/>
        <v>0.19186207426770202</v>
      </c>
      <c r="K185" s="218">
        <f t="shared" si="19"/>
        <v>4.026248</v>
      </c>
      <c r="L185" s="208">
        <f t="shared" si="20"/>
        <v>22.0526685171006</v>
      </c>
      <c r="M185" s="219">
        <v>64.419968</v>
      </c>
    </row>
    <row r="186" spans="1:13" s="7" customFormat="1" ht="15">
      <c r="A186" s="193" t="s">
        <v>418</v>
      </c>
      <c r="B186" s="179">
        <v>1250</v>
      </c>
      <c r="C186" s="277">
        <f>Volume!J186</f>
        <v>161.55</v>
      </c>
      <c r="D186" s="311">
        <v>17.1</v>
      </c>
      <c r="E186" s="206">
        <f t="shared" si="14"/>
        <v>21375</v>
      </c>
      <c r="F186" s="211">
        <f t="shared" si="15"/>
        <v>10.584958217270195</v>
      </c>
      <c r="G186" s="270">
        <f t="shared" si="16"/>
        <v>31471.875</v>
      </c>
      <c r="H186" s="268">
        <v>5</v>
      </c>
      <c r="I186" s="207">
        <f t="shared" si="17"/>
        <v>25.1775</v>
      </c>
      <c r="J186" s="214">
        <f t="shared" si="18"/>
        <v>0.15584958217270192</v>
      </c>
      <c r="K186" s="218">
        <f t="shared" si="19"/>
        <v>2.8652901875</v>
      </c>
      <c r="L186" s="208">
        <f t="shared" si="20"/>
        <v>15.693840694919569</v>
      </c>
      <c r="M186" s="219">
        <v>45.844643</v>
      </c>
    </row>
    <row r="187" spans="1:13" s="7" customFormat="1" ht="15">
      <c r="A187" s="193" t="s">
        <v>419</v>
      </c>
      <c r="B187" s="179">
        <v>1050</v>
      </c>
      <c r="C187" s="277">
        <f>Volume!J187</f>
        <v>230.85</v>
      </c>
      <c r="D187" s="311">
        <v>30.06</v>
      </c>
      <c r="E187" s="206">
        <f t="shared" si="14"/>
        <v>31563</v>
      </c>
      <c r="F187" s="211">
        <f t="shared" si="15"/>
        <v>13.021442495126706</v>
      </c>
      <c r="G187" s="270">
        <f t="shared" si="16"/>
        <v>43682.625</v>
      </c>
      <c r="H187" s="268">
        <v>5</v>
      </c>
      <c r="I187" s="207">
        <f t="shared" si="17"/>
        <v>41.6025</v>
      </c>
      <c r="J187" s="214">
        <f t="shared" si="18"/>
        <v>0.18021442495126705</v>
      </c>
      <c r="K187" s="218">
        <f t="shared" si="19"/>
        <v>3.3475904375</v>
      </c>
      <c r="L187" s="208">
        <f t="shared" si="20"/>
        <v>18.33550795907338</v>
      </c>
      <c r="M187" s="219">
        <v>53.561447</v>
      </c>
    </row>
    <row r="188" spans="1:13" s="8" customFormat="1" ht="15">
      <c r="A188" s="193" t="s">
        <v>150</v>
      </c>
      <c r="B188" s="179">
        <v>225</v>
      </c>
      <c r="C188" s="277">
        <f>Volume!J188</f>
        <v>991.85</v>
      </c>
      <c r="D188" s="311">
        <v>107.15</v>
      </c>
      <c r="E188" s="206">
        <f t="shared" si="14"/>
        <v>24108.75</v>
      </c>
      <c r="F188" s="211">
        <f t="shared" si="15"/>
        <v>10.80304481524424</v>
      </c>
      <c r="G188" s="270">
        <f t="shared" si="16"/>
        <v>35267.0625</v>
      </c>
      <c r="H188" s="268">
        <v>5</v>
      </c>
      <c r="I188" s="207">
        <f t="shared" si="17"/>
        <v>156.7425</v>
      </c>
      <c r="J188" s="214">
        <f t="shared" si="18"/>
        <v>0.1580304481524424</v>
      </c>
      <c r="K188" s="218">
        <f t="shared" si="19"/>
        <v>1.98294025</v>
      </c>
      <c r="L188" s="208">
        <f t="shared" si="20"/>
        <v>10.861011051099334</v>
      </c>
      <c r="M188" s="219">
        <v>31.727044</v>
      </c>
    </row>
    <row r="189" spans="1:13" s="8" customFormat="1" ht="15">
      <c r="A189" s="193" t="s">
        <v>210</v>
      </c>
      <c r="B189" s="179">
        <v>500</v>
      </c>
      <c r="C189" s="277">
        <f>Volume!J189</f>
        <v>329.3</v>
      </c>
      <c r="D189" s="311">
        <v>43.63</v>
      </c>
      <c r="E189" s="206">
        <f t="shared" si="14"/>
        <v>21815</v>
      </c>
      <c r="F189" s="211">
        <f t="shared" si="15"/>
        <v>13.249316732462802</v>
      </c>
      <c r="G189" s="270">
        <f t="shared" si="16"/>
        <v>30047.5</v>
      </c>
      <c r="H189" s="268">
        <v>5</v>
      </c>
      <c r="I189" s="207">
        <f t="shared" si="17"/>
        <v>60.095</v>
      </c>
      <c r="J189" s="214">
        <f t="shared" si="18"/>
        <v>0.182493167324628</v>
      </c>
      <c r="K189" s="218">
        <f t="shared" si="19"/>
        <v>3.87809825</v>
      </c>
      <c r="L189" s="208">
        <f t="shared" si="20"/>
        <v>21.24121891746309</v>
      </c>
      <c r="M189" s="219">
        <v>62.049572</v>
      </c>
    </row>
    <row r="190" spans="1:13" s="8" customFormat="1" ht="15">
      <c r="A190" s="193" t="s">
        <v>225</v>
      </c>
      <c r="B190" s="179">
        <v>200</v>
      </c>
      <c r="C190" s="277">
        <f>Volume!J190</f>
        <v>1437.35</v>
      </c>
      <c r="D190" s="311">
        <v>204.41</v>
      </c>
      <c r="E190" s="206">
        <f t="shared" si="14"/>
        <v>40882</v>
      </c>
      <c r="F190" s="211">
        <f t="shared" si="15"/>
        <v>14.221310049744321</v>
      </c>
      <c r="G190" s="270">
        <f t="shared" si="16"/>
        <v>56002.922</v>
      </c>
      <c r="H190" s="268">
        <v>5.26</v>
      </c>
      <c r="I190" s="207">
        <f t="shared" si="17"/>
        <v>280.01461</v>
      </c>
      <c r="J190" s="214">
        <f t="shared" si="18"/>
        <v>0.19481310049744321</v>
      </c>
      <c r="K190" s="218">
        <f t="shared" si="19"/>
        <v>3.941934875</v>
      </c>
      <c r="L190" s="208">
        <f t="shared" si="20"/>
        <v>21.59086651253807</v>
      </c>
      <c r="M190" s="219">
        <v>63.070958</v>
      </c>
    </row>
    <row r="191" spans="1:13" s="7" customFormat="1" ht="15">
      <c r="A191" s="193" t="s">
        <v>90</v>
      </c>
      <c r="B191" s="179">
        <v>3800</v>
      </c>
      <c r="C191" s="277">
        <f>Volume!J191</f>
        <v>85.05</v>
      </c>
      <c r="D191" s="311">
        <v>9.86</v>
      </c>
      <c r="E191" s="206">
        <f t="shared" si="14"/>
        <v>37468</v>
      </c>
      <c r="F191" s="211">
        <f t="shared" si="15"/>
        <v>11.593180482069371</v>
      </c>
      <c r="G191" s="270">
        <f t="shared" si="16"/>
        <v>53627.5</v>
      </c>
      <c r="H191" s="268">
        <v>5</v>
      </c>
      <c r="I191" s="207">
        <f t="shared" si="17"/>
        <v>14.1125</v>
      </c>
      <c r="J191" s="214">
        <f t="shared" si="18"/>
        <v>0.16593180482069372</v>
      </c>
      <c r="K191" s="218">
        <f t="shared" si="19"/>
        <v>2.836860375</v>
      </c>
      <c r="L191" s="208">
        <f t="shared" si="20"/>
        <v>15.538124198800647</v>
      </c>
      <c r="M191" s="219">
        <v>45.389766</v>
      </c>
    </row>
    <row r="192" spans="1:13" s="7" customFormat="1" ht="15">
      <c r="A192" s="193" t="s">
        <v>151</v>
      </c>
      <c r="B192" s="179">
        <v>1350</v>
      </c>
      <c r="C192" s="277">
        <f>Volume!J192</f>
        <v>258</v>
      </c>
      <c r="D192" s="311">
        <v>30.47</v>
      </c>
      <c r="E192" s="206">
        <f t="shared" si="14"/>
        <v>41134.5</v>
      </c>
      <c r="F192" s="211">
        <f t="shared" si="15"/>
        <v>11.810077519379844</v>
      </c>
      <c r="G192" s="270">
        <f t="shared" si="16"/>
        <v>58549.5</v>
      </c>
      <c r="H192" s="268">
        <v>5</v>
      </c>
      <c r="I192" s="207">
        <f t="shared" si="17"/>
        <v>43.37</v>
      </c>
      <c r="J192" s="214">
        <f t="shared" si="18"/>
        <v>0.16810077519379843</v>
      </c>
      <c r="K192" s="218">
        <f t="shared" si="19"/>
        <v>3.05792925</v>
      </c>
      <c r="L192" s="208">
        <f t="shared" si="20"/>
        <v>16.748968294798544</v>
      </c>
      <c r="M192" s="219">
        <v>48.926868</v>
      </c>
    </row>
    <row r="193" spans="1:13" s="8" customFormat="1" ht="15">
      <c r="A193" s="193" t="s">
        <v>204</v>
      </c>
      <c r="B193" s="179">
        <v>412</v>
      </c>
      <c r="C193" s="277">
        <f>Volume!J193</f>
        <v>696.1</v>
      </c>
      <c r="D193" s="311">
        <v>74.55</v>
      </c>
      <c r="E193" s="206">
        <f t="shared" si="14"/>
        <v>30714.6</v>
      </c>
      <c r="F193" s="211">
        <f t="shared" si="15"/>
        <v>10.70966815112771</v>
      </c>
      <c r="G193" s="270">
        <f t="shared" si="16"/>
        <v>45054.26</v>
      </c>
      <c r="H193" s="268">
        <v>5</v>
      </c>
      <c r="I193" s="207">
        <f t="shared" si="17"/>
        <v>109.355</v>
      </c>
      <c r="J193" s="214">
        <f t="shared" si="18"/>
        <v>0.15709668151127712</v>
      </c>
      <c r="K193" s="218">
        <f t="shared" si="19"/>
        <v>2.7267088125</v>
      </c>
      <c r="L193" s="208">
        <f t="shared" si="20"/>
        <v>14.934799243543745</v>
      </c>
      <c r="M193" s="219">
        <v>43.627341</v>
      </c>
    </row>
    <row r="194" spans="1:13" s="7" customFormat="1" ht="15">
      <c r="A194" s="193" t="s">
        <v>226</v>
      </c>
      <c r="B194" s="179">
        <v>400</v>
      </c>
      <c r="C194" s="277">
        <f>Volume!J194</f>
        <v>748.5</v>
      </c>
      <c r="D194" s="311">
        <v>78.88</v>
      </c>
      <c r="E194" s="206">
        <f t="shared" si="14"/>
        <v>31552</v>
      </c>
      <c r="F194" s="211">
        <f t="shared" si="15"/>
        <v>10.538410153640614</v>
      </c>
      <c r="G194" s="270">
        <f t="shared" si="16"/>
        <v>46522</v>
      </c>
      <c r="H194" s="268">
        <v>5</v>
      </c>
      <c r="I194" s="207">
        <f t="shared" si="17"/>
        <v>116.305</v>
      </c>
      <c r="J194" s="214">
        <f t="shared" si="18"/>
        <v>0.15538410153640617</v>
      </c>
      <c r="K194" s="218">
        <f t="shared" si="19"/>
        <v>2.485596625</v>
      </c>
      <c r="L194" s="208">
        <f t="shared" si="20"/>
        <v>13.614173403712092</v>
      </c>
      <c r="M194" s="219">
        <v>39.769546</v>
      </c>
    </row>
    <row r="195" spans="1:13" s="8" customFormat="1" ht="15">
      <c r="A195" s="193" t="s">
        <v>183</v>
      </c>
      <c r="B195" s="179">
        <v>675</v>
      </c>
      <c r="C195" s="277">
        <f>Volume!J195</f>
        <v>710.35</v>
      </c>
      <c r="D195" s="311">
        <v>104.01</v>
      </c>
      <c r="E195" s="206">
        <f t="shared" si="14"/>
        <v>70206.75</v>
      </c>
      <c r="F195" s="211">
        <f t="shared" si="15"/>
        <v>14.642077848947702</v>
      </c>
      <c r="G195" s="270">
        <f t="shared" si="16"/>
        <v>94181.0625</v>
      </c>
      <c r="H195" s="268">
        <v>5</v>
      </c>
      <c r="I195" s="207">
        <f t="shared" si="17"/>
        <v>139.5275</v>
      </c>
      <c r="J195" s="214">
        <f t="shared" si="18"/>
        <v>0.196420778489477</v>
      </c>
      <c r="K195" s="218">
        <f t="shared" si="19"/>
        <v>4.30544775</v>
      </c>
      <c r="L195" s="208">
        <f t="shared" si="20"/>
        <v>23.58190852834863</v>
      </c>
      <c r="M195" s="219">
        <v>68.887164</v>
      </c>
    </row>
    <row r="196" spans="1:13" s="7" customFormat="1" ht="15">
      <c r="A196" s="193" t="s">
        <v>202</v>
      </c>
      <c r="B196" s="179">
        <v>550</v>
      </c>
      <c r="C196" s="277">
        <f>Volume!J196</f>
        <v>793.6</v>
      </c>
      <c r="D196" s="311">
        <v>83.2</v>
      </c>
      <c r="E196" s="206">
        <f t="shared" si="14"/>
        <v>45760</v>
      </c>
      <c r="F196" s="211">
        <f t="shared" si="15"/>
        <v>10.483870967741936</v>
      </c>
      <c r="G196" s="270">
        <f t="shared" si="16"/>
        <v>67584</v>
      </c>
      <c r="H196" s="268">
        <v>5</v>
      </c>
      <c r="I196" s="207">
        <f t="shared" si="17"/>
        <v>122.88</v>
      </c>
      <c r="J196" s="214">
        <f t="shared" si="18"/>
        <v>0.15483870967741933</v>
      </c>
      <c r="K196" s="218">
        <f t="shared" si="19"/>
        <v>2.6816295</v>
      </c>
      <c r="L196" s="208">
        <f t="shared" si="20"/>
        <v>14.687889680212999</v>
      </c>
      <c r="M196" s="219">
        <v>42.906072</v>
      </c>
    </row>
    <row r="197" spans="1:13" s="7" customFormat="1" ht="15">
      <c r="A197" s="193" t="s">
        <v>117</v>
      </c>
      <c r="B197" s="179">
        <v>250</v>
      </c>
      <c r="C197" s="277">
        <f>Volume!J197</f>
        <v>1002.45</v>
      </c>
      <c r="D197" s="311">
        <v>108.95</v>
      </c>
      <c r="E197" s="206">
        <f aca="true" t="shared" si="21" ref="E197:E215">D197*B197</f>
        <v>27237.5</v>
      </c>
      <c r="F197" s="211">
        <f aca="true" t="shared" si="22" ref="F197:F215">D197/C197*100</f>
        <v>10.868372487405855</v>
      </c>
      <c r="G197" s="270">
        <f aca="true" t="shared" si="23" ref="G197:G215">(B197*C197)*H197%+E197</f>
        <v>39768.125</v>
      </c>
      <c r="H197" s="268">
        <v>5</v>
      </c>
      <c r="I197" s="207">
        <f aca="true" t="shared" si="24" ref="I197:I215">G197/B197</f>
        <v>159.0725</v>
      </c>
      <c r="J197" s="214">
        <f aca="true" t="shared" si="25" ref="J197:J215">I197/C197</f>
        <v>0.15868372487405855</v>
      </c>
      <c r="K197" s="218">
        <f aca="true" t="shared" si="26" ref="K197:K215">M197/16</f>
        <v>2.0909646875</v>
      </c>
      <c r="L197" s="208">
        <f aca="true" t="shared" si="27" ref="L197:L215">K197*SQRT(30)</f>
        <v>11.452685262904906</v>
      </c>
      <c r="M197" s="219">
        <v>33.455435</v>
      </c>
    </row>
    <row r="198" spans="1:13" s="7" customFormat="1" ht="15">
      <c r="A198" s="193" t="s">
        <v>491</v>
      </c>
      <c r="B198" s="179">
        <v>200</v>
      </c>
      <c r="C198" s="277">
        <f>Volume!J198</f>
        <v>1292.35</v>
      </c>
      <c r="D198" s="311">
        <v>138.44</v>
      </c>
      <c r="E198" s="206">
        <f t="shared" si="21"/>
        <v>27688</v>
      </c>
      <c r="F198" s="211">
        <f t="shared" si="22"/>
        <v>10.712268348357643</v>
      </c>
      <c r="G198" s="270">
        <f t="shared" si="23"/>
        <v>40611.5</v>
      </c>
      <c r="H198" s="268">
        <v>5</v>
      </c>
      <c r="I198" s="207">
        <f t="shared" si="24"/>
        <v>203.0575</v>
      </c>
      <c r="J198" s="214">
        <f t="shared" si="25"/>
        <v>0.15712268348357644</v>
      </c>
      <c r="K198" s="218">
        <f t="shared" si="26"/>
        <v>2.892930375</v>
      </c>
      <c r="L198" s="208">
        <f t="shared" si="27"/>
        <v>15.845232236793795</v>
      </c>
      <c r="M198" s="219">
        <v>46.286886</v>
      </c>
    </row>
    <row r="199" spans="1:13" s="7" customFormat="1" ht="15">
      <c r="A199" s="193" t="s">
        <v>227</v>
      </c>
      <c r="B199" s="179">
        <v>206</v>
      </c>
      <c r="C199" s="277">
        <f>Volume!J199</f>
        <v>1499.05</v>
      </c>
      <c r="D199" s="311">
        <v>222.48</v>
      </c>
      <c r="E199" s="206">
        <f t="shared" si="21"/>
        <v>45830.88</v>
      </c>
      <c r="F199" s="211">
        <f t="shared" si="22"/>
        <v>14.841399553050266</v>
      </c>
      <c r="G199" s="270">
        <f t="shared" si="23"/>
        <v>61271.095</v>
      </c>
      <c r="H199" s="268">
        <v>5</v>
      </c>
      <c r="I199" s="207">
        <f t="shared" si="24"/>
        <v>297.4325</v>
      </c>
      <c r="J199" s="214">
        <f t="shared" si="25"/>
        <v>0.19841399553050265</v>
      </c>
      <c r="K199" s="218">
        <f t="shared" si="26"/>
        <v>3.4616251875</v>
      </c>
      <c r="L199" s="208">
        <f t="shared" si="27"/>
        <v>18.960102008218</v>
      </c>
      <c r="M199" s="219">
        <v>55.386003</v>
      </c>
    </row>
    <row r="200" spans="1:13" s="7" customFormat="1" ht="15">
      <c r="A200" s="193" t="s">
        <v>295</v>
      </c>
      <c r="B200" s="179">
        <v>7700</v>
      </c>
      <c r="C200" s="277">
        <f>Volume!J200</f>
        <v>110.5</v>
      </c>
      <c r="D200" s="311">
        <v>27.6</v>
      </c>
      <c r="E200" s="206">
        <f t="shared" si="21"/>
        <v>212520</v>
      </c>
      <c r="F200" s="211">
        <f t="shared" si="22"/>
        <v>24.97737556561086</v>
      </c>
      <c r="G200" s="270">
        <f t="shared" si="23"/>
        <v>258380.815</v>
      </c>
      <c r="H200" s="268">
        <v>5.39</v>
      </c>
      <c r="I200" s="207">
        <f t="shared" si="24"/>
        <v>33.55595</v>
      </c>
      <c r="J200" s="214">
        <f t="shared" si="25"/>
        <v>0.3036737556561086</v>
      </c>
      <c r="K200" s="218">
        <f t="shared" si="26"/>
        <v>6.0258050625</v>
      </c>
      <c r="L200" s="208">
        <f t="shared" si="27"/>
        <v>33.004693598600774</v>
      </c>
      <c r="M200" s="219">
        <v>96.412881</v>
      </c>
    </row>
    <row r="201" spans="1:13" s="7" customFormat="1" ht="15">
      <c r="A201" s="193" t="s">
        <v>296</v>
      </c>
      <c r="B201" s="179">
        <v>10450</v>
      </c>
      <c r="C201" s="277">
        <f>Volume!J201</f>
        <v>34.05</v>
      </c>
      <c r="D201" s="311">
        <v>4.82</v>
      </c>
      <c r="E201" s="206">
        <f t="shared" si="21"/>
        <v>50369</v>
      </c>
      <c r="F201" s="211">
        <f t="shared" si="22"/>
        <v>14.155653450807637</v>
      </c>
      <c r="G201" s="270">
        <f t="shared" si="23"/>
        <v>68160.125</v>
      </c>
      <c r="H201" s="268">
        <v>5</v>
      </c>
      <c r="I201" s="207">
        <f t="shared" si="24"/>
        <v>6.5225</v>
      </c>
      <c r="J201" s="214">
        <f t="shared" si="25"/>
        <v>0.1915565345080764</v>
      </c>
      <c r="K201" s="218">
        <f t="shared" si="26"/>
        <v>3.448049125</v>
      </c>
      <c r="L201" s="208">
        <f t="shared" si="27"/>
        <v>18.8857428514845</v>
      </c>
      <c r="M201" s="219">
        <v>55.168786</v>
      </c>
    </row>
    <row r="202" spans="1:13" s="7" customFormat="1" ht="15">
      <c r="A202" s="193" t="s">
        <v>492</v>
      </c>
      <c r="B202" s="179">
        <v>250</v>
      </c>
      <c r="C202" s="277">
        <f>Volume!J202</f>
        <v>857.55</v>
      </c>
      <c r="D202" s="311">
        <v>119.9</v>
      </c>
      <c r="E202" s="206">
        <f t="shared" si="21"/>
        <v>29975</v>
      </c>
      <c r="F202" s="211">
        <f t="shared" si="22"/>
        <v>13.981692029619266</v>
      </c>
      <c r="G202" s="270">
        <f t="shared" si="23"/>
        <v>40694.375</v>
      </c>
      <c r="H202" s="268">
        <v>5</v>
      </c>
      <c r="I202" s="207">
        <f t="shared" si="24"/>
        <v>162.7775</v>
      </c>
      <c r="J202" s="214">
        <f t="shared" si="25"/>
        <v>0.18981692029619265</v>
      </c>
      <c r="K202" s="218">
        <f t="shared" si="26"/>
        <v>3.638445375</v>
      </c>
      <c r="L202" s="208">
        <f t="shared" si="27"/>
        <v>19.928586061378432</v>
      </c>
      <c r="M202" s="219">
        <v>58.215126</v>
      </c>
    </row>
    <row r="203" spans="1:13" s="8" customFormat="1" ht="15">
      <c r="A203" s="193" t="s">
        <v>171</v>
      </c>
      <c r="B203" s="179">
        <v>2950</v>
      </c>
      <c r="C203" s="277">
        <f>Volume!J203</f>
        <v>70.05</v>
      </c>
      <c r="D203" s="311">
        <v>12.85</v>
      </c>
      <c r="E203" s="206">
        <f t="shared" si="21"/>
        <v>37907.5</v>
      </c>
      <c r="F203" s="211">
        <f t="shared" si="22"/>
        <v>18.344039971448968</v>
      </c>
      <c r="G203" s="270">
        <f t="shared" si="23"/>
        <v>48239.875</v>
      </c>
      <c r="H203" s="268">
        <v>5</v>
      </c>
      <c r="I203" s="207">
        <f t="shared" si="24"/>
        <v>16.3525</v>
      </c>
      <c r="J203" s="214">
        <f t="shared" si="25"/>
        <v>0.23344039971448965</v>
      </c>
      <c r="K203" s="218">
        <f t="shared" si="26"/>
        <v>3.2391205625</v>
      </c>
      <c r="L203" s="208">
        <f t="shared" si="27"/>
        <v>17.741393985600723</v>
      </c>
      <c r="M203" s="219">
        <v>51.825929</v>
      </c>
    </row>
    <row r="204" spans="1:13" s="7" customFormat="1" ht="15">
      <c r="A204" s="193" t="s">
        <v>297</v>
      </c>
      <c r="B204" s="179">
        <v>200</v>
      </c>
      <c r="C204" s="277">
        <f>Volume!J204</f>
        <v>982.35</v>
      </c>
      <c r="D204" s="311">
        <v>104.84</v>
      </c>
      <c r="E204" s="206">
        <f t="shared" si="21"/>
        <v>20968</v>
      </c>
      <c r="F204" s="211">
        <f t="shared" si="22"/>
        <v>10.672367282536774</v>
      </c>
      <c r="G204" s="270">
        <f t="shared" si="23"/>
        <v>30791.5</v>
      </c>
      <c r="H204" s="268">
        <v>5</v>
      </c>
      <c r="I204" s="207">
        <f t="shared" si="24"/>
        <v>153.9575</v>
      </c>
      <c r="J204" s="214">
        <f t="shared" si="25"/>
        <v>0.15672367282536775</v>
      </c>
      <c r="K204" s="218">
        <f t="shared" si="26"/>
        <v>2.5304695625</v>
      </c>
      <c r="L204" s="208">
        <f t="shared" si="27"/>
        <v>13.859952604614788</v>
      </c>
      <c r="M204" s="219">
        <v>40.487513</v>
      </c>
    </row>
    <row r="205" spans="1:13" s="7" customFormat="1" ht="15">
      <c r="A205" s="193" t="s">
        <v>81</v>
      </c>
      <c r="B205" s="179">
        <v>2100</v>
      </c>
      <c r="C205" s="277">
        <f>Volume!J205</f>
        <v>145.55</v>
      </c>
      <c r="D205" s="311">
        <v>21.2</v>
      </c>
      <c r="E205" s="206">
        <f t="shared" si="21"/>
        <v>44520</v>
      </c>
      <c r="F205" s="211">
        <f t="shared" si="22"/>
        <v>14.565441429062176</v>
      </c>
      <c r="G205" s="270">
        <f t="shared" si="23"/>
        <v>59802.75</v>
      </c>
      <c r="H205" s="268">
        <v>5</v>
      </c>
      <c r="I205" s="207">
        <f t="shared" si="24"/>
        <v>28.4775</v>
      </c>
      <c r="J205" s="214">
        <f t="shared" si="25"/>
        <v>0.19565441429062175</v>
      </c>
      <c r="K205" s="218">
        <f t="shared" si="26"/>
        <v>4.061740625</v>
      </c>
      <c r="L205" s="208">
        <f t="shared" si="27"/>
        <v>22.247069630476318</v>
      </c>
      <c r="M205" s="219">
        <v>64.98785</v>
      </c>
    </row>
    <row r="206" spans="1:13" s="7" customFormat="1" ht="15">
      <c r="A206" s="193" t="s">
        <v>420</v>
      </c>
      <c r="B206" s="179">
        <v>700</v>
      </c>
      <c r="C206" s="277">
        <f>Volume!J206</f>
        <v>372.2</v>
      </c>
      <c r="D206" s="311">
        <v>38.63</v>
      </c>
      <c r="E206" s="206">
        <f t="shared" si="21"/>
        <v>27041</v>
      </c>
      <c r="F206" s="211">
        <f t="shared" si="22"/>
        <v>10.378828586781301</v>
      </c>
      <c r="G206" s="270">
        <f t="shared" si="23"/>
        <v>40068</v>
      </c>
      <c r="H206" s="268">
        <v>5</v>
      </c>
      <c r="I206" s="207">
        <f t="shared" si="24"/>
        <v>57.24</v>
      </c>
      <c r="J206" s="214">
        <f t="shared" si="25"/>
        <v>0.153788285867813</v>
      </c>
      <c r="K206" s="218">
        <f t="shared" si="26"/>
        <v>2.491108</v>
      </c>
      <c r="L206" s="208">
        <f t="shared" si="27"/>
        <v>13.644360447815794</v>
      </c>
      <c r="M206" s="219">
        <v>39.857728</v>
      </c>
    </row>
    <row r="207" spans="1:13" s="7" customFormat="1" ht="15">
      <c r="A207" s="193" t="s">
        <v>421</v>
      </c>
      <c r="B207" s="179">
        <v>900</v>
      </c>
      <c r="C207" s="277">
        <f>Volume!J207</f>
        <v>281.6</v>
      </c>
      <c r="D207" s="311">
        <v>44.91</v>
      </c>
      <c r="E207" s="206">
        <f t="shared" si="21"/>
        <v>40419</v>
      </c>
      <c r="F207" s="211">
        <f t="shared" si="22"/>
        <v>15.948153409090907</v>
      </c>
      <c r="G207" s="270">
        <f t="shared" si="23"/>
        <v>54130.10400000001</v>
      </c>
      <c r="H207" s="268">
        <v>5.41</v>
      </c>
      <c r="I207" s="207">
        <f t="shared" si="24"/>
        <v>60.144560000000006</v>
      </c>
      <c r="J207" s="214">
        <f t="shared" si="25"/>
        <v>0.2135815340909091</v>
      </c>
      <c r="K207" s="218">
        <f t="shared" si="26"/>
        <v>3.900346875</v>
      </c>
      <c r="L207" s="208">
        <f t="shared" si="27"/>
        <v>21.363079655322824</v>
      </c>
      <c r="M207" s="219">
        <v>62.40555</v>
      </c>
    </row>
    <row r="208" spans="1:13" s="7" customFormat="1" ht="15">
      <c r="A208" s="193" t="s">
        <v>152</v>
      </c>
      <c r="B208" s="179">
        <v>6900</v>
      </c>
      <c r="C208" s="277">
        <f>Volume!J208</f>
        <v>61.25</v>
      </c>
      <c r="D208" s="311">
        <v>7.64</v>
      </c>
      <c r="E208" s="206">
        <f t="shared" si="21"/>
        <v>52716</v>
      </c>
      <c r="F208" s="211">
        <f t="shared" si="22"/>
        <v>12.4734693877551</v>
      </c>
      <c r="G208" s="270">
        <f t="shared" si="23"/>
        <v>73847.25</v>
      </c>
      <c r="H208" s="268">
        <v>5</v>
      </c>
      <c r="I208" s="207">
        <f t="shared" si="24"/>
        <v>10.7025</v>
      </c>
      <c r="J208" s="214">
        <f t="shared" si="25"/>
        <v>0.17473469387755103</v>
      </c>
      <c r="K208" s="218">
        <f t="shared" si="26"/>
        <v>2.944597</v>
      </c>
      <c r="L208" s="208">
        <f t="shared" si="27"/>
        <v>16.128221996620397</v>
      </c>
      <c r="M208" s="219">
        <v>47.113552</v>
      </c>
    </row>
    <row r="209" spans="1:13" s="7" customFormat="1" ht="15">
      <c r="A209" s="193" t="s">
        <v>298</v>
      </c>
      <c r="B209" s="179">
        <v>3600</v>
      </c>
      <c r="C209" s="277">
        <f>Volume!J209</f>
        <v>154.65</v>
      </c>
      <c r="D209" s="311">
        <v>20.81</v>
      </c>
      <c r="E209" s="206">
        <f t="shared" si="21"/>
        <v>74916</v>
      </c>
      <c r="F209" s="211">
        <f t="shared" si="22"/>
        <v>13.456191399935335</v>
      </c>
      <c r="G209" s="270">
        <f t="shared" si="23"/>
        <v>102753</v>
      </c>
      <c r="H209" s="268">
        <v>5</v>
      </c>
      <c r="I209" s="207">
        <f t="shared" si="24"/>
        <v>28.5425</v>
      </c>
      <c r="J209" s="214">
        <f t="shared" si="25"/>
        <v>0.18456191399935337</v>
      </c>
      <c r="K209" s="218">
        <f t="shared" si="26"/>
        <v>3.5116150625</v>
      </c>
      <c r="L209" s="208">
        <f t="shared" si="27"/>
        <v>19.23390783006164</v>
      </c>
      <c r="M209" s="219">
        <v>56.185841</v>
      </c>
    </row>
    <row r="210" spans="1:13" s="8" customFormat="1" ht="15">
      <c r="A210" s="193" t="s">
        <v>153</v>
      </c>
      <c r="B210" s="179">
        <v>525</v>
      </c>
      <c r="C210" s="277">
        <f>Volume!J210</f>
        <v>406.7</v>
      </c>
      <c r="D210" s="311">
        <v>51.28</v>
      </c>
      <c r="E210" s="206">
        <f t="shared" si="21"/>
        <v>26922</v>
      </c>
      <c r="F210" s="211">
        <f t="shared" si="22"/>
        <v>12.608802557167445</v>
      </c>
      <c r="G210" s="270">
        <f t="shared" si="23"/>
        <v>37597.875</v>
      </c>
      <c r="H210" s="268">
        <v>5</v>
      </c>
      <c r="I210" s="207">
        <f t="shared" si="24"/>
        <v>71.615</v>
      </c>
      <c r="J210" s="214">
        <f t="shared" si="25"/>
        <v>0.17608802557167444</v>
      </c>
      <c r="K210" s="218">
        <f t="shared" si="26"/>
        <v>3.6668155</v>
      </c>
      <c r="L210" s="208">
        <f t="shared" si="27"/>
        <v>20.083975635595845</v>
      </c>
      <c r="M210" s="219">
        <v>58.669048</v>
      </c>
    </row>
    <row r="211" spans="1:13" s="8" customFormat="1" ht="15">
      <c r="A211" s="193" t="s">
        <v>493</v>
      </c>
      <c r="B211" s="179">
        <v>800</v>
      </c>
      <c r="C211" s="277">
        <f>Volume!J211</f>
        <v>271.15</v>
      </c>
      <c r="D211" s="311">
        <v>48.31</v>
      </c>
      <c r="E211" s="206">
        <f t="shared" si="21"/>
        <v>38648</v>
      </c>
      <c r="F211" s="211">
        <f t="shared" si="22"/>
        <v>17.816706619952058</v>
      </c>
      <c r="G211" s="270">
        <f t="shared" si="23"/>
        <v>49494</v>
      </c>
      <c r="H211" s="268">
        <v>5</v>
      </c>
      <c r="I211" s="207">
        <f t="shared" si="24"/>
        <v>61.8675</v>
      </c>
      <c r="J211" s="214">
        <f t="shared" si="25"/>
        <v>0.22816706619952057</v>
      </c>
      <c r="K211" s="218">
        <f t="shared" si="26"/>
        <v>4.2651570625</v>
      </c>
      <c r="L211" s="208">
        <f t="shared" si="27"/>
        <v>23.361227344337216</v>
      </c>
      <c r="M211" s="219">
        <v>68.242513</v>
      </c>
    </row>
    <row r="212" spans="1:13" s="7" customFormat="1" ht="15">
      <c r="A212" s="193" t="s">
        <v>37</v>
      </c>
      <c r="B212" s="179">
        <v>600</v>
      </c>
      <c r="C212" s="277">
        <f>Volume!J212</f>
        <v>444.2</v>
      </c>
      <c r="D212" s="311">
        <v>47.99</v>
      </c>
      <c r="E212" s="206">
        <f t="shared" si="21"/>
        <v>28794</v>
      </c>
      <c r="F212" s="211">
        <f t="shared" si="22"/>
        <v>10.80369203061684</v>
      </c>
      <c r="G212" s="270">
        <f t="shared" si="23"/>
        <v>42120</v>
      </c>
      <c r="H212" s="268">
        <v>5</v>
      </c>
      <c r="I212" s="207">
        <f t="shared" si="24"/>
        <v>70.2</v>
      </c>
      <c r="J212" s="214">
        <f t="shared" si="25"/>
        <v>0.1580369203061684</v>
      </c>
      <c r="K212" s="218">
        <f t="shared" si="26"/>
        <v>2.13221475</v>
      </c>
      <c r="L212" s="208">
        <f t="shared" si="27"/>
        <v>11.678621160202384</v>
      </c>
      <c r="M212" s="219">
        <v>34.115436</v>
      </c>
    </row>
    <row r="213" spans="1:13" s="8" customFormat="1" ht="15">
      <c r="A213" s="193" t="s">
        <v>154</v>
      </c>
      <c r="B213" s="179">
        <v>600</v>
      </c>
      <c r="C213" s="277">
        <f>Volume!J213</f>
        <v>403.2</v>
      </c>
      <c r="D213" s="311">
        <v>43.26</v>
      </c>
      <c r="E213" s="206">
        <f t="shared" si="21"/>
        <v>25956</v>
      </c>
      <c r="F213" s="211">
        <f t="shared" si="22"/>
        <v>10.729166666666666</v>
      </c>
      <c r="G213" s="270">
        <f t="shared" si="23"/>
        <v>38052</v>
      </c>
      <c r="H213" s="268">
        <v>5</v>
      </c>
      <c r="I213" s="207">
        <f t="shared" si="24"/>
        <v>63.42</v>
      </c>
      <c r="J213" s="214">
        <f t="shared" si="25"/>
        <v>0.15729166666666666</v>
      </c>
      <c r="K213" s="218">
        <f t="shared" si="26"/>
        <v>2.484921875</v>
      </c>
      <c r="L213" s="208">
        <f t="shared" si="27"/>
        <v>13.610477645755326</v>
      </c>
      <c r="M213" s="219">
        <v>39.75875</v>
      </c>
    </row>
    <row r="214" spans="1:13" s="8" customFormat="1" ht="15">
      <c r="A214" s="193" t="s">
        <v>494</v>
      </c>
      <c r="B214" s="179">
        <v>1100</v>
      </c>
      <c r="C214" s="277">
        <f>Volume!J214</f>
        <v>184.35</v>
      </c>
      <c r="D214" s="311">
        <v>24.53</v>
      </c>
      <c r="E214" s="206">
        <f t="shared" si="21"/>
        <v>26983</v>
      </c>
      <c r="F214" s="211">
        <f t="shared" si="22"/>
        <v>13.3062110116626</v>
      </c>
      <c r="G214" s="270">
        <f t="shared" si="23"/>
        <v>37122.25</v>
      </c>
      <c r="H214" s="268">
        <v>5</v>
      </c>
      <c r="I214" s="207">
        <f t="shared" si="24"/>
        <v>33.7475</v>
      </c>
      <c r="J214" s="214">
        <f t="shared" si="25"/>
        <v>0.18306211011662601</v>
      </c>
      <c r="K214" s="218">
        <f t="shared" si="26"/>
        <v>3.9149478125</v>
      </c>
      <c r="L214" s="208">
        <f t="shared" si="27"/>
        <v>21.443052283617554</v>
      </c>
      <c r="M214" s="219">
        <v>62.639165</v>
      </c>
    </row>
    <row r="215" spans="1:13" s="7" customFormat="1" ht="15">
      <c r="A215" s="193" t="s">
        <v>386</v>
      </c>
      <c r="B215" s="179">
        <v>700</v>
      </c>
      <c r="C215" s="277">
        <f>Volume!J215</f>
        <v>309.4</v>
      </c>
      <c r="D215" s="311">
        <v>37.21</v>
      </c>
      <c r="E215" s="206">
        <f t="shared" si="21"/>
        <v>26047</v>
      </c>
      <c r="F215" s="211">
        <f t="shared" si="22"/>
        <v>12.026502908855852</v>
      </c>
      <c r="G215" s="270">
        <f t="shared" si="23"/>
        <v>36876</v>
      </c>
      <c r="H215" s="268">
        <v>5</v>
      </c>
      <c r="I215" s="207">
        <f t="shared" si="24"/>
        <v>52.68</v>
      </c>
      <c r="J215" s="214">
        <f t="shared" si="25"/>
        <v>0.1702650290885585</v>
      </c>
      <c r="K215" s="218">
        <f t="shared" si="26"/>
        <v>3.245555375</v>
      </c>
      <c r="L215" s="208">
        <f t="shared" si="27"/>
        <v>17.776638905196386</v>
      </c>
      <c r="M215" s="219">
        <v>51.928886</v>
      </c>
    </row>
    <row r="216" spans="3:13" ht="14.25">
      <c r="C216" s="2"/>
      <c r="D216" s="111"/>
      <c r="H216" s="268"/>
      <c r="M216" s="71"/>
    </row>
    <row r="217" spans="3:13" ht="14.25">
      <c r="C217" s="2"/>
      <c r="D217" s="112"/>
      <c r="F217" s="67"/>
      <c r="H217" s="268"/>
      <c r="M217" s="71"/>
    </row>
    <row r="218" spans="3:13" ht="12.75">
      <c r="C218" s="2"/>
      <c r="D218" s="113"/>
      <c r="M218" s="71"/>
    </row>
    <row r="219" spans="3:13" ht="12.75">
      <c r="C219" s="2"/>
      <c r="D219" s="113"/>
      <c r="M219" s="1"/>
    </row>
    <row r="220" spans="3:13" ht="12.75">
      <c r="C220" s="2"/>
      <c r="D220" s="113"/>
      <c r="M220" s="1"/>
    </row>
    <row r="221" spans="3:13" ht="12.75">
      <c r="C221" s="2"/>
      <c r="D221" s="113"/>
      <c r="M221" s="1"/>
    </row>
    <row r="222" spans="3:13" ht="12.75">
      <c r="C222" s="2"/>
      <c r="D222" s="113"/>
      <c r="M222" s="1"/>
    </row>
    <row r="223" spans="3:13" ht="12.75">
      <c r="C223" s="2"/>
      <c r="D223" s="113"/>
      <c r="E223" s="2"/>
      <c r="F223" s="5"/>
      <c r="M223" s="1"/>
    </row>
    <row r="224" spans="3:13" ht="12.75">
      <c r="C224" s="2"/>
      <c r="D224" s="113"/>
      <c r="M224" s="1"/>
    </row>
    <row r="225" spans="3:13" ht="12.75">
      <c r="C225" s="2"/>
      <c r="D225" s="112"/>
      <c r="M225" s="1"/>
    </row>
    <row r="226" spans="3:13" ht="12.75">
      <c r="C226" s="2"/>
      <c r="D226" s="112"/>
      <c r="M226" s="1"/>
    </row>
    <row r="227" spans="3:13" ht="12.75">
      <c r="C227" s="2"/>
      <c r="D227" s="112"/>
      <c r="M227" s="1"/>
    </row>
    <row r="228" spans="3:13" ht="12.75">
      <c r="C228" s="2"/>
      <c r="D228" s="112"/>
      <c r="M228" s="1"/>
    </row>
    <row r="229" spans="3:13" ht="12.75">
      <c r="C229" s="2"/>
      <c r="D229" s="112"/>
      <c r="M229" s="1"/>
    </row>
    <row r="230" spans="1:13" ht="12.75">
      <c r="A230" s="76"/>
      <c r="C230" s="2"/>
      <c r="D230" s="112"/>
      <c r="M230" s="1"/>
    </row>
    <row r="231" spans="3:13" ht="12.75">
      <c r="C231" s="2"/>
      <c r="D231" s="112"/>
      <c r="M231" s="1"/>
    </row>
    <row r="232" spans="3:13" ht="12.75">
      <c r="C232" s="2"/>
      <c r="D232" s="112"/>
      <c r="M232" s="1"/>
    </row>
    <row r="233" spans="3:13" ht="12.75">
      <c r="C233" s="2"/>
      <c r="D233" s="112"/>
      <c r="M233" s="1"/>
    </row>
    <row r="234" spans="3:13" ht="12.75">
      <c r="C234" s="2"/>
      <c r="D234" s="112"/>
      <c r="M234" s="1"/>
    </row>
    <row r="235" spans="3:13" ht="12.75">
      <c r="C235" s="2"/>
      <c r="D235" s="112"/>
      <c r="M235" s="1"/>
    </row>
    <row r="236" spans="3:13" ht="12.75">
      <c r="C236" s="2"/>
      <c r="D236" s="112"/>
      <c r="M236" s="1"/>
    </row>
    <row r="237" spans="3:13" ht="12.75">
      <c r="C237" s="2"/>
      <c r="D237" s="112"/>
      <c r="M237" s="1"/>
    </row>
    <row r="238" spans="3:13" ht="12.75">
      <c r="C238" s="2"/>
      <c r="D238" s="112"/>
      <c r="M238" s="1"/>
    </row>
    <row r="239" spans="3:13" ht="12.75">
      <c r="C239" s="2"/>
      <c r="D239" s="112"/>
      <c r="M239" s="1"/>
    </row>
    <row r="240" spans="3:13" ht="12.75">
      <c r="C240" s="2"/>
      <c r="D240" s="112"/>
      <c r="M240" s="1"/>
    </row>
    <row r="241" spans="3:13" ht="12.75">
      <c r="C241" s="2"/>
      <c r="D241" s="112"/>
      <c r="M241" s="1"/>
    </row>
    <row r="242" spans="3:13" ht="12.75">
      <c r="C242" s="2"/>
      <c r="D242" s="112"/>
      <c r="M242" s="1"/>
    </row>
    <row r="243" spans="3:13" ht="12.75">
      <c r="C243" s="2"/>
      <c r="D243" s="112"/>
      <c r="M243" s="1"/>
    </row>
    <row r="244" spans="3:13" ht="12.75">
      <c r="C244" s="2"/>
      <c r="D244" s="112"/>
      <c r="M244" s="1"/>
    </row>
    <row r="245" spans="3:13" ht="12.75">
      <c r="C245" s="2"/>
      <c r="D245" s="112"/>
      <c r="M245" s="1"/>
    </row>
    <row r="246" spans="3:13" ht="12.75">
      <c r="C246" s="2"/>
      <c r="D246" s="112"/>
      <c r="M246" s="1"/>
    </row>
    <row r="247" spans="3:13" ht="12.75">
      <c r="C247" s="2"/>
      <c r="M247" s="1"/>
    </row>
    <row r="248" spans="3:13" ht="12.75">
      <c r="C248" s="2"/>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1"/>
    </row>
    <row r="329" ht="12.75">
      <c r="M329" s="1"/>
    </row>
    <row r="330" ht="12.75">
      <c r="M330" s="1"/>
    </row>
    <row r="331" ht="12.75">
      <c r="M331" s="1"/>
    </row>
    <row r="332" ht="12.75">
      <c r="M332" s="1"/>
    </row>
    <row r="333" ht="12.75">
      <c r="M333" s="1"/>
    </row>
    <row r="334" ht="12.75">
      <c r="M334" s="1"/>
    </row>
    <row r="335" ht="12.75">
      <c r="M335" s="1"/>
    </row>
    <row r="336" ht="12.75">
      <c r="M336" s="1"/>
    </row>
    <row r="337" ht="12.75">
      <c r="M337" s="1"/>
    </row>
    <row r="338" ht="12.75">
      <c r="M338" s="1"/>
    </row>
    <row r="339" ht="12.75">
      <c r="M339" s="1"/>
    </row>
    <row r="340" ht="12.75">
      <c r="M340" s="1"/>
    </row>
    <row r="341" ht="12.75">
      <c r="M341" s="1"/>
    </row>
    <row r="342" ht="12.75">
      <c r="M342" s="1"/>
    </row>
    <row r="343" ht="12.75">
      <c r="M343" s="1"/>
    </row>
    <row r="344" ht="12.75">
      <c r="M344" s="1"/>
    </row>
    <row r="345" ht="12.75">
      <c r="M345" s="1"/>
    </row>
    <row r="346" ht="12.75">
      <c r="M346" s="1"/>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5"/>
    </row>
    <row r="481" ht="12.75">
      <c r="M481" s="5"/>
    </row>
    <row r="482" ht="12.75">
      <c r="M482" s="5"/>
    </row>
    <row r="483" ht="12.75">
      <c r="M483" s="5"/>
    </row>
    <row r="484" ht="12.75">
      <c r="M484" s="5"/>
    </row>
    <row r="485" ht="12.75">
      <c r="M485" s="5"/>
    </row>
    <row r="486" ht="12.75">
      <c r="M486" s="5"/>
    </row>
    <row r="487" ht="12.75">
      <c r="M487" s="5"/>
    </row>
    <row r="488" ht="12.75">
      <c r="M488" s="5"/>
    </row>
    <row r="489" ht="12.75">
      <c r="M489" s="5"/>
    </row>
    <row r="490" ht="12.75">
      <c r="M490" s="5"/>
    </row>
    <row r="491" ht="12.75">
      <c r="M491" s="5"/>
    </row>
    <row r="492" ht="12.75">
      <c r="M492" s="5"/>
    </row>
    <row r="493" ht="12.75">
      <c r="M493" s="5"/>
    </row>
    <row r="494" ht="12.75">
      <c r="M494" s="5"/>
    </row>
    <row r="495" ht="12.75">
      <c r="M495" s="5"/>
    </row>
    <row r="496" ht="12.75">
      <c r="M496" s="5"/>
    </row>
    <row r="497" ht="12.75">
      <c r="M497" s="5"/>
    </row>
    <row r="498" ht="12.75">
      <c r="M498" s="5"/>
    </row>
    <row r="499" ht="12.75">
      <c r="M499" s="5"/>
    </row>
    <row r="500" ht="12.75">
      <c r="M500" s="2"/>
    </row>
    <row r="501" ht="12.75">
      <c r="M501" s="2"/>
    </row>
    <row r="502" ht="12.75">
      <c r="M502" s="2"/>
    </row>
    <row r="503" ht="12.75">
      <c r="M503" s="2"/>
    </row>
    <row r="504" ht="12.75">
      <c r="M504" s="2"/>
    </row>
    <row r="505" ht="12.75">
      <c r="M505"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2007-09-18T12:51:19Z</dcterms:modified>
  <cp:category/>
  <cp:version/>
  <cp:contentType/>
  <cp:contentStatus/>
</cp:coreProperties>
</file>