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<sst xmlns="http://schemas.openxmlformats.org/spreadsheetml/2006/main" count="1828" uniqueCount="498">
  <si>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</si>
  <si>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</si>
  <si>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</si>
  <si>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</si>
  <si>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</si>
  <si>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</si>
  <si>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</si>
  <si>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</si>
  <si>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</si>
  <si>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</si>
  <si>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</si>
  <si>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</si>
  <si>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</si>
  <si>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</si>
  <si>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</si>
  <si>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</si>
  <si>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</si>
  <si>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</si>
  <si>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</si>
  <si>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</si>
  <si>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</si>
  <si>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</si>
  <si>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</si>
  <si>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</si>
  <si>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</si>
  <si>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</si>
  <si>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</si>
  <si>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</si>
  <si>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</si>
  <si>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</si>
  <si>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</si>
  <si>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</si>
  <si>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</si>
  <si>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</si>
  <si>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</si>
  <si>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</si>
  <si>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</si>
  <si>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</si>
  <si>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</si>
  <si>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</si>
  <si>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</si>
  <si>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</si>
  <si>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</si>
  <si>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</si>
  <si>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</si>
  <si>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</si>
  <si>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</si>
  <si>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</si>
  <si>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</si>
  <si>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</si>
  <si>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</si>
  <si>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</si>
  <si>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</si>
  <si>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</si>
  <si>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</si>
  <si>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</si>
  <si>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</si>
  <si>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</si>
  <si>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</si>
  <si>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</si>
  <si>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</si>
  <si>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</si>
  <si>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</si>
  <si>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</si>
  <si>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</si>
  <si>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</si>
  <si>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</si>
  <si>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</si>
  <si>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</si>
  <si>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</si>
  <si>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</si>
  <si>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</si>
  <si>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</si>
  <si>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</si>
  <si>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</si>
  <si>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</si>
  <si>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</si>
  <si>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</si>
  <si>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</si>
  <si>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</si>
  <si>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</si>
  <si>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</si>
  <si>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</si>
  <si>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</si>
  <si>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</si>
  <si>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</si>
  <si>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</si>
  <si>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</si>
  <si>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</si>
  <si>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</si>
  <si>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</si>
  <si>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</si>
  <si>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</si>
  <si>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</si>
  <si>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</si>
  <si>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</si>
  <si>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</si>
  <si>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</si>
  <si>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</si>
  <si>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</si>
  <si>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</si>
  <si>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</si>
  <si>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</si>
  <si>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</si>
  <si>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</si>
  <si>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</si>
  <si>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</si>
  <si>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</si>
  <si>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</si>
  <si>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</si>
  <si>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</si>
  <si>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</si>
  <si>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</si>
  <si>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</si>
  <si>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</si>
  <si>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</si>
  <si>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</si>
  <si>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</si>
  <si>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</si>
  <si>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</si>
  <si>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</si>
  <si>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</si>
  <si>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</si>
  <si>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</si>
  <si>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</si>
  <si>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</si>
  <si>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</si>
  <si>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</si>
  <si>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</si>
  <si>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</si>
  <si>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</si>
  <si>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</si>
  <si>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</si>
  <si>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</si>
  <si>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</si>
  <si>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</si>
  <si>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</si>
  <si>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</si>
  <si>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</si>
  <si>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</si>
  <si>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</si>
  <si>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</si>
  <si>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</si>
  <si>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</si>
  <si>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</si>
  <si>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</si>
  <si>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</si>
  <si>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</si>
  <si>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</si>
  <si>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</si>
  <si>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</si>
  <si>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</si>
  <si>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</si>
  <si>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</si>
  <si>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</si>
  <si>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</si>
  <si>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</si>
  <si>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</si>
  <si>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</si>
  <si>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</si>
  <si>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</si>
  <si>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</si>
  <si>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</si>
  <si>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</si>
  <si>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</si>
  <si>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</si>
  <si>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</si>
  <si>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</si>
  <si>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</si>
  <si>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</si>
  <si>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</si>
  <si>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</si>
  <si>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</si>
  <si>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</si>
  <si>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</si>
  <si>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</si>
  <si>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</si>
  <si>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</si>
  <si>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</si>
  <si>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</si>
  <si>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</si>
  <si>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</si>
  <si>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</si>
  <si>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</si>
  <si>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</si>
  <si>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</si>
  <si>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</si>
  <si>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</si>
  <si>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</si>
  <si>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</si>
  <si>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</si>
  <si>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</si>
  <si>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</si>
  <si>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</si>
  <si>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</si>
  <si>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</si>
  <si>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</si>
  <si>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</si>
  <si>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</si>
  <si>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</si>
  <si>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</si>
  <si>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</si>
  <si>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</si>
  <si>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</si>
  <si>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</si>
  <si>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</si>
  <si>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</si>
  <si>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</si>
  <si>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</si>
  <si>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</si>
  <si>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</si>
  <si>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</si>
  <si>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</si>
  <si>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</si>
  <si>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</si>
  <si>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</si>
  <si>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</si>
  <si>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</si>
  <si>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</si>
  <si>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</si>
  <si>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</si>
  <si>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</si>
  <si>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</si>
  <si>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</si>
  <si>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</si>
  <si>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</si>
  <si>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</si>
  <si>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</si>
  <si>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</si>
  <si>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</si>
  <si>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</si>
  <si>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</si>
  <si>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</si>
  <si>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</si>
  <si>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</si>
  <si>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</si>
  <si>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</si>
  <si>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</si>
  <si>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</si>
  <si>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</si>
  <si>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</si>
  <si>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</si>
  <si>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</si>
  <si>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</si>
  <si>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</si>
  <si>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</si>
  <si>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</si>
  <si>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</si>
  <si>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</si>
  <si>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</si>
  <si>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</si>
  <si>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</si>
  <si>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</si>
  <si>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</si>
  <si>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</si>
  <si>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</si>
  <si>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</si>
  <si>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</si>
  <si>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</si>
  <si>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</si>
  <si>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</si>
  <si>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</si>
  <si>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</si>
  <si>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</si>
  <si>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</si>
  <si>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</si>
  <si>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</si>
  <si>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</si>
  <si>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</si>
  <si>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</si>
  <si>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</si>
  <si>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</si>
  <si>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</si>
  <si>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</si>
  <si>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</si>
  <si>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</si>
  <si>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</si>
  <si>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</si>
  <si>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</si>
  <si>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</si>
  <si>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</si>
  <si>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</si>
  <si>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</si>
  <si>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</si>
  <si>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</si>
  <si>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</si>
  <si>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</si>
  <si>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</si>
  <si>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</si>
  <si>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</si>
  <si>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</si>
  <si>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</si>
  <si>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</si>
  <si>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</si>
  <si>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</si>
  <si>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</si>
  <si>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</si>
  <si>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</si>
  <si>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</si>
  <si>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</si>
  <si>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</si>
  <si>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</si>
  <si>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</si>
  <si>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</si>
  <si>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</si>
  <si>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</si>
  <si>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</si>
  <si>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</si>
  <si>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</si>
  <si>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</si>
  <si>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</si>
  <si>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</si>
  <si>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</si>
  <si>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</si>
  <si>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</si>
  <si>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</si>
  <si>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</si>
  <si>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</si>
  <si>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</si>
  <si>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</si>
  <si>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</si>
  <si>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</si>
  <si>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</si>
  <si>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</si>
  <si>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</si>
  <si>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</si>
  <si>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</si>
  <si>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</si>
  <si>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</si>
  <si>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</si>
  <si>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</si>
  <si>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</si>
  <si>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</si>
  <si>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</si>
  <si>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</si>
  <si>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</si>
  <si>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</si>
  <si>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</si>
  <si>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</si>
  <si>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</si>
  <si>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</si>
  <si>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</si>
  <si>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</si>
  <si>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</si>
  <si>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</si>
  <si>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</si>
  <si>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</si>
  <si>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</si>
  <si>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</si>
  <si>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</si>
  <si>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</si>
  <si>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</si>
  <si>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</si>
  <si>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</si>
  <si>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</si>
  <si>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</si>
  <si>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</si>
  <si>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</si>
  <si>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</si>
  <si>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</si>
  <si>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</si>
  <si>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</si>
  <si>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</si>
  <si>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</si>
  <si>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</si>
  <si>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</si>
  <si>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</si>
  <si>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</si>
  <si>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</si>
  <si>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</si>
  <si>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</si>
  <si>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</si>
  <si>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</si>
  <si>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</si>
  <si>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</si>
  <si>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</si>
  <si>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</si>
  <si>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</si>
  <si>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</si>
  <si>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</si>
  <si>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</si>
  <si>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</si>
  <si>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</si>
  <si>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</si>
  <si>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</si>
  <si>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</si>
  <si>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</si>
  <si>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</si>
  <si>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</si>
  <si>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</si>
  <si>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</si>
  <si>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</si>
  <si>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</si>
  <si>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</si>
  <si>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</si>
  <si>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</si>
  <si>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</si>
  <si>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</si>
  <si>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</si>
  <si>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</si>
  <si>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</si>
  <si>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HINDUJATMT</t>
  </si>
  <si>
    <t>AGM</t>
  </si>
  <si>
    <t>AGM/DIV-RS.3.50 PER SH</t>
  </si>
  <si>
    <t>Jul</t>
  </si>
  <si>
    <t>BONUS 1:1</t>
  </si>
  <si>
    <t>AGM/DIV-RE 0.75 PER SH</t>
  </si>
  <si>
    <t>AGM/DIVIDEND - 115%</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</si>
  <si>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</si>
  <si>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</si>
  <si>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</si>
  <si>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</si>
  <si>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</si>
  <si>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</si>
  <si>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</si>
  <si>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</si>
  <si>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</si>
  <si>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</si>
  <si>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</si>
  <si>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</si>
  <si>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</si>
  <si>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</si>
  <si>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</si>
  <si>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</si>
  <si>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</si>
  <si>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</si>
  <si>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</si>
  <si>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</si>
  <si>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</si>
  <si>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</si>
  <si>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</si>
  <si>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</si>
  <si>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</si>
  <si>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</si>
  <si>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</si>
  <si>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</si>
  <si>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</si>
  <si>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</si>
  <si>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</si>
  <si>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</si>
  <si>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</si>
  <si>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Hindalco</t>
  </si>
  <si>
    <t>HINDALCO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</si>
  <si>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</si>
  <si>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</si>
  <si>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</si>
  <si>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</si>
  <si>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</si>
  <si>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</si>
  <si>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</si>
  <si>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</si>
  <si>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</si>
  <si>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</si>
  <si>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</si>
  <si>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</si>
  <si>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</si>
  <si>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</si>
  <si>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</si>
  <si>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</si>
  <si>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</si>
  <si>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</si>
  <si>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</si>
  <si>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</si>
  <si>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</si>
  <si>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</si>
  <si>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</si>
  <si>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</si>
  <si>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</si>
  <si>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</si>
  <si>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</si>
  <si>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</si>
  <si>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AGM/DIVIDEND - 30%</t>
  </si>
  <si>
    <t>AGM/DIV - RS. 22 PER SH</t>
  </si>
  <si>
    <t>AGM/DIVIDEND -100%</t>
  </si>
  <si>
    <t>AGM/FIN DIV-RS6.50 PER SH</t>
  </si>
  <si>
    <t>FINAL DIVIDEND - 15%</t>
  </si>
  <si>
    <t>AGM/FINAL DIVIDEND-50%</t>
  </si>
  <si>
    <t>AGM/DIV -RS.2.50/- PER SH</t>
  </si>
  <si>
    <t>AGM/FINAL DIVIDEND-150%</t>
  </si>
  <si>
    <t>AGM/DIVIDEND-12.5%</t>
  </si>
  <si>
    <t>DIVIDEND-RS.14/- PER SH  PURPOSE REVISED</t>
  </si>
  <si>
    <t>AGM/FINAL DIVIDEND-13%</t>
  </si>
  <si>
    <t>AGM/DIV FIN-130%+SPL-25%</t>
  </si>
  <si>
    <t>AGM/DIVIDEND - 10%</t>
  </si>
  <si>
    <t>AGM/DIV-RS.40/- PER SH</t>
  </si>
  <si>
    <t>AGM/DIVIDEND-30%</t>
  </si>
  <si>
    <t>AGM/FINAL DIVIDEND-25%</t>
  </si>
  <si>
    <t>AGM/DIVIDEND-27%</t>
  </si>
  <si>
    <t>AGM/DIV-RS.5.30 PER SH</t>
  </si>
  <si>
    <t>AGM/DIVIDEND-20%</t>
  </si>
  <si>
    <t>AGM/FIN DIV-RE.1/- PER SH</t>
  </si>
  <si>
    <t>Derivatives Info Kit for 23 MAY, 2007</t>
  </si>
  <si>
    <t>AGM/FINAL DIVIDEND-18%</t>
  </si>
  <si>
    <t>AGM/DIV-RE.1/- PER SH</t>
  </si>
  <si>
    <t>AGM/DIV FIN-20% + SPL-10%</t>
  </si>
  <si>
    <t>AGM/DIVIDEND-35%</t>
  </si>
  <si>
    <t>AGM/DIVIDEND-150%</t>
  </si>
  <si>
    <t>AGM/FINAL DIVIDEND-20%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</si>
</sst>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6">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8"/>
  <sheetViews>
    <sheetView tabSelected="1" workbookViewId="0" topLeftCell="A1">
      <pane xSplit="1" ySplit="3" topLeftCell="B182" activePane="bottomRight" state="frozen"/>
      <selection pane="topLeft" activeCell="E255" sqref="E255"/>
      <selection pane="topRight" activeCell="E255" sqref="E255"/>
      <selection pane="bottomLeft" activeCell="E255" sqref="E255"/>
      <selection pane="bottomRight" activeCell="I234" sqref="I234"/>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0" t="s">
        <v>491</v>
      </c>
      <c r="B1" s="391"/>
      <c r="C1" s="391"/>
      <c r="D1" s="391"/>
      <c r="E1" s="391"/>
      <c r="F1" s="391"/>
      <c r="G1" s="391"/>
      <c r="H1" s="391"/>
      <c r="I1" s="391"/>
      <c r="J1" s="391"/>
      <c r="K1" s="391"/>
    </row>
    <row r="2" spans="1:11" ht="15.75" thickBot="1">
      <c r="A2" s="27"/>
      <c r="B2" s="102"/>
      <c r="C2" s="28"/>
      <c r="D2" s="387" t="s">
        <v>100</v>
      </c>
      <c r="E2" s="389"/>
      <c r="F2" s="389"/>
      <c r="G2" s="384" t="s">
        <v>103</v>
      </c>
      <c r="H2" s="385"/>
      <c r="I2" s="386"/>
      <c r="J2" s="387" t="s">
        <v>52</v>
      </c>
      <c r="K2" s="388"/>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6309.15</v>
      </c>
      <c r="D4" s="180">
        <f>Volume!M4</f>
        <v>-0.7433452897866718</v>
      </c>
      <c r="E4" s="181">
        <f>Volume!C4*100</f>
        <v>26</v>
      </c>
      <c r="F4" s="371">
        <f>'Open Int.'!D4*100</f>
        <v>-9</v>
      </c>
      <c r="G4" s="372">
        <f>'Open Int.'!R4</f>
        <v>171.482697</v>
      </c>
      <c r="H4" s="372">
        <f>'Open Int.'!Z4</f>
        <v>-18.986829</v>
      </c>
      <c r="I4" s="373">
        <f>'Open Int.'!O4</f>
        <v>0.9545621780721119</v>
      </c>
      <c r="J4" s="183">
        <f>IF(Volume!D4=0,0,Volume!F4/Volume!D4)</f>
        <v>0</v>
      </c>
      <c r="K4" s="186">
        <f>IF('Open Int.'!E4=0,0,'Open Int.'!H4/'Open Int.'!E4)</f>
        <v>0</v>
      </c>
    </row>
    <row r="5" spans="1:11" ht="15">
      <c r="A5" s="201" t="s">
        <v>74</v>
      </c>
      <c r="B5" s="287">
        <f>Margins!B5</f>
        <v>50</v>
      </c>
      <c r="C5" s="287">
        <f>Volume!J5</f>
        <v>5205.9</v>
      </c>
      <c r="D5" s="182">
        <f>Volume!M5</f>
        <v>-0.3588757141626712</v>
      </c>
      <c r="E5" s="175">
        <f>Volume!C5*100</f>
        <v>-52</v>
      </c>
      <c r="F5" s="347">
        <f>'Open Int.'!D5*100</f>
        <v>-1</v>
      </c>
      <c r="G5" s="176">
        <f>'Open Int.'!R5</f>
        <v>77.880264</v>
      </c>
      <c r="H5" s="176">
        <f>'Open Int.'!Z5</f>
        <v>-1.3515532500000091</v>
      </c>
      <c r="I5" s="171">
        <f>'Open Int.'!O5</f>
        <v>0.9468582887700535</v>
      </c>
      <c r="J5" s="185">
        <f>IF(Volume!D5=0,0,Volume!F5/Volume!D5)</f>
        <v>0</v>
      </c>
      <c r="K5" s="187">
        <f>IF('Open Int.'!E5=0,0,'Open Int.'!H5/'Open Int.'!E5)</f>
        <v>0</v>
      </c>
    </row>
    <row r="6" spans="1:11" ht="15">
      <c r="A6" s="201" t="s">
        <v>9</v>
      </c>
      <c r="B6" s="287">
        <f>Margins!B6</f>
        <v>50</v>
      </c>
      <c r="C6" s="287">
        <f>Volume!J6</f>
        <v>4246.2</v>
      </c>
      <c r="D6" s="182">
        <f>Volume!M6</f>
        <v>-0.7456581192585621</v>
      </c>
      <c r="E6" s="175">
        <f>Volume!C6*100</f>
        <v>20</v>
      </c>
      <c r="F6" s="347">
        <f>'Open Int.'!D6*100</f>
        <v>0</v>
      </c>
      <c r="G6" s="176">
        <f>'Open Int.'!R6</f>
        <v>29396.909682</v>
      </c>
      <c r="H6" s="176">
        <f>'Open Int.'!Z6</f>
        <v>-57.937160999998014</v>
      </c>
      <c r="I6" s="171">
        <f>'Open Int.'!O6</f>
        <v>0.8128398942093943</v>
      </c>
      <c r="J6" s="185">
        <f>IF(Volume!D6=0,0,Volume!F6/Volume!D6)</f>
        <v>1.0902585474186384</v>
      </c>
      <c r="K6" s="187">
        <f>IF('Open Int.'!E6=0,0,'Open Int.'!H6/'Open Int.'!E6)</f>
        <v>1.4771334710096033</v>
      </c>
    </row>
    <row r="7" spans="1:11" ht="15">
      <c r="A7" s="201" t="s">
        <v>279</v>
      </c>
      <c r="B7" s="287">
        <f>Margins!B7</f>
        <v>200</v>
      </c>
      <c r="C7" s="287">
        <f>Volume!J7</f>
        <v>2450.15</v>
      </c>
      <c r="D7" s="182">
        <f>Volume!M7</f>
        <v>0.19424225075652246</v>
      </c>
      <c r="E7" s="175">
        <f>Volume!C7*100</f>
        <v>111.00000000000001</v>
      </c>
      <c r="F7" s="347">
        <f>'Open Int.'!D7*100</f>
        <v>-4</v>
      </c>
      <c r="G7" s="176">
        <f>'Open Int.'!R7</f>
        <v>172.392554</v>
      </c>
      <c r="H7" s="176">
        <f>'Open Int.'!Z7</f>
        <v>-7.686701999999997</v>
      </c>
      <c r="I7" s="171">
        <f>'Open Int.'!O7</f>
        <v>0.869812393405344</v>
      </c>
      <c r="J7" s="185">
        <f>IF(Volume!D7=0,0,Volume!F7/Volume!D7)</f>
        <v>0</v>
      </c>
      <c r="K7" s="187">
        <f>IF('Open Int.'!E7=0,0,'Open Int.'!H7/'Open Int.'!E7)</f>
        <v>0</v>
      </c>
    </row>
    <row r="8" spans="1:11" ht="15">
      <c r="A8" s="201" t="s">
        <v>134</v>
      </c>
      <c r="B8" s="287">
        <f>Margins!B8</f>
        <v>100</v>
      </c>
      <c r="C8" s="287">
        <f>Volume!J8</f>
        <v>4384.7</v>
      </c>
      <c r="D8" s="182">
        <f>Volume!M8</f>
        <v>0.5515232820795107</v>
      </c>
      <c r="E8" s="175">
        <f>Volume!C8*100</f>
        <v>-28.000000000000004</v>
      </c>
      <c r="F8" s="347">
        <f>'Open Int.'!D8*100</f>
        <v>2</v>
      </c>
      <c r="G8" s="176">
        <f>'Open Int.'!R8</f>
        <v>114.44067</v>
      </c>
      <c r="H8" s="176">
        <f>'Open Int.'!Z8</f>
        <v>2.328358499999993</v>
      </c>
      <c r="I8" s="171">
        <f>'Open Int.'!O8</f>
        <v>0.953639846743295</v>
      </c>
      <c r="J8" s="185">
        <f>IF(Volume!D8=0,0,Volume!F8/Volume!D8)</f>
        <v>0</v>
      </c>
      <c r="K8" s="187">
        <f>IF('Open Int.'!E8=0,0,'Open Int.'!H8/'Open Int.'!E8)</f>
        <v>1</v>
      </c>
    </row>
    <row r="9" spans="1:11" ht="15">
      <c r="A9" s="201" t="s">
        <v>408</v>
      </c>
      <c r="B9" s="287">
        <f>Margins!B9</f>
        <v>200</v>
      </c>
      <c r="C9" s="287">
        <f>Volume!J9</f>
        <v>1291.35</v>
      </c>
      <c r="D9" s="182">
        <f>Volume!M9</f>
        <v>0.32630229576970965</v>
      </c>
      <c r="E9" s="175">
        <f>Volume!C9*100</f>
        <v>279</v>
      </c>
      <c r="F9" s="347">
        <f>'Open Int.'!D9*100</f>
        <v>52</v>
      </c>
      <c r="G9" s="176">
        <f>'Open Int.'!R9</f>
        <v>42.046356</v>
      </c>
      <c r="H9" s="176">
        <f>'Open Int.'!Z9</f>
        <v>14.578575000000004</v>
      </c>
      <c r="I9" s="171">
        <f>'Open Int.'!O9</f>
        <v>0.7315724815724816</v>
      </c>
      <c r="J9" s="185">
        <f>IF(Volume!D9=0,0,Volume!F9/Volume!D9)</f>
        <v>0</v>
      </c>
      <c r="K9" s="187">
        <f>IF('Open Int.'!E9=0,0,'Open Int.'!H9/'Open Int.'!E9)</f>
        <v>0</v>
      </c>
    </row>
    <row r="10" spans="1:11" ht="15">
      <c r="A10" s="201" t="s">
        <v>0</v>
      </c>
      <c r="B10" s="287">
        <f>Margins!B10</f>
        <v>375</v>
      </c>
      <c r="C10" s="287">
        <f>Volume!J10</f>
        <v>883.75</v>
      </c>
      <c r="D10" s="182">
        <f>Volume!M10</f>
        <v>-0.7635730728201623</v>
      </c>
      <c r="E10" s="175">
        <f>Volume!C10*100</f>
        <v>-18</v>
      </c>
      <c r="F10" s="347">
        <f>'Open Int.'!D10*100</f>
        <v>2</v>
      </c>
      <c r="G10" s="176">
        <f>'Open Int.'!R10</f>
        <v>212.82909375</v>
      </c>
      <c r="H10" s="176">
        <f>'Open Int.'!Z10</f>
        <v>-0.5021587500000066</v>
      </c>
      <c r="I10" s="171">
        <f>'Open Int.'!O10</f>
        <v>0.9442541264403612</v>
      </c>
      <c r="J10" s="185">
        <f>IF(Volume!D10=0,0,Volume!F10/Volume!D10)</f>
        <v>0.05263157894736842</v>
      </c>
      <c r="K10" s="187">
        <f>IF('Open Int.'!E10=0,0,'Open Int.'!H10/'Open Int.'!E10)</f>
        <v>0.3512064343163539</v>
      </c>
    </row>
    <row r="11" spans="1:11" ht="15">
      <c r="A11" s="201" t="s">
        <v>409</v>
      </c>
      <c r="B11" s="287">
        <f>Margins!B11</f>
        <v>450</v>
      </c>
      <c r="C11" s="287">
        <f>Volume!J11</f>
        <v>530.05</v>
      </c>
      <c r="D11" s="182">
        <f>Volume!M11</f>
        <v>-4.349002977533163</v>
      </c>
      <c r="E11" s="175">
        <f>Volume!C11*100</f>
        <v>-56.00000000000001</v>
      </c>
      <c r="F11" s="347">
        <f>'Open Int.'!D11*100</f>
        <v>8</v>
      </c>
      <c r="G11" s="176">
        <f>'Open Int.'!R11</f>
        <v>55.909674</v>
      </c>
      <c r="H11" s="176">
        <f>'Open Int.'!Z11</f>
        <v>1.9465470000000025</v>
      </c>
      <c r="I11" s="171">
        <f>'Open Int.'!O11</f>
        <v>0.768344709897611</v>
      </c>
      <c r="J11" s="185">
        <f>IF(Volume!D11=0,0,Volume!F11/Volume!D11)</f>
        <v>0</v>
      </c>
      <c r="K11" s="187">
        <f>IF('Open Int.'!E11=0,0,'Open Int.'!H11/'Open Int.'!E11)</f>
        <v>0</v>
      </c>
    </row>
    <row r="12" spans="1:11" ht="15">
      <c r="A12" s="201" t="s">
        <v>410</v>
      </c>
      <c r="B12" s="287">
        <f>Margins!B12</f>
        <v>200</v>
      </c>
      <c r="C12" s="287">
        <f>Volume!J12</f>
        <v>1496.1</v>
      </c>
      <c r="D12" s="182">
        <f>Volume!M12</f>
        <v>2.8035456606885147</v>
      </c>
      <c r="E12" s="175">
        <f>Volume!C12*100</f>
        <v>317</v>
      </c>
      <c r="F12" s="347">
        <f>'Open Int.'!D12*100</f>
        <v>7.000000000000001</v>
      </c>
      <c r="G12" s="176">
        <f>'Open Int.'!R12</f>
        <v>40.753764</v>
      </c>
      <c r="H12" s="176">
        <f>'Open Int.'!Z12</f>
        <v>3.701825999999997</v>
      </c>
      <c r="I12" s="171">
        <f>'Open Int.'!O12</f>
        <v>0.9897209985315712</v>
      </c>
      <c r="J12" s="185">
        <f>IF(Volume!D12=0,0,Volume!F12/Volume!D12)</f>
        <v>0</v>
      </c>
      <c r="K12" s="187">
        <f>IF('Open Int.'!E12=0,0,'Open Int.'!H12/'Open Int.'!E12)</f>
        <v>0</v>
      </c>
    </row>
    <row r="13" spans="1:11" ht="15">
      <c r="A13" s="201" t="s">
        <v>411</v>
      </c>
      <c r="B13" s="287">
        <f>Margins!B13</f>
        <v>1700</v>
      </c>
      <c r="C13" s="287">
        <f>Volume!J13</f>
        <v>127.9</v>
      </c>
      <c r="D13" s="182">
        <f>Volume!M13</f>
        <v>-4.907063197026018</v>
      </c>
      <c r="E13" s="175">
        <f>Volume!C13*100</f>
        <v>-13</v>
      </c>
      <c r="F13" s="347">
        <f>'Open Int.'!D13*100</f>
        <v>6</v>
      </c>
      <c r="G13" s="176">
        <f>'Open Int.'!R13</f>
        <v>47.377997</v>
      </c>
      <c r="H13" s="176">
        <f>'Open Int.'!Z13</f>
        <v>0.5276119999999977</v>
      </c>
      <c r="I13" s="171">
        <f>'Open Int.'!O13</f>
        <v>0.9394217530977512</v>
      </c>
      <c r="J13" s="185">
        <f>IF(Volume!D13=0,0,Volume!F13/Volume!D13)</f>
        <v>0.21428571428571427</v>
      </c>
      <c r="K13" s="187">
        <f>IF('Open Int.'!E13=0,0,'Open Int.'!H13/'Open Int.'!E13)</f>
        <v>0.13636363636363635</v>
      </c>
    </row>
    <row r="14" spans="1:11" ht="15">
      <c r="A14" s="201" t="s">
        <v>135</v>
      </c>
      <c r="B14" s="287">
        <f>Margins!B14</f>
        <v>2450</v>
      </c>
      <c r="C14" s="287">
        <f>Volume!J14</f>
        <v>86.5</v>
      </c>
      <c r="D14" s="182">
        <f>Volume!M14</f>
        <v>-1.0297482837528669</v>
      </c>
      <c r="E14" s="175">
        <f>Volume!C14*100</f>
        <v>-26</v>
      </c>
      <c r="F14" s="347">
        <f>'Open Int.'!D14*100</f>
        <v>1</v>
      </c>
      <c r="G14" s="176">
        <f>'Open Int.'!R14</f>
        <v>31.8523275</v>
      </c>
      <c r="H14" s="176">
        <f>'Open Int.'!Z14</f>
        <v>0.18250049999999973</v>
      </c>
      <c r="I14" s="171">
        <f>'Open Int.'!O14</f>
        <v>0.8662674650698603</v>
      </c>
      <c r="J14" s="185">
        <f>IF(Volume!D14=0,0,Volume!F14/Volume!D14)</f>
        <v>0.07692307692307693</v>
      </c>
      <c r="K14" s="187">
        <f>IF('Open Int.'!E14=0,0,'Open Int.'!H14/'Open Int.'!E14)</f>
        <v>0.021834061135371178</v>
      </c>
    </row>
    <row r="15" spans="1:11" ht="15">
      <c r="A15" s="201" t="s">
        <v>174</v>
      </c>
      <c r="B15" s="287">
        <f>Margins!B15</f>
        <v>3350</v>
      </c>
      <c r="C15" s="287">
        <f>Volume!J15</f>
        <v>61.3</v>
      </c>
      <c r="D15" s="182">
        <f>Volume!M15</f>
        <v>-2.0766773162939365</v>
      </c>
      <c r="E15" s="175">
        <f>Volume!C15*100</f>
        <v>20</v>
      </c>
      <c r="F15" s="347">
        <f>'Open Int.'!D15*100</f>
        <v>3</v>
      </c>
      <c r="G15" s="176">
        <f>'Open Int.'!R15</f>
        <v>52.078028</v>
      </c>
      <c r="H15" s="176">
        <f>'Open Int.'!Z15</f>
        <v>0.4054840000000013</v>
      </c>
      <c r="I15" s="171">
        <f>'Open Int.'!O15</f>
        <v>0.8694794952681388</v>
      </c>
      <c r="J15" s="185">
        <f>IF(Volume!D15=0,0,Volume!F15/Volume!D15)</f>
        <v>0.07142857142857142</v>
      </c>
      <c r="K15" s="187">
        <f>IF('Open Int.'!E15=0,0,'Open Int.'!H15/'Open Int.'!E15)</f>
        <v>0.02510460251046025</v>
      </c>
    </row>
    <row r="16" spans="1:11" ht="15">
      <c r="A16" s="201" t="s">
        <v>280</v>
      </c>
      <c r="B16" s="287">
        <f>Margins!B16</f>
        <v>600</v>
      </c>
      <c r="C16" s="287">
        <f>Volume!J16</f>
        <v>401.6</v>
      </c>
      <c r="D16" s="182">
        <f>Volume!M16</f>
        <v>-0.6186587478346943</v>
      </c>
      <c r="E16" s="175">
        <f>Volume!C16*100</f>
        <v>-65</v>
      </c>
      <c r="F16" s="347">
        <f>'Open Int.'!D16*100</f>
        <v>0</v>
      </c>
      <c r="G16" s="176">
        <f>'Open Int.'!R16</f>
        <v>56.047296</v>
      </c>
      <c r="H16" s="176">
        <f>'Open Int.'!Z16</f>
        <v>-0.15493199999999518</v>
      </c>
      <c r="I16" s="171">
        <f>'Open Int.'!O16</f>
        <v>0.9660361134995701</v>
      </c>
      <c r="J16" s="185">
        <f>IF(Volume!D16=0,0,Volume!F16/Volume!D16)</f>
        <v>0</v>
      </c>
      <c r="K16" s="187">
        <f>IF('Open Int.'!E16=0,0,'Open Int.'!H16/'Open Int.'!E16)</f>
        <v>0</v>
      </c>
    </row>
    <row r="17" spans="1:11" ht="15">
      <c r="A17" s="201" t="s">
        <v>75</v>
      </c>
      <c r="B17" s="287">
        <f>Margins!B17</f>
        <v>2300</v>
      </c>
      <c r="C17" s="287">
        <f>Volume!J17</f>
        <v>86.15</v>
      </c>
      <c r="D17" s="182">
        <f>Volume!M17</f>
        <v>-2.3242630385487497</v>
      </c>
      <c r="E17" s="175">
        <f>Volume!C17*100</f>
        <v>139</v>
      </c>
      <c r="F17" s="347">
        <f>'Open Int.'!D17*100</f>
        <v>-1</v>
      </c>
      <c r="G17" s="176">
        <f>'Open Int.'!R17</f>
        <v>38.004211</v>
      </c>
      <c r="H17" s="176">
        <f>'Open Int.'!Z17</f>
        <v>-1.1071969999999993</v>
      </c>
      <c r="I17" s="171">
        <f>'Open Int.'!O17</f>
        <v>0.9358706986444213</v>
      </c>
      <c r="J17" s="185">
        <f>IF(Volume!D17=0,0,Volume!F17/Volume!D17)</f>
        <v>0</v>
      </c>
      <c r="K17" s="187">
        <f>IF('Open Int.'!E17=0,0,'Open Int.'!H17/'Open Int.'!E17)</f>
        <v>0.04807692307692308</v>
      </c>
    </row>
    <row r="18" spans="1:11" ht="15">
      <c r="A18" s="201" t="s">
        <v>412</v>
      </c>
      <c r="B18" s="287">
        <f>Margins!B18</f>
        <v>650</v>
      </c>
      <c r="C18" s="287">
        <f>Volume!J18</f>
        <v>336.05</v>
      </c>
      <c r="D18" s="182">
        <f>Volume!M18</f>
        <v>-2.183088342308252</v>
      </c>
      <c r="E18" s="175">
        <f>Volume!C18*100</f>
        <v>5</v>
      </c>
      <c r="F18" s="347">
        <f>'Open Int.'!D18*100</f>
        <v>18</v>
      </c>
      <c r="G18" s="176">
        <f>'Open Int.'!R18</f>
        <v>22.43301775</v>
      </c>
      <c r="H18" s="176">
        <f>'Open Int.'!Z18</f>
        <v>3.0275960000000026</v>
      </c>
      <c r="I18" s="171">
        <f>'Open Int.'!O18</f>
        <v>0.9600778967867576</v>
      </c>
      <c r="J18" s="185">
        <f>IF(Volume!D18=0,0,Volume!F18/Volume!D18)</f>
        <v>0</v>
      </c>
      <c r="K18" s="187">
        <f>IF('Open Int.'!E18=0,0,'Open Int.'!H18/'Open Int.'!E18)</f>
        <v>1</v>
      </c>
    </row>
    <row r="19" spans="1:11" ht="15">
      <c r="A19" s="201" t="s">
        <v>413</v>
      </c>
      <c r="B19" s="287">
        <f>Margins!B19</f>
        <v>400</v>
      </c>
      <c r="C19" s="287">
        <f>Volume!J19</f>
        <v>549.85</v>
      </c>
      <c r="D19" s="182">
        <f>Volume!M19</f>
        <v>-1.3013821576018667</v>
      </c>
      <c r="E19" s="175">
        <f>Volume!C19*100</f>
        <v>-73</v>
      </c>
      <c r="F19" s="347">
        <f>'Open Int.'!D19*100</f>
        <v>-3</v>
      </c>
      <c r="G19" s="176">
        <f>'Open Int.'!R19</f>
        <v>41.546666</v>
      </c>
      <c r="H19" s="176">
        <f>'Open Int.'!Z19</f>
        <v>-1.9071339999999992</v>
      </c>
      <c r="I19" s="171">
        <f>'Open Int.'!O19</f>
        <v>0.9904711487559555</v>
      </c>
      <c r="J19" s="185">
        <f>IF(Volume!D19=0,0,Volume!F19/Volume!D19)</f>
        <v>0</v>
      </c>
      <c r="K19" s="187">
        <f>IF('Open Int.'!E19=0,0,'Open Int.'!H19/'Open Int.'!E19)</f>
        <v>0</v>
      </c>
    </row>
    <row r="20" spans="1:11" ht="15">
      <c r="A20" s="201" t="s">
        <v>88</v>
      </c>
      <c r="B20" s="287">
        <f>Margins!B20</f>
        <v>4300</v>
      </c>
      <c r="C20" s="287">
        <f>Volume!J20</f>
        <v>44.9</v>
      </c>
      <c r="D20" s="182">
        <f>Volume!M20</f>
        <v>-0.6637168141593014</v>
      </c>
      <c r="E20" s="175">
        <f>Volume!C20*100</f>
        <v>-26</v>
      </c>
      <c r="F20" s="347">
        <f>'Open Int.'!D20*100</f>
        <v>-2</v>
      </c>
      <c r="G20" s="176">
        <f>'Open Int.'!R20</f>
        <v>114.780115</v>
      </c>
      <c r="H20" s="176">
        <f>'Open Int.'!Z20</f>
        <v>-3.0603530000000063</v>
      </c>
      <c r="I20" s="171">
        <f>'Open Int.'!O20</f>
        <v>0.9185870479394449</v>
      </c>
      <c r="J20" s="185">
        <f>IF(Volume!D20=0,0,Volume!F20/Volume!D20)</f>
        <v>0</v>
      </c>
      <c r="K20" s="187">
        <f>IF('Open Int.'!E20=0,0,'Open Int.'!H20/'Open Int.'!E20)</f>
        <v>0.1</v>
      </c>
    </row>
    <row r="21" spans="1:11" ht="15">
      <c r="A21" s="201" t="s">
        <v>136</v>
      </c>
      <c r="B21" s="287">
        <f>Margins!B21</f>
        <v>4775</v>
      </c>
      <c r="C21" s="287">
        <f>Volume!J21</f>
        <v>37.3</v>
      </c>
      <c r="D21" s="182">
        <f>Volume!M21</f>
        <v>-1.0610079575596967</v>
      </c>
      <c r="E21" s="175">
        <f>Volume!C21*100</f>
        <v>-41</v>
      </c>
      <c r="F21" s="347">
        <f>'Open Int.'!D21*100</f>
        <v>-1</v>
      </c>
      <c r="G21" s="176">
        <f>'Open Int.'!R21</f>
        <v>156.03998075</v>
      </c>
      <c r="H21" s="176">
        <f>'Open Int.'!Z21</f>
        <v>-3.2215015000000164</v>
      </c>
      <c r="I21" s="171">
        <f>'Open Int.'!O21</f>
        <v>0.8844880721378838</v>
      </c>
      <c r="J21" s="185">
        <f>IF(Volume!D21=0,0,Volume!F21/Volume!D21)</f>
        <v>0.10982658959537572</v>
      </c>
      <c r="K21" s="187">
        <f>IF('Open Int.'!E21=0,0,'Open Int.'!H21/'Open Int.'!E21)</f>
        <v>0.15732880588568196</v>
      </c>
    </row>
    <row r="22" spans="1:11" ht="15">
      <c r="A22" s="201" t="s">
        <v>157</v>
      </c>
      <c r="B22" s="287">
        <f>Margins!B22</f>
        <v>350</v>
      </c>
      <c r="C22" s="287">
        <f>Volume!J22</f>
        <v>701.75</v>
      </c>
      <c r="D22" s="182">
        <f>Volume!M22</f>
        <v>-1.0853478046374017</v>
      </c>
      <c r="E22" s="175">
        <f>Volume!C22*100</f>
        <v>-18</v>
      </c>
      <c r="F22" s="347">
        <f>'Open Int.'!D22*100</f>
        <v>3</v>
      </c>
      <c r="G22" s="176">
        <f>'Open Int.'!R22</f>
        <v>70.7855225</v>
      </c>
      <c r="H22" s="176">
        <f>'Open Int.'!Z22</f>
        <v>0.9862842499999971</v>
      </c>
      <c r="I22" s="171">
        <f>'Open Int.'!O22</f>
        <v>0.9722414989590562</v>
      </c>
      <c r="J22" s="185">
        <f>IF(Volume!D22=0,0,Volume!F22/Volume!D22)</f>
        <v>0</v>
      </c>
      <c r="K22" s="187">
        <f>IF('Open Int.'!E22=0,0,'Open Int.'!H22/'Open Int.'!E22)</f>
        <v>0</v>
      </c>
    </row>
    <row r="23" spans="1:11" s="8" customFormat="1" ht="15">
      <c r="A23" s="201" t="s">
        <v>193</v>
      </c>
      <c r="B23" s="287">
        <f>Margins!B23</f>
        <v>100</v>
      </c>
      <c r="C23" s="287">
        <f>Volume!J23</f>
        <v>2184.35</v>
      </c>
      <c r="D23" s="182">
        <f>Volume!M23</f>
        <v>-0.5237151900175331</v>
      </c>
      <c r="E23" s="175">
        <f>Volume!C23*100</f>
        <v>-6</v>
      </c>
      <c r="F23" s="347">
        <f>'Open Int.'!D23*100</f>
        <v>6</v>
      </c>
      <c r="G23" s="176">
        <f>'Open Int.'!R23</f>
        <v>511.0286825</v>
      </c>
      <c r="H23" s="176">
        <f>'Open Int.'!Z23</f>
        <v>26.733965000000012</v>
      </c>
      <c r="I23" s="171">
        <f>'Open Int.'!O23</f>
        <v>0.715836717247275</v>
      </c>
      <c r="J23" s="185">
        <f>IF(Volume!D23=0,0,Volume!F23/Volume!D23)</f>
        <v>0.06550218340611354</v>
      </c>
      <c r="K23" s="187">
        <f>IF('Open Int.'!E23=0,0,'Open Int.'!H23/'Open Int.'!E23)</f>
        <v>0.023703703703703703</v>
      </c>
    </row>
    <row r="24" spans="1:11" s="8" customFormat="1" ht="15">
      <c r="A24" s="201" t="s">
        <v>281</v>
      </c>
      <c r="B24" s="287">
        <f>Margins!B24</f>
        <v>1900</v>
      </c>
      <c r="C24" s="287">
        <f>Volume!J24</f>
        <v>175.65</v>
      </c>
      <c r="D24" s="182">
        <f>Volume!M24</f>
        <v>-2.2265516281658777</v>
      </c>
      <c r="E24" s="175">
        <f>Volume!C24*100</f>
        <v>-22</v>
      </c>
      <c r="F24" s="347">
        <f>'Open Int.'!D24*100</f>
        <v>-1</v>
      </c>
      <c r="G24" s="176">
        <f>'Open Int.'!R24</f>
        <v>121.412793</v>
      </c>
      <c r="H24" s="176">
        <f>'Open Int.'!Z24</f>
        <v>-2.9355475000000126</v>
      </c>
      <c r="I24" s="171">
        <f>'Open Int.'!O24</f>
        <v>0.9238592633315008</v>
      </c>
      <c r="J24" s="185">
        <f>IF(Volume!D24=0,0,Volume!F24/Volume!D24)</f>
        <v>0.13114754098360656</v>
      </c>
      <c r="K24" s="187">
        <f>IF('Open Int.'!E24=0,0,'Open Int.'!H24/'Open Int.'!E24)</f>
        <v>0.15966386554621848</v>
      </c>
    </row>
    <row r="25" spans="1:11" s="8" customFormat="1" ht="15">
      <c r="A25" s="201" t="s">
        <v>282</v>
      </c>
      <c r="B25" s="287">
        <f>Margins!B25</f>
        <v>4800</v>
      </c>
      <c r="C25" s="287">
        <f>Volume!J25</f>
        <v>76.45</v>
      </c>
      <c r="D25" s="182">
        <f>Volume!M25</f>
        <v>-3.4722222222222223</v>
      </c>
      <c r="E25" s="175">
        <f>Volume!C25*100</f>
        <v>-40</v>
      </c>
      <c r="F25" s="347">
        <f>'Open Int.'!D25*100</f>
        <v>0</v>
      </c>
      <c r="G25" s="176">
        <f>'Open Int.'!R25</f>
        <v>83.410008</v>
      </c>
      <c r="H25" s="176">
        <f>'Open Int.'!Z25</f>
        <v>-2.2780559999999923</v>
      </c>
      <c r="I25" s="171">
        <f>'Open Int.'!O25</f>
        <v>0.9049714034315882</v>
      </c>
      <c r="J25" s="185">
        <f>IF(Volume!D25=0,0,Volume!F25/Volume!D25)</f>
        <v>0.2014388489208633</v>
      </c>
      <c r="K25" s="187">
        <f>IF('Open Int.'!E25=0,0,'Open Int.'!H25/'Open Int.'!E25)</f>
        <v>0.41208791208791207</v>
      </c>
    </row>
    <row r="26" spans="1:11" ht="15">
      <c r="A26" s="201" t="s">
        <v>76</v>
      </c>
      <c r="B26" s="287">
        <f>Margins!B26</f>
        <v>1400</v>
      </c>
      <c r="C26" s="287">
        <f>Volume!J26</f>
        <v>272.7</v>
      </c>
      <c r="D26" s="182">
        <f>Volume!M26</f>
        <v>-2.607142857142861</v>
      </c>
      <c r="E26" s="175">
        <f>Volume!C26*100</f>
        <v>135</v>
      </c>
      <c r="F26" s="347">
        <f>'Open Int.'!D26*100</f>
        <v>1</v>
      </c>
      <c r="G26" s="176">
        <f>'Open Int.'!R26</f>
        <v>175.007952</v>
      </c>
      <c r="H26" s="176">
        <f>'Open Int.'!Z26</f>
        <v>-2.3720480000000066</v>
      </c>
      <c r="I26" s="171">
        <f>'Open Int.'!O26</f>
        <v>0.900305410122164</v>
      </c>
      <c r="J26" s="185">
        <f>IF(Volume!D26=0,0,Volume!F26/Volume!D26)</f>
        <v>0</v>
      </c>
      <c r="K26" s="187">
        <f>IF('Open Int.'!E26=0,0,'Open Int.'!H26/'Open Int.'!E26)</f>
        <v>0.3877551020408163</v>
      </c>
    </row>
    <row r="27" spans="1:11" ht="15">
      <c r="A27" s="201" t="s">
        <v>77</v>
      </c>
      <c r="B27" s="287">
        <f>Margins!B27</f>
        <v>1900</v>
      </c>
      <c r="C27" s="287">
        <f>Volume!J27</f>
        <v>213.35</v>
      </c>
      <c r="D27" s="182">
        <f>Volume!M27</f>
        <v>0.11731581417175035</v>
      </c>
      <c r="E27" s="175">
        <f>Volume!C27*100</f>
        <v>10</v>
      </c>
      <c r="F27" s="347">
        <f>'Open Int.'!D27*100</f>
        <v>-3</v>
      </c>
      <c r="G27" s="176">
        <f>'Open Int.'!R27</f>
        <v>115.772244</v>
      </c>
      <c r="H27" s="176">
        <f>'Open Int.'!Z27</f>
        <v>-1.1599879999999985</v>
      </c>
      <c r="I27" s="171">
        <f>'Open Int.'!O27</f>
        <v>0.9492296918767507</v>
      </c>
      <c r="J27" s="185">
        <f>IF(Volume!D27=0,0,Volume!F27/Volume!D27)</f>
        <v>0.15966386554621848</v>
      </c>
      <c r="K27" s="187">
        <f>IF('Open Int.'!E27=0,0,'Open Int.'!H27/'Open Int.'!E27)</f>
        <v>0.474025974025974</v>
      </c>
    </row>
    <row r="28" spans="1:11" ht="15">
      <c r="A28" s="201" t="s">
        <v>283</v>
      </c>
      <c r="B28" s="287">
        <f>Margins!B28</f>
        <v>1050</v>
      </c>
      <c r="C28" s="287">
        <f>Volume!J28</f>
        <v>178.9</v>
      </c>
      <c r="D28" s="182">
        <f>Volume!M28</f>
        <v>4.895924948695394</v>
      </c>
      <c r="E28" s="175">
        <f>Volume!C28*100</f>
        <v>696</v>
      </c>
      <c r="F28" s="347">
        <f>'Open Int.'!D28*100</f>
        <v>-15</v>
      </c>
      <c r="G28" s="176">
        <f>'Open Int.'!R28</f>
        <v>31.0132095</v>
      </c>
      <c r="H28" s="176">
        <f>'Open Int.'!Z28</f>
        <v>-3.709917749999999</v>
      </c>
      <c r="I28" s="171">
        <f>'Open Int.'!O28</f>
        <v>0.90732889158086</v>
      </c>
      <c r="J28" s="185">
        <f>IF(Volume!D28=0,0,Volume!F28/Volume!D28)</f>
        <v>0</v>
      </c>
      <c r="K28" s="187">
        <f>IF('Open Int.'!E28=0,0,'Open Int.'!H28/'Open Int.'!E28)</f>
        <v>4.181818181818182</v>
      </c>
    </row>
    <row r="29" spans="1:11" s="8" customFormat="1" ht="15">
      <c r="A29" s="201" t="s">
        <v>34</v>
      </c>
      <c r="B29" s="287">
        <f>Margins!B29</f>
        <v>275</v>
      </c>
      <c r="C29" s="287">
        <f>Volume!J29</f>
        <v>1707.7</v>
      </c>
      <c r="D29" s="182">
        <f>Volume!M29</f>
        <v>0.01464171718059094</v>
      </c>
      <c r="E29" s="175">
        <f>Volume!C29*100</f>
        <v>174</v>
      </c>
      <c r="F29" s="347">
        <f>'Open Int.'!D29*100</f>
        <v>1</v>
      </c>
      <c r="G29" s="176">
        <f>'Open Int.'!R29</f>
        <v>145.62838675</v>
      </c>
      <c r="H29" s="176">
        <f>'Open Int.'!Z29</f>
        <v>1.8056046250000009</v>
      </c>
      <c r="I29" s="171">
        <f>'Open Int.'!O29</f>
        <v>0.9841986455981941</v>
      </c>
      <c r="J29" s="185">
        <f>IF(Volume!D29=0,0,Volume!F29/Volume!D29)</f>
        <v>0</v>
      </c>
      <c r="K29" s="187">
        <f>IF('Open Int.'!E29=0,0,'Open Int.'!H29/'Open Int.'!E29)</f>
        <v>0</v>
      </c>
    </row>
    <row r="30" spans="1:11" s="8" customFormat="1" ht="15">
      <c r="A30" s="201" t="s">
        <v>284</v>
      </c>
      <c r="B30" s="287">
        <f>Margins!B30</f>
        <v>250</v>
      </c>
      <c r="C30" s="287">
        <f>Volume!J30</f>
        <v>1029.35</v>
      </c>
      <c r="D30" s="182">
        <f>Volume!M30</f>
        <v>0.7093239409059667</v>
      </c>
      <c r="E30" s="175">
        <f>Volume!C30*100</f>
        <v>96</v>
      </c>
      <c r="F30" s="347">
        <f>'Open Int.'!D30*100</f>
        <v>-6</v>
      </c>
      <c r="G30" s="176">
        <f>'Open Int.'!R30</f>
        <v>62.40434375</v>
      </c>
      <c r="H30" s="176">
        <f>'Open Int.'!Z30</f>
        <v>-3.2400287500000005</v>
      </c>
      <c r="I30" s="171">
        <f>'Open Int.'!O30</f>
        <v>0.9216494845360824</v>
      </c>
      <c r="J30" s="185">
        <f>IF(Volume!D30=0,0,Volume!F30/Volume!D30)</f>
        <v>0</v>
      </c>
      <c r="K30" s="187">
        <f>IF('Open Int.'!E30=0,0,'Open Int.'!H30/'Open Int.'!E30)</f>
        <v>0.1111111111111111</v>
      </c>
    </row>
    <row r="31" spans="1:11" s="8" customFormat="1" ht="15">
      <c r="A31" s="201" t="s">
        <v>137</v>
      </c>
      <c r="B31" s="287">
        <f>Margins!B31</f>
        <v>1000</v>
      </c>
      <c r="C31" s="287">
        <f>Volume!J31</f>
        <v>328.35</v>
      </c>
      <c r="D31" s="182">
        <f>Volume!M31</f>
        <v>-3.5116074052306754</v>
      </c>
      <c r="E31" s="175">
        <f>Volume!C31*100</f>
        <v>-38</v>
      </c>
      <c r="F31" s="347">
        <f>'Open Int.'!D31*100</f>
        <v>8</v>
      </c>
      <c r="G31" s="176">
        <f>'Open Int.'!R31</f>
        <v>235.394115</v>
      </c>
      <c r="H31" s="176">
        <f>'Open Int.'!Z31</f>
        <v>10.14954499999999</v>
      </c>
      <c r="I31" s="171">
        <f>'Open Int.'!O31</f>
        <v>0.8864555726042683</v>
      </c>
      <c r="J31" s="185">
        <f>IF(Volume!D31=0,0,Volume!F31/Volume!D31)</f>
        <v>0</v>
      </c>
      <c r="K31" s="187">
        <f>IF('Open Int.'!E31=0,0,'Open Int.'!H31/'Open Int.'!E31)</f>
        <v>0.0967741935483871</v>
      </c>
    </row>
    <row r="32" spans="1:11" s="8" customFormat="1" ht="15">
      <c r="A32" s="201" t="s">
        <v>232</v>
      </c>
      <c r="B32" s="287">
        <f>Margins!B32</f>
        <v>500</v>
      </c>
      <c r="C32" s="287">
        <f>Volume!J32</f>
        <v>850.2</v>
      </c>
      <c r="D32" s="182">
        <f>Volume!M32</f>
        <v>-1.0590015128592936</v>
      </c>
      <c r="E32" s="175">
        <f>Volume!C32*100</f>
        <v>-1</v>
      </c>
      <c r="F32" s="347">
        <f>'Open Int.'!D32*100</f>
        <v>1</v>
      </c>
      <c r="G32" s="176">
        <f>'Open Int.'!R32</f>
        <v>754.63752</v>
      </c>
      <c r="H32" s="176">
        <f>'Open Int.'!Z32</f>
        <v>-2.276884999999993</v>
      </c>
      <c r="I32" s="171">
        <f>'Open Int.'!O32</f>
        <v>0.9568499324019829</v>
      </c>
      <c r="J32" s="185">
        <f>IF(Volume!D32=0,0,Volume!F32/Volume!D32)</f>
        <v>0.06201550387596899</v>
      </c>
      <c r="K32" s="187">
        <f>IF('Open Int.'!E32=0,0,'Open Int.'!H32/'Open Int.'!E32)</f>
        <v>0.24421965317919075</v>
      </c>
    </row>
    <row r="33" spans="1:11" ht="15">
      <c r="A33" s="201" t="s">
        <v>1</v>
      </c>
      <c r="B33" s="287">
        <f>Margins!B33</f>
        <v>150</v>
      </c>
      <c r="C33" s="287">
        <f>Volume!J33</f>
        <v>2713.25</v>
      </c>
      <c r="D33" s="182">
        <f>Volume!M33</f>
        <v>1.27846211272863</v>
      </c>
      <c r="E33" s="175">
        <f>Volume!C33*100</f>
        <v>70</v>
      </c>
      <c r="F33" s="347">
        <f>'Open Int.'!D33*100</f>
        <v>10</v>
      </c>
      <c r="G33" s="176">
        <f>'Open Int.'!R33</f>
        <v>395.14416375</v>
      </c>
      <c r="H33" s="176">
        <f>'Open Int.'!Z33</f>
        <v>39.94894875</v>
      </c>
      <c r="I33" s="171">
        <f>'Open Int.'!O33</f>
        <v>0.8682665568029663</v>
      </c>
      <c r="J33" s="185">
        <f>IF(Volume!D33=0,0,Volume!F33/Volume!D33)</f>
        <v>0.06293706293706294</v>
      </c>
      <c r="K33" s="187">
        <f>IF('Open Int.'!E33=0,0,'Open Int.'!H33/'Open Int.'!E33)</f>
        <v>0.14336917562724014</v>
      </c>
    </row>
    <row r="34" spans="1:11" ht="15">
      <c r="A34" s="201" t="s">
        <v>158</v>
      </c>
      <c r="B34" s="287">
        <f>Margins!B34</f>
        <v>1900</v>
      </c>
      <c r="C34" s="287">
        <f>Volume!J34</f>
        <v>116.05</v>
      </c>
      <c r="D34" s="182">
        <f>Volume!M34</f>
        <v>1.221107719145217</v>
      </c>
      <c r="E34" s="175">
        <f>Volume!C34*100</f>
        <v>363</v>
      </c>
      <c r="F34" s="347">
        <f>'Open Int.'!D34*100</f>
        <v>12</v>
      </c>
      <c r="G34" s="176">
        <f>'Open Int.'!R34</f>
        <v>28.796647</v>
      </c>
      <c r="H34" s="176">
        <f>'Open Int.'!Z34</f>
        <v>3.4842200000000005</v>
      </c>
      <c r="I34" s="171">
        <f>'Open Int.'!O34</f>
        <v>0.9188361408882083</v>
      </c>
      <c r="J34" s="185">
        <f>IF(Volume!D34=0,0,Volume!F34/Volume!D34)</f>
        <v>0</v>
      </c>
      <c r="K34" s="187">
        <f>IF('Open Int.'!E34=0,0,'Open Int.'!H34/'Open Int.'!E34)</f>
        <v>0.43283582089552236</v>
      </c>
    </row>
    <row r="35" spans="1:11" ht="15">
      <c r="A35" s="201" t="s">
        <v>414</v>
      </c>
      <c r="B35" s="287">
        <f>Margins!B35</f>
        <v>4950</v>
      </c>
      <c r="C35" s="287">
        <f>Volume!J35</f>
        <v>42.6</v>
      </c>
      <c r="D35" s="182">
        <f>Volume!M35</f>
        <v>-3.9458850056369785</v>
      </c>
      <c r="E35" s="175">
        <f>Volume!C35*100</f>
        <v>-25</v>
      </c>
      <c r="F35" s="347">
        <f>'Open Int.'!D35*100</f>
        <v>5</v>
      </c>
      <c r="G35" s="176">
        <f>'Open Int.'!R35</f>
        <v>38.272905</v>
      </c>
      <c r="H35" s="176">
        <f>'Open Int.'!Z35</f>
        <v>0.22792275000000473</v>
      </c>
      <c r="I35" s="171">
        <f>'Open Int.'!O35</f>
        <v>0.9085399449035813</v>
      </c>
      <c r="J35" s="185">
        <f>IF(Volume!D35=0,0,Volume!F35/Volume!D35)</f>
        <v>0</v>
      </c>
      <c r="K35" s="187">
        <f>IF('Open Int.'!E35=0,0,'Open Int.'!H35/'Open Int.'!E35)</f>
        <v>0.04</v>
      </c>
    </row>
    <row r="36" spans="1:11" ht="15">
      <c r="A36" s="201" t="s">
        <v>415</v>
      </c>
      <c r="B36" s="287">
        <f>Margins!B36</f>
        <v>850</v>
      </c>
      <c r="C36" s="287">
        <f>Volume!J36</f>
        <v>246.4</v>
      </c>
      <c r="D36" s="182">
        <f>Volume!M36</f>
        <v>-3.5049931466614406</v>
      </c>
      <c r="E36" s="175">
        <f>Volume!C36*100</f>
        <v>5</v>
      </c>
      <c r="F36" s="347">
        <f>'Open Int.'!D36*100</f>
        <v>1</v>
      </c>
      <c r="G36" s="176">
        <f>'Open Int.'!R36</f>
        <v>14.849296</v>
      </c>
      <c r="H36" s="176">
        <f>'Open Int.'!Z36</f>
        <v>-0.3874385</v>
      </c>
      <c r="I36" s="171">
        <f>'Open Int.'!O36</f>
        <v>0.9478138222849083</v>
      </c>
      <c r="J36" s="185">
        <f>IF(Volume!D36=0,0,Volume!F36/Volume!D36)</f>
        <v>0</v>
      </c>
      <c r="K36" s="187">
        <f>IF('Open Int.'!E36=0,0,'Open Int.'!H36/'Open Int.'!E36)</f>
        <v>0</v>
      </c>
    </row>
    <row r="37" spans="1:11" ht="15">
      <c r="A37" s="201" t="s">
        <v>285</v>
      </c>
      <c r="B37" s="287">
        <f>Margins!B37</f>
        <v>300</v>
      </c>
      <c r="C37" s="287">
        <f>Volume!J37</f>
        <v>580.6</v>
      </c>
      <c r="D37" s="182">
        <f>Volume!M37</f>
        <v>1.5656433132161367</v>
      </c>
      <c r="E37" s="175">
        <f>Volume!C37*100</f>
        <v>227</v>
      </c>
      <c r="F37" s="347">
        <f>'Open Int.'!D37*100</f>
        <v>-11</v>
      </c>
      <c r="G37" s="176">
        <f>'Open Int.'!R37</f>
        <v>41.036808</v>
      </c>
      <c r="H37" s="176">
        <f>'Open Int.'!Z37</f>
        <v>-4.357918499999997</v>
      </c>
      <c r="I37" s="171">
        <f>'Open Int.'!O37</f>
        <v>0.9787775891341256</v>
      </c>
      <c r="J37" s="185">
        <f>IF(Volume!D37=0,0,Volume!F37/Volume!D37)</f>
        <v>0</v>
      </c>
      <c r="K37" s="187">
        <f>IF('Open Int.'!E37=0,0,'Open Int.'!H37/'Open Int.'!E37)</f>
        <v>0</v>
      </c>
    </row>
    <row r="38" spans="1:11" ht="15">
      <c r="A38" s="201" t="s">
        <v>159</v>
      </c>
      <c r="B38" s="287">
        <f>Margins!B38</f>
        <v>4500</v>
      </c>
      <c r="C38" s="287">
        <f>Volume!J38</f>
        <v>53.15</v>
      </c>
      <c r="D38" s="182">
        <f>Volume!M38</f>
        <v>-0.1877934272300496</v>
      </c>
      <c r="E38" s="175">
        <f>Volume!C38*100</f>
        <v>83</v>
      </c>
      <c r="F38" s="347">
        <f>'Open Int.'!D38*100</f>
        <v>-6</v>
      </c>
      <c r="G38" s="176">
        <f>'Open Int.'!R38</f>
        <v>21.5018325</v>
      </c>
      <c r="H38" s="176">
        <f>'Open Int.'!Z38</f>
        <v>-1.3583925000000008</v>
      </c>
      <c r="I38" s="171">
        <f>'Open Int.'!O38</f>
        <v>0.7419354838709677</v>
      </c>
      <c r="J38" s="185">
        <f>IF(Volume!D38=0,0,Volume!F38/Volume!D38)</f>
        <v>0</v>
      </c>
      <c r="K38" s="187">
        <f>IF('Open Int.'!E38=0,0,'Open Int.'!H38/'Open Int.'!E38)</f>
        <v>0.2518518518518518</v>
      </c>
    </row>
    <row r="39" spans="1:11" ht="15">
      <c r="A39" s="201" t="s">
        <v>2</v>
      </c>
      <c r="B39" s="287">
        <f>Margins!B39</f>
        <v>1100</v>
      </c>
      <c r="C39" s="287">
        <f>Volume!J39</f>
        <v>384.5</v>
      </c>
      <c r="D39" s="182">
        <f>Volume!M39</f>
        <v>-1.4102564102564104</v>
      </c>
      <c r="E39" s="175">
        <f>Volume!C39*100</f>
        <v>89</v>
      </c>
      <c r="F39" s="347">
        <f>'Open Int.'!D39*100</f>
        <v>8</v>
      </c>
      <c r="G39" s="176">
        <f>'Open Int.'!R39</f>
        <v>96.728665</v>
      </c>
      <c r="H39" s="176">
        <f>'Open Int.'!Z39</f>
        <v>5.265865000000005</v>
      </c>
      <c r="I39" s="171">
        <f>'Open Int.'!O39</f>
        <v>0.9632706602536073</v>
      </c>
      <c r="J39" s="185">
        <f>IF(Volume!D39=0,0,Volume!F39/Volume!D39)</f>
        <v>0</v>
      </c>
      <c r="K39" s="187">
        <f>IF('Open Int.'!E39=0,0,'Open Int.'!H39/'Open Int.'!E39)</f>
        <v>0.18181818181818182</v>
      </c>
    </row>
    <row r="40" spans="1:11" ht="15">
      <c r="A40" s="201" t="s">
        <v>416</v>
      </c>
      <c r="B40" s="287">
        <f>Margins!B40</f>
        <v>1150</v>
      </c>
      <c r="C40" s="287">
        <f>Volume!J40</f>
        <v>242.3</v>
      </c>
      <c r="D40" s="182">
        <f>Volume!M40</f>
        <v>-7.430754536771725</v>
      </c>
      <c r="E40" s="175">
        <f>Volume!C40*100</f>
        <v>115.99999999999999</v>
      </c>
      <c r="F40" s="347">
        <f>'Open Int.'!D40*100</f>
        <v>48</v>
      </c>
      <c r="G40" s="176">
        <f>'Open Int.'!R40</f>
        <v>129.5420605</v>
      </c>
      <c r="H40" s="176">
        <f>'Open Int.'!Z40</f>
        <v>34.903730499999995</v>
      </c>
      <c r="I40" s="171">
        <f>'Open Int.'!O40</f>
        <v>0.895461389546139</v>
      </c>
      <c r="J40" s="185">
        <f>IF(Volume!D40=0,0,Volume!F40/Volume!D40)</f>
        <v>0</v>
      </c>
      <c r="K40" s="187">
        <f>IF('Open Int.'!E40=0,0,'Open Int.'!H40/'Open Int.'!E40)</f>
        <v>0</v>
      </c>
    </row>
    <row r="41" spans="1:11" ht="15">
      <c r="A41" s="201" t="s">
        <v>391</v>
      </c>
      <c r="B41" s="287">
        <f>Margins!B41</f>
        <v>2500</v>
      </c>
      <c r="C41" s="287">
        <f>Volume!J41</f>
        <v>149.75</v>
      </c>
      <c r="D41" s="182">
        <f>Volume!M41</f>
        <v>-1.9639934533551555</v>
      </c>
      <c r="E41" s="175">
        <f>Volume!C41*100</f>
        <v>-57.99999999999999</v>
      </c>
      <c r="F41" s="347">
        <f>'Open Int.'!D41*100</f>
        <v>-1</v>
      </c>
      <c r="G41" s="176">
        <f>'Open Int.'!R41</f>
        <v>185.3905</v>
      </c>
      <c r="H41" s="176">
        <f>'Open Int.'!Z41</f>
        <v>-4.057687499999986</v>
      </c>
      <c r="I41" s="171">
        <f>'Open Int.'!O41</f>
        <v>0.9163974151857835</v>
      </c>
      <c r="J41" s="185">
        <f>IF(Volume!D41=0,0,Volume!F41/Volume!D41)</f>
        <v>0.15789473684210525</v>
      </c>
      <c r="K41" s="187">
        <f>IF('Open Int.'!E41=0,0,'Open Int.'!H41/'Open Int.'!E41)</f>
        <v>0.2013274336283186</v>
      </c>
    </row>
    <row r="42" spans="1:11" ht="15">
      <c r="A42" s="201" t="s">
        <v>78</v>
      </c>
      <c r="B42" s="287">
        <f>Margins!B42</f>
        <v>1600</v>
      </c>
      <c r="C42" s="287">
        <f>Volume!J42</f>
        <v>263.15</v>
      </c>
      <c r="D42" s="182">
        <f>Volume!M42</f>
        <v>0.7272727272727186</v>
      </c>
      <c r="E42" s="175">
        <f>Volume!C42*100</f>
        <v>-20</v>
      </c>
      <c r="F42" s="347">
        <f>'Open Int.'!D42*100</f>
        <v>-3</v>
      </c>
      <c r="G42" s="176">
        <f>'Open Int.'!R42</f>
        <v>52.166855999999996</v>
      </c>
      <c r="H42" s="176">
        <f>'Open Int.'!Z42</f>
        <v>-1.5461440000000053</v>
      </c>
      <c r="I42" s="171">
        <f>'Open Int.'!O42</f>
        <v>0.8958837772397095</v>
      </c>
      <c r="J42" s="185">
        <f>IF(Volume!D42=0,0,Volume!F42/Volume!D42)</f>
        <v>0</v>
      </c>
      <c r="K42" s="187">
        <f>IF('Open Int.'!E42=0,0,'Open Int.'!H42/'Open Int.'!E42)</f>
        <v>0.35714285714285715</v>
      </c>
    </row>
    <row r="43" spans="1:11" ht="15">
      <c r="A43" s="201" t="s">
        <v>138</v>
      </c>
      <c r="B43" s="287">
        <f>Margins!B43</f>
        <v>425</v>
      </c>
      <c r="C43" s="287">
        <f>Volume!J43</f>
        <v>623.3</v>
      </c>
      <c r="D43" s="182">
        <f>Volume!M43</f>
        <v>-3.744884564898464</v>
      </c>
      <c r="E43" s="175">
        <f>Volume!C43*100</f>
        <v>-52</v>
      </c>
      <c r="F43" s="347">
        <f>'Open Int.'!D43*100</f>
        <v>-4</v>
      </c>
      <c r="G43" s="176">
        <f>'Open Int.'!R43</f>
        <v>373.64497624999996</v>
      </c>
      <c r="H43" s="176">
        <f>'Open Int.'!Z43</f>
        <v>-31.26965762499998</v>
      </c>
      <c r="I43" s="171">
        <f>'Open Int.'!O43</f>
        <v>0.8656504785537044</v>
      </c>
      <c r="J43" s="185">
        <f>IF(Volume!D43=0,0,Volume!F43/Volume!D43)</f>
        <v>0.09090909090909091</v>
      </c>
      <c r="K43" s="187">
        <f>IF('Open Int.'!E43=0,0,'Open Int.'!H43/'Open Int.'!E43)</f>
        <v>0.2318840579710145</v>
      </c>
    </row>
    <row r="44" spans="1:11" ht="15">
      <c r="A44" s="201" t="s">
        <v>160</v>
      </c>
      <c r="B44" s="287">
        <f>Margins!B44</f>
        <v>550</v>
      </c>
      <c r="C44" s="287">
        <f>Volume!J44</f>
        <v>368.8</v>
      </c>
      <c r="D44" s="182">
        <f>Volume!M44</f>
        <v>-2.5756174877823272</v>
      </c>
      <c r="E44" s="175">
        <f>Volume!C44*100</f>
        <v>33</v>
      </c>
      <c r="F44" s="347">
        <f>'Open Int.'!D44*100</f>
        <v>0</v>
      </c>
      <c r="G44" s="176">
        <f>'Open Int.'!R44</f>
        <v>91.58226</v>
      </c>
      <c r="H44" s="176">
        <f>'Open Int.'!Z44</f>
        <v>-2.5669104999999917</v>
      </c>
      <c r="I44" s="171">
        <f>'Open Int.'!O44</f>
        <v>0.9931339977851605</v>
      </c>
      <c r="J44" s="185">
        <f>IF(Volume!D44=0,0,Volume!F44/Volume!D44)</f>
        <v>0</v>
      </c>
      <c r="K44" s="187">
        <f>IF('Open Int.'!E44=0,0,'Open Int.'!H44/'Open Int.'!E44)</f>
        <v>0</v>
      </c>
    </row>
    <row r="45" spans="1:11" ht="15">
      <c r="A45" s="201" t="s">
        <v>161</v>
      </c>
      <c r="B45" s="287">
        <f>Margins!B45</f>
        <v>6900</v>
      </c>
      <c r="C45" s="287">
        <f>Volume!J45</f>
        <v>33.75</v>
      </c>
      <c r="D45" s="182">
        <f>Volume!M45</f>
        <v>-1.1713030746705668</v>
      </c>
      <c r="E45" s="175">
        <f>Volume!C45*100</f>
        <v>-57.99999999999999</v>
      </c>
      <c r="F45" s="347">
        <f>'Open Int.'!D45*100</f>
        <v>-1</v>
      </c>
      <c r="G45" s="176">
        <f>'Open Int.'!R45</f>
        <v>34.046325</v>
      </c>
      <c r="H45" s="176">
        <f>'Open Int.'!Z45</f>
        <v>-0.6627104999999958</v>
      </c>
      <c r="I45" s="171">
        <f>'Open Int.'!O45</f>
        <v>0.9117647058823529</v>
      </c>
      <c r="J45" s="185">
        <f>IF(Volume!D45=0,0,Volume!F45/Volume!D45)</f>
        <v>0</v>
      </c>
      <c r="K45" s="187">
        <f>IF('Open Int.'!E45=0,0,'Open Int.'!H45/'Open Int.'!E45)</f>
        <v>0.033210332103321034</v>
      </c>
    </row>
    <row r="46" spans="1:11" ht="15">
      <c r="A46" s="201" t="s">
        <v>392</v>
      </c>
      <c r="B46" s="287">
        <f>Margins!B46</f>
        <v>1800</v>
      </c>
      <c r="C46" s="287">
        <f>Volume!J46</f>
        <v>256.4</v>
      </c>
      <c r="D46" s="182">
        <f>Volume!M46</f>
        <v>-7.336465486086017</v>
      </c>
      <c r="E46" s="175">
        <f>Volume!C46*100</f>
        <v>-63</v>
      </c>
      <c r="F46" s="347">
        <f>'Open Int.'!D46*100</f>
        <v>-5</v>
      </c>
      <c r="G46" s="176">
        <f>'Open Int.'!R46</f>
        <v>9.322703999999998</v>
      </c>
      <c r="H46" s="176">
        <f>'Open Int.'!Z46</f>
        <v>-1.2859740000000013</v>
      </c>
      <c r="I46" s="171">
        <f>'Open Int.'!O46</f>
        <v>0.9306930693069307</v>
      </c>
      <c r="J46" s="185">
        <f>IF(Volume!D46=0,0,Volume!F46/Volume!D46)</f>
        <v>0</v>
      </c>
      <c r="K46" s="187">
        <f>IF('Open Int.'!E46=0,0,'Open Int.'!H46/'Open Int.'!E46)</f>
        <v>0</v>
      </c>
    </row>
    <row r="47" spans="1:11" ht="15">
      <c r="A47" s="201" t="s">
        <v>3</v>
      </c>
      <c r="B47" s="287">
        <f>Margins!B47</f>
        <v>1250</v>
      </c>
      <c r="C47" s="287">
        <f>Volume!J47</f>
        <v>208.1</v>
      </c>
      <c r="D47" s="182">
        <f>Volume!M47</f>
        <v>0.024032684450844964</v>
      </c>
      <c r="E47" s="175">
        <f>Volume!C47*100</f>
        <v>-10</v>
      </c>
      <c r="F47" s="347">
        <f>'Open Int.'!D47*100</f>
        <v>-1</v>
      </c>
      <c r="G47" s="176">
        <f>'Open Int.'!R47</f>
        <v>189.8652375</v>
      </c>
      <c r="H47" s="176">
        <f>'Open Int.'!Z47</f>
        <v>-1.4107312499999978</v>
      </c>
      <c r="I47" s="171">
        <f>'Open Int.'!O47</f>
        <v>0.90286340594602</v>
      </c>
      <c r="J47" s="185">
        <f>IF(Volume!D47=0,0,Volume!F47/Volume!D47)</f>
        <v>0.015625</v>
      </c>
      <c r="K47" s="187">
        <f>IF('Open Int.'!E47=0,0,'Open Int.'!H47/'Open Int.'!E47)</f>
        <v>0.24390243902439024</v>
      </c>
    </row>
    <row r="48" spans="1:11" ht="15">
      <c r="A48" s="201" t="s">
        <v>218</v>
      </c>
      <c r="B48" s="287">
        <f>Margins!B48</f>
        <v>1050</v>
      </c>
      <c r="C48" s="287">
        <f>Volume!J48</f>
        <v>365.2</v>
      </c>
      <c r="D48" s="182">
        <f>Volume!M48</f>
        <v>-2.4702897583121914</v>
      </c>
      <c r="E48" s="175">
        <f>Volume!C48*100</f>
        <v>-51</v>
      </c>
      <c r="F48" s="347">
        <f>'Open Int.'!D48*100</f>
        <v>0</v>
      </c>
      <c r="G48" s="176">
        <f>'Open Int.'!R48</f>
        <v>39.189612</v>
      </c>
      <c r="H48" s="176">
        <f>'Open Int.'!Z48</f>
        <v>-0.7960312500000057</v>
      </c>
      <c r="I48" s="171">
        <f>'Open Int.'!O48</f>
        <v>0.9442270058708415</v>
      </c>
      <c r="J48" s="185">
        <f>IF(Volume!D48=0,0,Volume!F48/Volume!D48)</f>
        <v>0</v>
      </c>
      <c r="K48" s="187">
        <f>IF('Open Int.'!E48=0,0,'Open Int.'!H48/'Open Int.'!E48)</f>
        <v>0</v>
      </c>
    </row>
    <row r="49" spans="1:11" ht="15">
      <c r="A49" s="201" t="s">
        <v>162</v>
      </c>
      <c r="B49" s="287">
        <f>Margins!B49</f>
        <v>1200</v>
      </c>
      <c r="C49" s="287">
        <f>Volume!J49</f>
        <v>341.4</v>
      </c>
      <c r="D49" s="182">
        <f>Volume!M49</f>
        <v>-0.11702750146285375</v>
      </c>
      <c r="E49" s="175">
        <f>Volume!C49*100</f>
        <v>-47</v>
      </c>
      <c r="F49" s="347">
        <f>'Open Int.'!D49*100</f>
        <v>-8</v>
      </c>
      <c r="G49" s="176">
        <f>'Open Int.'!R49</f>
        <v>15.240096</v>
      </c>
      <c r="H49" s="176">
        <f>'Open Int.'!Z49</f>
        <v>-1.2893519999999992</v>
      </c>
      <c r="I49" s="171">
        <f>'Open Int.'!O49</f>
        <v>0.8629032258064516</v>
      </c>
      <c r="J49" s="185">
        <f>IF(Volume!D49=0,0,Volume!F49/Volume!D49)</f>
        <v>0</v>
      </c>
      <c r="K49" s="187">
        <f>IF('Open Int.'!E49=0,0,'Open Int.'!H49/'Open Int.'!E49)</f>
        <v>0</v>
      </c>
    </row>
    <row r="50" spans="1:11" ht="15">
      <c r="A50" s="201" t="s">
        <v>286</v>
      </c>
      <c r="B50" s="287">
        <f>Margins!B50</f>
        <v>1000</v>
      </c>
      <c r="C50" s="287">
        <f>Volume!J50</f>
        <v>220.75</v>
      </c>
      <c r="D50" s="182">
        <f>Volume!M50</f>
        <v>1.5876668200644217</v>
      </c>
      <c r="E50" s="175">
        <f>Volume!C50*100</f>
        <v>32</v>
      </c>
      <c r="F50" s="347">
        <f>'Open Int.'!D50*100</f>
        <v>-7.000000000000001</v>
      </c>
      <c r="G50" s="176">
        <f>'Open Int.'!R50</f>
        <v>16.777</v>
      </c>
      <c r="H50" s="176">
        <f>'Open Int.'!Z50</f>
        <v>-0.9329499999999982</v>
      </c>
      <c r="I50" s="171">
        <f>'Open Int.'!O50</f>
        <v>0.9723684210526315</v>
      </c>
      <c r="J50" s="185">
        <f>IF(Volume!D50=0,0,Volume!F50/Volume!D50)</f>
        <v>0</v>
      </c>
      <c r="K50" s="187">
        <f>IF('Open Int.'!E50=0,0,'Open Int.'!H50/'Open Int.'!E50)</f>
        <v>0</v>
      </c>
    </row>
    <row r="51" spans="1:11" ht="15">
      <c r="A51" s="201" t="s">
        <v>183</v>
      </c>
      <c r="B51" s="287">
        <f>Margins!B51</f>
        <v>950</v>
      </c>
      <c r="C51" s="287">
        <f>Volume!J51</f>
        <v>300.15</v>
      </c>
      <c r="D51" s="182">
        <f>Volume!M51</f>
        <v>-1.2502056259253205</v>
      </c>
      <c r="E51" s="175">
        <f>Volume!C51*100</f>
        <v>34</v>
      </c>
      <c r="F51" s="347">
        <f>'Open Int.'!D51*100</f>
        <v>7.000000000000001</v>
      </c>
      <c r="G51" s="176">
        <f>'Open Int.'!R51</f>
        <v>28.65682125</v>
      </c>
      <c r="H51" s="176">
        <f>'Open Int.'!Z51</f>
        <v>1.6584624999999988</v>
      </c>
      <c r="I51" s="171">
        <f>'Open Int.'!O51</f>
        <v>0.9621890547263682</v>
      </c>
      <c r="J51" s="185">
        <f>IF(Volume!D51=0,0,Volume!F51/Volume!D51)</f>
        <v>0</v>
      </c>
      <c r="K51" s="187">
        <f>IF('Open Int.'!E51=0,0,'Open Int.'!H51/'Open Int.'!E51)</f>
        <v>1</v>
      </c>
    </row>
    <row r="52" spans="1:11" ht="15">
      <c r="A52" s="201" t="s">
        <v>219</v>
      </c>
      <c r="B52" s="287">
        <f>Margins!B52</f>
        <v>2700</v>
      </c>
      <c r="C52" s="287">
        <f>Volume!J52</f>
        <v>97</v>
      </c>
      <c r="D52" s="182">
        <f>Volume!M52</f>
        <v>0</v>
      </c>
      <c r="E52" s="175">
        <f>Volume!C52*100</f>
        <v>-11</v>
      </c>
      <c r="F52" s="347">
        <f>'Open Int.'!D52*100</f>
        <v>-2</v>
      </c>
      <c r="G52" s="176">
        <f>'Open Int.'!R52</f>
        <v>62.30601</v>
      </c>
      <c r="H52" s="176">
        <f>'Open Int.'!Z52</f>
        <v>-1.204740000000001</v>
      </c>
      <c r="I52" s="171">
        <f>'Open Int.'!O52</f>
        <v>0.8923917612442203</v>
      </c>
      <c r="J52" s="185">
        <f>IF(Volume!D52=0,0,Volume!F52/Volume!D52)</f>
        <v>0</v>
      </c>
      <c r="K52" s="187">
        <f>IF('Open Int.'!E52=0,0,'Open Int.'!H52/'Open Int.'!E52)</f>
        <v>0.006211180124223602</v>
      </c>
    </row>
    <row r="53" spans="1:11" ht="15">
      <c r="A53" s="201" t="s">
        <v>417</v>
      </c>
      <c r="B53" s="287">
        <f>Margins!B53</f>
        <v>5250</v>
      </c>
      <c r="C53" s="287">
        <f>Volume!J53</f>
        <v>43.3</v>
      </c>
      <c r="D53" s="182">
        <f>Volume!M53</f>
        <v>-6.0737527114967556</v>
      </c>
      <c r="E53" s="175">
        <f>Volume!C53*100</f>
        <v>18</v>
      </c>
      <c r="F53" s="347">
        <f>'Open Int.'!D53*100</f>
        <v>-2</v>
      </c>
      <c r="G53" s="176">
        <f>'Open Int.'!R53</f>
        <v>53.55776999999999</v>
      </c>
      <c r="H53" s="176">
        <f>'Open Int.'!Z53</f>
        <v>-4.116787500000008</v>
      </c>
      <c r="I53" s="171">
        <f>'Open Int.'!O53</f>
        <v>0.8883701188455009</v>
      </c>
      <c r="J53" s="185">
        <f>IF(Volume!D53=0,0,Volume!F53/Volume!D53)</f>
        <v>0.14634146341463414</v>
      </c>
      <c r="K53" s="187">
        <f>IF('Open Int.'!E53=0,0,'Open Int.'!H53/'Open Int.'!E53)</f>
        <v>0.323943661971831</v>
      </c>
    </row>
    <row r="54" spans="1:11" ht="15">
      <c r="A54" s="201" t="s">
        <v>163</v>
      </c>
      <c r="B54" s="287">
        <f>Margins!B54</f>
        <v>62</v>
      </c>
      <c r="C54" s="287">
        <f>Volume!J54</f>
        <v>4057.45</v>
      </c>
      <c r="D54" s="182">
        <f>Volume!M54</f>
        <v>1.8768674517287267</v>
      </c>
      <c r="E54" s="175">
        <f>Volume!C54*100</f>
        <v>-14.000000000000002</v>
      </c>
      <c r="F54" s="347">
        <f>'Open Int.'!D54*100</f>
        <v>4</v>
      </c>
      <c r="G54" s="176">
        <f>'Open Int.'!R54</f>
        <v>189.87892211999997</v>
      </c>
      <c r="H54" s="176">
        <f>'Open Int.'!Z54</f>
        <v>10.93063533999998</v>
      </c>
      <c r="I54" s="171">
        <f>'Open Int.'!O54</f>
        <v>0.9431637519872814</v>
      </c>
      <c r="J54" s="185">
        <f>IF(Volume!D54=0,0,Volume!F54/Volume!D54)</f>
        <v>0.2857142857142857</v>
      </c>
      <c r="K54" s="187">
        <f>IF('Open Int.'!E54=0,0,'Open Int.'!H54/'Open Int.'!E54)</f>
        <v>0.4</v>
      </c>
    </row>
    <row r="55" spans="1:11" ht="15">
      <c r="A55" s="201" t="s">
        <v>194</v>
      </c>
      <c r="B55" s="287">
        <f>Margins!B55</f>
        <v>400</v>
      </c>
      <c r="C55" s="287">
        <f>Volume!J55</f>
        <v>655.2</v>
      </c>
      <c r="D55" s="182">
        <f>Volume!M55</f>
        <v>-1.1018867924528233</v>
      </c>
      <c r="E55" s="175">
        <f>Volume!C55*100</f>
        <v>14.000000000000002</v>
      </c>
      <c r="F55" s="347">
        <f>'Open Int.'!D55*100</f>
        <v>-1</v>
      </c>
      <c r="G55" s="176">
        <f>'Open Int.'!R55</f>
        <v>411.255936</v>
      </c>
      <c r="H55" s="176">
        <f>'Open Int.'!Z55</f>
        <v>-5.854063999999994</v>
      </c>
      <c r="I55" s="171">
        <f>'Open Int.'!O55</f>
        <v>0.8773897527402498</v>
      </c>
      <c r="J55" s="185">
        <f>IF(Volume!D55=0,0,Volume!F55/Volume!D55)</f>
        <v>0.02564102564102564</v>
      </c>
      <c r="K55" s="187">
        <f>IF('Open Int.'!E55=0,0,'Open Int.'!H55/'Open Int.'!E55)</f>
        <v>0.0926517571884984</v>
      </c>
    </row>
    <row r="56" spans="1:11" ht="15">
      <c r="A56" s="201" t="s">
        <v>418</v>
      </c>
      <c r="B56" s="287">
        <f>Margins!B56</f>
        <v>150</v>
      </c>
      <c r="C56" s="287">
        <f>Volume!J56</f>
        <v>1942.95</v>
      </c>
      <c r="D56" s="182">
        <f>Volume!M56</f>
        <v>12.507600104230002</v>
      </c>
      <c r="E56" s="175">
        <f>Volume!C56*100</f>
        <v>173</v>
      </c>
      <c r="F56" s="347">
        <f>'Open Int.'!D56*100</f>
        <v>-33</v>
      </c>
      <c r="G56" s="176">
        <f>'Open Int.'!R56</f>
        <v>28.095057</v>
      </c>
      <c r="H56" s="176">
        <f>'Open Int.'!Z56</f>
        <v>-9.362488500000001</v>
      </c>
      <c r="I56" s="171">
        <f>'Open Int.'!O56</f>
        <v>0.8692946058091287</v>
      </c>
      <c r="J56" s="185">
        <f>IF(Volume!D56=0,0,Volume!F56/Volume!D56)</f>
        <v>0</v>
      </c>
      <c r="K56" s="187">
        <f>IF('Open Int.'!E56=0,0,'Open Int.'!H56/'Open Int.'!E56)</f>
        <v>0</v>
      </c>
    </row>
    <row r="57" spans="1:11" ht="15">
      <c r="A57" s="201" t="s">
        <v>419</v>
      </c>
      <c r="B57" s="287">
        <f>Margins!B57</f>
        <v>200</v>
      </c>
      <c r="C57" s="287">
        <f>Volume!J57</f>
        <v>1109.55</v>
      </c>
      <c r="D57" s="182">
        <f>Volume!M57</f>
        <v>-3.9558537113179004</v>
      </c>
      <c r="E57" s="175">
        <f>Volume!C57*100</f>
        <v>-54</v>
      </c>
      <c r="F57" s="347">
        <f>'Open Int.'!D57*100</f>
        <v>9</v>
      </c>
      <c r="G57" s="176">
        <f>'Open Int.'!R57</f>
        <v>27.006447</v>
      </c>
      <c r="H57" s="176">
        <f>'Open Int.'!Z57</f>
        <v>1.267477000000003</v>
      </c>
      <c r="I57" s="171">
        <f>'Open Int.'!O57</f>
        <v>0.9934264585045193</v>
      </c>
      <c r="J57" s="185">
        <f>IF(Volume!D57=0,0,Volume!F57/Volume!D57)</f>
        <v>0</v>
      </c>
      <c r="K57" s="187">
        <f>IF('Open Int.'!E57=0,0,'Open Int.'!H57/'Open Int.'!E57)</f>
        <v>0</v>
      </c>
    </row>
    <row r="58" spans="1:11" ht="15">
      <c r="A58" s="201" t="s">
        <v>220</v>
      </c>
      <c r="B58" s="287">
        <f>Margins!B58</f>
        <v>2400</v>
      </c>
      <c r="C58" s="287">
        <f>Volume!J58</f>
        <v>127.9</v>
      </c>
      <c r="D58" s="182">
        <f>Volume!M58</f>
        <v>0.39246467817896385</v>
      </c>
      <c r="E58" s="175">
        <f>Volume!C58*100</f>
        <v>42</v>
      </c>
      <c r="F58" s="347">
        <f>'Open Int.'!D58*100</f>
        <v>0</v>
      </c>
      <c r="G58" s="176">
        <f>'Open Int.'!R58</f>
        <v>74.560584</v>
      </c>
      <c r="H58" s="176">
        <f>'Open Int.'!Z58</f>
        <v>0.5972399999999993</v>
      </c>
      <c r="I58" s="171">
        <f>'Open Int.'!O58</f>
        <v>0.916838205022643</v>
      </c>
      <c r="J58" s="185">
        <f>IF(Volume!D58=0,0,Volume!F58/Volume!D58)</f>
        <v>0</v>
      </c>
      <c r="K58" s="187">
        <f>IF('Open Int.'!E58=0,0,'Open Int.'!H58/'Open Int.'!E58)</f>
        <v>0.07258064516129033</v>
      </c>
    </row>
    <row r="59" spans="1:11" ht="15">
      <c r="A59" s="201" t="s">
        <v>164</v>
      </c>
      <c r="B59" s="287">
        <f>Margins!B59</f>
        <v>5650</v>
      </c>
      <c r="C59" s="287">
        <f>Volume!J59</f>
        <v>55.05</v>
      </c>
      <c r="D59" s="182">
        <f>Volume!M59</f>
        <v>-1.9590382902938586</v>
      </c>
      <c r="E59" s="175">
        <f>Volume!C59*100</f>
        <v>-23</v>
      </c>
      <c r="F59" s="347">
        <f>'Open Int.'!D59*100</f>
        <v>2</v>
      </c>
      <c r="G59" s="176">
        <f>'Open Int.'!R59</f>
        <v>132.997497</v>
      </c>
      <c r="H59" s="176">
        <f>'Open Int.'!Z59</f>
        <v>-0.24645300000000248</v>
      </c>
      <c r="I59" s="171">
        <f>'Open Int.'!O59</f>
        <v>0.8196913002806361</v>
      </c>
      <c r="J59" s="185">
        <f>IF(Volume!D59=0,0,Volume!F59/Volume!D59)</f>
        <v>0</v>
      </c>
      <c r="K59" s="187">
        <f>IF('Open Int.'!E59=0,0,'Open Int.'!H59/'Open Int.'!E59)</f>
        <v>0.06751054852320675</v>
      </c>
    </row>
    <row r="60" spans="1:11" ht="15">
      <c r="A60" s="201" t="s">
        <v>165</v>
      </c>
      <c r="B60" s="287">
        <f>Margins!B60</f>
        <v>1300</v>
      </c>
      <c r="C60" s="287">
        <f>Volume!J60</f>
        <v>275.9</v>
      </c>
      <c r="D60" s="182">
        <f>Volume!M60</f>
        <v>-2.577683615819213</v>
      </c>
      <c r="E60" s="175">
        <f>Volume!C60*100</f>
        <v>-53</v>
      </c>
      <c r="F60" s="347">
        <f>'Open Int.'!D60*100</f>
        <v>3</v>
      </c>
      <c r="G60" s="176">
        <f>'Open Int.'!R60</f>
        <v>8.859149</v>
      </c>
      <c r="H60" s="176">
        <f>'Open Int.'!Z60</f>
        <v>0.023309000000001134</v>
      </c>
      <c r="I60" s="171">
        <f>'Open Int.'!O60</f>
        <v>0.9352226720647774</v>
      </c>
      <c r="J60" s="185">
        <f>IF(Volume!D60=0,0,Volume!F60/Volume!D60)</f>
        <v>0</v>
      </c>
      <c r="K60" s="187">
        <f>IF('Open Int.'!E60=0,0,'Open Int.'!H60/'Open Int.'!E60)</f>
        <v>0</v>
      </c>
    </row>
    <row r="61" spans="1:11" ht="15">
      <c r="A61" s="201" t="s">
        <v>420</v>
      </c>
      <c r="B61" s="287">
        <f>Margins!B61</f>
        <v>150</v>
      </c>
      <c r="C61" s="287">
        <f>Volume!J61</f>
        <v>2208.3</v>
      </c>
      <c r="D61" s="182">
        <f>Volume!M61</f>
        <v>2.6662637439271193</v>
      </c>
      <c r="E61" s="175">
        <f>Volume!C61*100</f>
        <v>78</v>
      </c>
      <c r="F61" s="347">
        <f>'Open Int.'!D61*100</f>
        <v>-8</v>
      </c>
      <c r="G61" s="176">
        <f>'Open Int.'!R61</f>
        <v>51.641095500000006</v>
      </c>
      <c r="H61" s="176">
        <f>'Open Int.'!Z61</f>
        <v>-2.9822797499999965</v>
      </c>
      <c r="I61" s="171">
        <f>'Open Int.'!O61</f>
        <v>0.9249518922386145</v>
      </c>
      <c r="J61" s="185">
        <f>IF(Volume!D61=0,0,Volume!F61/Volume!D61)</f>
        <v>0</v>
      </c>
      <c r="K61" s="187">
        <f>IF('Open Int.'!E61=0,0,'Open Int.'!H61/'Open Int.'!E61)</f>
        <v>0</v>
      </c>
    </row>
    <row r="62" spans="1:11" ht="15">
      <c r="A62" s="201" t="s">
        <v>89</v>
      </c>
      <c r="B62" s="287">
        <f>Margins!B62</f>
        <v>750</v>
      </c>
      <c r="C62" s="287">
        <f>Volume!J62</f>
        <v>289.8</v>
      </c>
      <c r="D62" s="182">
        <f>Volume!M62</f>
        <v>-1.2774655084312723</v>
      </c>
      <c r="E62" s="175">
        <f>Volume!C62*100</f>
        <v>37</v>
      </c>
      <c r="F62" s="347">
        <f>'Open Int.'!D62*100</f>
        <v>3</v>
      </c>
      <c r="G62" s="176">
        <f>'Open Int.'!R62</f>
        <v>115.02162</v>
      </c>
      <c r="H62" s="176">
        <f>'Open Int.'!Z62</f>
        <v>1.4838187499999975</v>
      </c>
      <c r="I62" s="171">
        <f>'Open Int.'!O62</f>
        <v>0.8956916099773242</v>
      </c>
      <c r="J62" s="185">
        <f>IF(Volume!D62=0,0,Volume!F62/Volume!D62)</f>
        <v>0.09523809523809523</v>
      </c>
      <c r="K62" s="187">
        <f>IF('Open Int.'!E62=0,0,'Open Int.'!H62/'Open Int.'!E62)</f>
        <v>0.11920529801324503</v>
      </c>
    </row>
    <row r="63" spans="1:11" ht="15">
      <c r="A63" s="201" t="s">
        <v>287</v>
      </c>
      <c r="B63" s="287">
        <f>Margins!B63</f>
        <v>2000</v>
      </c>
      <c r="C63" s="287">
        <f>Volume!J63</f>
        <v>182.1</v>
      </c>
      <c r="D63" s="182">
        <f>Volume!M63</f>
        <v>0.19257221458046453</v>
      </c>
      <c r="E63" s="175">
        <f>Volume!C63*100</f>
        <v>113.99999999999999</v>
      </c>
      <c r="F63" s="347">
        <f>'Open Int.'!D63*100</f>
        <v>1</v>
      </c>
      <c r="G63" s="176">
        <f>'Open Int.'!R63</f>
        <v>27.60636</v>
      </c>
      <c r="H63" s="176">
        <f>'Open Int.'!Z63</f>
        <v>0.30750999999999706</v>
      </c>
      <c r="I63" s="171">
        <f>'Open Int.'!O63</f>
        <v>0.9617414248021108</v>
      </c>
      <c r="J63" s="185">
        <f>IF(Volume!D63=0,0,Volume!F63/Volume!D63)</f>
        <v>0</v>
      </c>
      <c r="K63" s="187">
        <f>IF('Open Int.'!E63=0,0,'Open Int.'!H63/'Open Int.'!E63)</f>
        <v>1</v>
      </c>
    </row>
    <row r="64" spans="1:11" ht="15">
      <c r="A64" s="201" t="s">
        <v>421</v>
      </c>
      <c r="B64" s="287">
        <f>Margins!B64</f>
        <v>350</v>
      </c>
      <c r="C64" s="287">
        <f>Volume!J64</f>
        <v>627.15</v>
      </c>
      <c r="D64" s="182">
        <f>Volume!M64</f>
        <v>-2.790048825854453</v>
      </c>
      <c r="E64" s="175">
        <f>Volume!C64*100</f>
        <v>-21</v>
      </c>
      <c r="F64" s="347">
        <f>'Open Int.'!D64*100</f>
        <v>2</v>
      </c>
      <c r="G64" s="176">
        <f>'Open Int.'!R64</f>
        <v>36.3057135</v>
      </c>
      <c r="H64" s="176">
        <f>'Open Int.'!Z64</f>
        <v>-0.2742914999999968</v>
      </c>
      <c r="I64" s="171">
        <f>'Open Int.'!O64</f>
        <v>0.9873035066505441</v>
      </c>
      <c r="J64" s="185">
        <f>IF(Volume!D64=0,0,Volume!F64/Volume!D64)</f>
        <v>0</v>
      </c>
      <c r="K64" s="187">
        <f>IF('Open Int.'!E64=0,0,'Open Int.'!H64/'Open Int.'!E64)</f>
        <v>0</v>
      </c>
    </row>
    <row r="65" spans="1:11" ht="15">
      <c r="A65" s="201" t="s">
        <v>271</v>
      </c>
      <c r="B65" s="287">
        <f>Margins!B65</f>
        <v>1200</v>
      </c>
      <c r="C65" s="287">
        <f>Volume!J65</f>
        <v>255.5</v>
      </c>
      <c r="D65" s="182">
        <f>Volume!M65</f>
        <v>2.057120031955265</v>
      </c>
      <c r="E65" s="175">
        <f>Volume!C65*100</f>
        <v>56.00000000000001</v>
      </c>
      <c r="F65" s="347">
        <f>'Open Int.'!D65*100</f>
        <v>-2</v>
      </c>
      <c r="G65" s="176">
        <f>'Open Int.'!R65</f>
        <v>17.87478</v>
      </c>
      <c r="H65" s="176">
        <f>'Open Int.'!Z65</f>
        <v>0.08991600000000233</v>
      </c>
      <c r="I65" s="171">
        <f>'Open Int.'!O65</f>
        <v>0.9485420240137221</v>
      </c>
      <c r="J65" s="185">
        <f>IF(Volume!D65=0,0,Volume!F65/Volume!D65)</f>
        <v>0</v>
      </c>
      <c r="K65" s="187">
        <f>IF('Open Int.'!E65=0,0,'Open Int.'!H65/'Open Int.'!E65)</f>
        <v>0.19047619047619047</v>
      </c>
    </row>
    <row r="66" spans="1:11" ht="15">
      <c r="A66" s="201" t="s">
        <v>221</v>
      </c>
      <c r="B66" s="287">
        <f>Margins!B66</f>
        <v>300</v>
      </c>
      <c r="C66" s="287">
        <f>Volume!J66</f>
        <v>1231.6</v>
      </c>
      <c r="D66" s="182">
        <f>Volume!M66</f>
        <v>0.9218666775924941</v>
      </c>
      <c r="E66" s="175">
        <f>Volume!C66*100</f>
        <v>87</v>
      </c>
      <c r="F66" s="347">
        <f>'Open Int.'!D66*100</f>
        <v>0</v>
      </c>
      <c r="G66" s="176">
        <f>'Open Int.'!R66</f>
        <v>62.516016</v>
      </c>
      <c r="H66" s="176">
        <f>'Open Int.'!Z66</f>
        <v>0.2781659999999988</v>
      </c>
      <c r="I66" s="171">
        <f>'Open Int.'!O66</f>
        <v>0.9515366430260047</v>
      </c>
      <c r="J66" s="185">
        <f>IF(Volume!D66=0,0,Volume!F66/Volume!D66)</f>
        <v>0</v>
      </c>
      <c r="K66" s="187">
        <f>IF('Open Int.'!E66=0,0,'Open Int.'!H66/'Open Int.'!E66)</f>
        <v>0</v>
      </c>
    </row>
    <row r="67" spans="1:11" ht="15">
      <c r="A67" s="201" t="s">
        <v>233</v>
      </c>
      <c r="B67" s="287">
        <f>Margins!B67</f>
        <v>1000</v>
      </c>
      <c r="C67" s="287">
        <f>Volume!J67</f>
        <v>473.85</v>
      </c>
      <c r="D67" s="182">
        <f>Volume!M67</f>
        <v>-1.6092192691029898</v>
      </c>
      <c r="E67" s="175">
        <f>Volume!C67*100</f>
        <v>-34</v>
      </c>
      <c r="F67" s="347">
        <f>'Open Int.'!D67*100</f>
        <v>0</v>
      </c>
      <c r="G67" s="176">
        <f>'Open Int.'!R67</f>
        <v>170.586</v>
      </c>
      <c r="H67" s="176">
        <f>'Open Int.'!Z67</f>
        <v>-2.3565599999999733</v>
      </c>
      <c r="I67" s="171">
        <f>'Open Int.'!O67</f>
        <v>0.9252777777777778</v>
      </c>
      <c r="J67" s="185">
        <f>IF(Volume!D67=0,0,Volume!F67/Volume!D67)</f>
        <v>0</v>
      </c>
      <c r="K67" s="187">
        <f>IF('Open Int.'!E67=0,0,'Open Int.'!H67/'Open Int.'!E67)</f>
        <v>0.2833333333333333</v>
      </c>
    </row>
    <row r="68" spans="1:11" ht="15">
      <c r="A68" s="201" t="s">
        <v>166</v>
      </c>
      <c r="B68" s="287">
        <f>Margins!B68</f>
        <v>2950</v>
      </c>
      <c r="C68" s="287">
        <f>Volume!J68</f>
        <v>104.6</v>
      </c>
      <c r="D68" s="182">
        <f>Volume!M68</f>
        <v>-2.7429102742910305</v>
      </c>
      <c r="E68" s="175">
        <f>Volume!C68*100</f>
        <v>-69</v>
      </c>
      <c r="F68" s="347">
        <f>'Open Int.'!D68*100</f>
        <v>0</v>
      </c>
      <c r="G68" s="176">
        <f>'Open Int.'!R68</f>
        <v>46.871783</v>
      </c>
      <c r="H68" s="176">
        <f>'Open Int.'!Z68</f>
        <v>-1.2901825000000002</v>
      </c>
      <c r="I68" s="171">
        <f>'Open Int.'!O68</f>
        <v>0.9572086899275839</v>
      </c>
      <c r="J68" s="185">
        <f>IF(Volume!D68=0,0,Volume!F68/Volume!D68)</f>
        <v>0.3</v>
      </c>
      <c r="K68" s="187">
        <f>IF('Open Int.'!E68=0,0,'Open Int.'!H68/'Open Int.'!E68)</f>
        <v>0.26262626262626265</v>
      </c>
    </row>
    <row r="69" spans="1:11" ht="15">
      <c r="A69" s="201" t="s">
        <v>222</v>
      </c>
      <c r="B69" s="287">
        <f>Margins!B69</f>
        <v>88</v>
      </c>
      <c r="C69" s="287">
        <f>Volume!J69</f>
        <v>2508.55</v>
      </c>
      <c r="D69" s="182">
        <f>Volume!M69</f>
        <v>-1.203182229923978</v>
      </c>
      <c r="E69" s="175">
        <f>Volume!C69*100</f>
        <v>32</v>
      </c>
      <c r="F69" s="347">
        <f>'Open Int.'!D69*100</f>
        <v>-5</v>
      </c>
      <c r="G69" s="176">
        <f>'Open Int.'!R69</f>
        <v>152.78273604</v>
      </c>
      <c r="H69" s="176">
        <f>'Open Int.'!Z69</f>
        <v>-10.530144680000006</v>
      </c>
      <c r="I69" s="171">
        <f>'Open Int.'!O69</f>
        <v>0.9832394162693252</v>
      </c>
      <c r="J69" s="185">
        <f>IF(Volume!D69=0,0,Volume!F69/Volume!D69)</f>
        <v>0</v>
      </c>
      <c r="K69" s="187">
        <f>IF('Open Int.'!E69=0,0,'Open Int.'!H69/'Open Int.'!E69)</f>
        <v>0</v>
      </c>
    </row>
    <row r="70" spans="1:11" ht="15">
      <c r="A70" s="201" t="s">
        <v>288</v>
      </c>
      <c r="B70" s="287">
        <f>Margins!B70</f>
        <v>1500</v>
      </c>
      <c r="C70" s="287">
        <f>Volume!J70</f>
        <v>186</v>
      </c>
      <c r="D70" s="182">
        <f>Volume!M70</f>
        <v>-0.053734551316493455</v>
      </c>
      <c r="E70" s="175">
        <f>Volume!C70*100</f>
        <v>-34</v>
      </c>
      <c r="F70" s="347">
        <f>'Open Int.'!D70*100</f>
        <v>-5</v>
      </c>
      <c r="G70" s="176">
        <f>'Open Int.'!R70</f>
        <v>179.6202</v>
      </c>
      <c r="H70" s="176">
        <f>'Open Int.'!Z70</f>
        <v>-8.55481499999999</v>
      </c>
      <c r="I70" s="171">
        <f>'Open Int.'!O70</f>
        <v>0.7503883193538365</v>
      </c>
      <c r="J70" s="185">
        <f>IF(Volume!D70=0,0,Volume!F70/Volume!D70)</f>
        <v>0.09375</v>
      </c>
      <c r="K70" s="187">
        <f>IF('Open Int.'!E70=0,0,'Open Int.'!H70/'Open Int.'!E70)</f>
        <v>0.10829493087557604</v>
      </c>
    </row>
    <row r="71" spans="1:11" ht="15">
      <c r="A71" s="201" t="s">
        <v>289</v>
      </c>
      <c r="B71" s="287">
        <f>Margins!B71</f>
        <v>1400</v>
      </c>
      <c r="C71" s="287">
        <f>Volume!J71</f>
        <v>143.25</v>
      </c>
      <c r="D71" s="182">
        <f>Volume!M71</f>
        <v>-1.376936316695353</v>
      </c>
      <c r="E71" s="175">
        <f>Volume!C71*100</f>
        <v>33</v>
      </c>
      <c r="F71" s="347">
        <f>'Open Int.'!D71*100</f>
        <v>0</v>
      </c>
      <c r="G71" s="176">
        <f>'Open Int.'!R71</f>
        <v>39.10725</v>
      </c>
      <c r="H71" s="176">
        <f>'Open Int.'!Z71</f>
        <v>-0.4239899999999963</v>
      </c>
      <c r="I71" s="171">
        <f>'Open Int.'!O71</f>
        <v>0.9517948717948718</v>
      </c>
      <c r="J71" s="185">
        <f>IF(Volume!D71=0,0,Volume!F71/Volume!D71)</f>
        <v>0</v>
      </c>
      <c r="K71" s="187">
        <f>IF('Open Int.'!E71=0,0,'Open Int.'!H71/'Open Int.'!E71)</f>
        <v>0.2826086956521739</v>
      </c>
    </row>
    <row r="72" spans="1:11" ht="15">
      <c r="A72" s="201" t="s">
        <v>195</v>
      </c>
      <c r="B72" s="287">
        <f>Margins!B72</f>
        <v>2062</v>
      </c>
      <c r="C72" s="287">
        <f>Volume!J72</f>
        <v>114.85</v>
      </c>
      <c r="D72" s="182">
        <f>Volume!M72</f>
        <v>-1.0340370529944014</v>
      </c>
      <c r="E72" s="175">
        <f>Volume!C72*100</f>
        <v>32</v>
      </c>
      <c r="F72" s="347">
        <f>'Open Int.'!D72*100</f>
        <v>-5</v>
      </c>
      <c r="G72" s="176">
        <f>'Open Int.'!R72</f>
        <v>246.55403076999997</v>
      </c>
      <c r="H72" s="176">
        <f>'Open Int.'!Z72</f>
        <v>-9.994245940000013</v>
      </c>
      <c r="I72" s="171">
        <f>'Open Int.'!O72</f>
        <v>0.9333397368168284</v>
      </c>
      <c r="J72" s="185">
        <f>IF(Volume!D72=0,0,Volume!F72/Volume!D72)</f>
        <v>0.06343283582089553</v>
      </c>
      <c r="K72" s="187">
        <f>IF('Open Int.'!E72=0,0,'Open Int.'!H72/'Open Int.'!E72)</f>
        <v>0.06612903225806452</v>
      </c>
    </row>
    <row r="73" spans="1:11" ht="15">
      <c r="A73" s="201" t="s">
        <v>290</v>
      </c>
      <c r="B73" s="287">
        <f>Margins!B73</f>
        <v>1400</v>
      </c>
      <c r="C73" s="287">
        <f>Volume!J73</f>
        <v>96</v>
      </c>
      <c r="D73" s="182">
        <f>Volume!M73</f>
        <v>-1.3360739979444987</v>
      </c>
      <c r="E73" s="175">
        <f>Volume!C73*100</f>
        <v>-24</v>
      </c>
      <c r="F73" s="347">
        <f>'Open Int.'!D73*100</f>
        <v>2</v>
      </c>
      <c r="G73" s="176">
        <f>'Open Int.'!R73</f>
        <v>88.34112</v>
      </c>
      <c r="H73" s="176">
        <f>'Open Int.'!Z73</f>
        <v>0.46559799999999996</v>
      </c>
      <c r="I73" s="171">
        <f>'Open Int.'!O73</f>
        <v>0.9090217556671231</v>
      </c>
      <c r="J73" s="185">
        <f>IF(Volume!D73=0,0,Volume!F73/Volume!D73)</f>
        <v>0.11764705882352941</v>
      </c>
      <c r="K73" s="187">
        <f>IF('Open Int.'!E73=0,0,'Open Int.'!H73/'Open Int.'!E73)</f>
        <v>0.09955752212389381</v>
      </c>
    </row>
    <row r="74" spans="1:11" ht="15">
      <c r="A74" s="201" t="s">
        <v>197</v>
      </c>
      <c r="B74" s="287">
        <f>Margins!B74</f>
        <v>650</v>
      </c>
      <c r="C74" s="287">
        <f>Volume!J74</f>
        <v>333.6</v>
      </c>
      <c r="D74" s="182">
        <f>Volume!M74</f>
        <v>-3.234227701232771</v>
      </c>
      <c r="E74" s="175">
        <f>Volume!C74*100</f>
        <v>-37</v>
      </c>
      <c r="F74" s="347">
        <f>'Open Int.'!D74*100</f>
        <v>-2</v>
      </c>
      <c r="G74" s="176">
        <f>'Open Int.'!R74</f>
        <v>140.447268</v>
      </c>
      <c r="H74" s="176">
        <f>'Open Int.'!Z74</f>
        <v>-7.450481999999994</v>
      </c>
      <c r="I74" s="171">
        <f>'Open Int.'!O74</f>
        <v>0.9782306623436776</v>
      </c>
      <c r="J74" s="185">
        <f>IF(Volume!D74=0,0,Volume!F74/Volume!D74)</f>
        <v>0</v>
      </c>
      <c r="K74" s="187">
        <f>IF('Open Int.'!E74=0,0,'Open Int.'!H74/'Open Int.'!E74)</f>
        <v>0.5</v>
      </c>
    </row>
    <row r="75" spans="1:11" ht="15">
      <c r="A75" s="201" t="s">
        <v>4</v>
      </c>
      <c r="B75" s="287">
        <f>Margins!B75</f>
        <v>150</v>
      </c>
      <c r="C75" s="287">
        <f>Volume!J75</f>
        <v>1804.45</v>
      </c>
      <c r="D75" s="182">
        <f>Volume!M75</f>
        <v>0.6498215082552483</v>
      </c>
      <c r="E75" s="175">
        <f>Volume!C75*100</f>
        <v>18</v>
      </c>
      <c r="F75" s="347">
        <f>'Open Int.'!D75*100</f>
        <v>3</v>
      </c>
      <c r="G75" s="176">
        <f>'Open Int.'!R75</f>
        <v>185.10950325</v>
      </c>
      <c r="H75" s="176">
        <f>'Open Int.'!Z75</f>
        <v>7.353383249999979</v>
      </c>
      <c r="I75" s="171">
        <f>'Open Int.'!O75</f>
        <v>0.9711946190963591</v>
      </c>
      <c r="J75" s="185">
        <f>IF(Volume!D75=0,0,Volume!F75/Volume!D75)</f>
        <v>0</v>
      </c>
      <c r="K75" s="187">
        <f>IF('Open Int.'!E75=0,0,'Open Int.'!H75/'Open Int.'!E75)</f>
        <v>0</v>
      </c>
    </row>
    <row r="76" spans="1:11" ht="15">
      <c r="A76" s="201" t="s">
        <v>79</v>
      </c>
      <c r="B76" s="287">
        <f>Margins!B76</f>
        <v>200</v>
      </c>
      <c r="C76" s="287">
        <f>Volume!J76</f>
        <v>1114.65</v>
      </c>
      <c r="D76" s="182">
        <f>Volume!M76</f>
        <v>-0.040355125100871504</v>
      </c>
      <c r="E76" s="175">
        <f>Volume!C76*100</f>
        <v>6</v>
      </c>
      <c r="F76" s="347">
        <f>'Open Int.'!D76*100</f>
        <v>-1</v>
      </c>
      <c r="G76" s="176">
        <f>'Open Int.'!R76</f>
        <v>217.758024</v>
      </c>
      <c r="H76" s="176">
        <f>'Open Int.'!Z76</f>
        <v>-2.1173939999999902</v>
      </c>
      <c r="I76" s="171">
        <f>'Open Int.'!O76</f>
        <v>0.8719287469287469</v>
      </c>
      <c r="J76" s="185">
        <f>IF(Volume!D76=0,0,Volume!F76/Volume!D76)</f>
        <v>0</v>
      </c>
      <c r="K76" s="187">
        <f>IF('Open Int.'!E76=0,0,'Open Int.'!H76/'Open Int.'!E76)</f>
        <v>0</v>
      </c>
    </row>
    <row r="77" spans="1:11" ht="15">
      <c r="A77" s="201" t="s">
        <v>196</v>
      </c>
      <c r="B77" s="287">
        <f>Margins!B77</f>
        <v>400</v>
      </c>
      <c r="C77" s="287">
        <f>Volume!J77</f>
        <v>690.2</v>
      </c>
      <c r="D77" s="182">
        <f>Volume!M77</f>
        <v>0.036234509747083116</v>
      </c>
      <c r="E77" s="175">
        <f>Volume!C77*100</f>
        <v>98</v>
      </c>
      <c r="F77" s="347">
        <f>'Open Int.'!D77*100</f>
        <v>0</v>
      </c>
      <c r="G77" s="176">
        <f>'Open Int.'!R77</f>
        <v>144.997216</v>
      </c>
      <c r="H77" s="176">
        <f>'Open Int.'!Z77</f>
        <v>-0.5546359999999879</v>
      </c>
      <c r="I77" s="171">
        <f>'Open Int.'!O77</f>
        <v>0.9596344249809596</v>
      </c>
      <c r="J77" s="185">
        <f>IF(Volume!D77=0,0,Volume!F77/Volume!D77)</f>
        <v>0</v>
      </c>
      <c r="K77" s="187">
        <f>IF('Open Int.'!E77=0,0,'Open Int.'!H77/'Open Int.'!E77)</f>
        <v>0</v>
      </c>
    </row>
    <row r="78" spans="1:11" ht="15">
      <c r="A78" s="201" t="s">
        <v>5</v>
      </c>
      <c r="B78" s="287">
        <f>Margins!B78</f>
        <v>1595</v>
      </c>
      <c r="C78" s="287">
        <f>Volume!J78</f>
        <v>144.7</v>
      </c>
      <c r="D78" s="182">
        <f>Volume!M78</f>
        <v>-1.3296965564268781</v>
      </c>
      <c r="E78" s="175">
        <f>Volume!C78*100</f>
        <v>145</v>
      </c>
      <c r="F78" s="347">
        <f>'Open Int.'!D78*100</f>
        <v>3</v>
      </c>
      <c r="G78" s="176">
        <f>'Open Int.'!R78</f>
        <v>454.27675095</v>
      </c>
      <c r="H78" s="176">
        <f>'Open Int.'!Z78</f>
        <v>6.5324501000000055</v>
      </c>
      <c r="I78" s="171">
        <f>'Open Int.'!O78</f>
        <v>0.7119849616420261</v>
      </c>
      <c r="J78" s="185">
        <f>IF(Volume!D78=0,0,Volume!F78/Volume!D78)</f>
        <v>0.1039426523297491</v>
      </c>
      <c r="K78" s="187">
        <f>IF('Open Int.'!E78=0,0,'Open Int.'!H78/'Open Int.'!E78)</f>
        <v>0.1407815631262525</v>
      </c>
    </row>
    <row r="79" spans="1:11" ht="15">
      <c r="A79" s="201" t="s">
        <v>198</v>
      </c>
      <c r="B79" s="287">
        <f>Margins!B79</f>
        <v>1000</v>
      </c>
      <c r="C79" s="287">
        <f>Volume!J79</f>
        <v>198.55</v>
      </c>
      <c r="D79" s="182">
        <f>Volume!M79</f>
        <v>1.9774011299435148</v>
      </c>
      <c r="E79" s="175">
        <f>Volume!C79*100</f>
        <v>122</v>
      </c>
      <c r="F79" s="347">
        <f>'Open Int.'!D79*100</f>
        <v>-8</v>
      </c>
      <c r="G79" s="176">
        <f>'Open Int.'!R79</f>
        <v>231.449735</v>
      </c>
      <c r="H79" s="176">
        <f>'Open Int.'!Z79</f>
        <v>-13.774914999999993</v>
      </c>
      <c r="I79" s="171">
        <f>'Open Int.'!O79</f>
        <v>0.9512739126704984</v>
      </c>
      <c r="J79" s="185">
        <f>IF(Volume!D79=0,0,Volume!F79/Volume!D79)</f>
        <v>0.11196319018404909</v>
      </c>
      <c r="K79" s="187">
        <f>IF('Open Int.'!E79=0,0,'Open Int.'!H79/'Open Int.'!E79)</f>
        <v>0.1397712833545108</v>
      </c>
    </row>
    <row r="80" spans="1:11" ht="15">
      <c r="A80" s="201" t="s">
        <v>199</v>
      </c>
      <c r="B80" s="287">
        <f>Margins!B80</f>
        <v>1300</v>
      </c>
      <c r="C80" s="287">
        <f>Volume!J80</f>
        <v>299.25</v>
      </c>
      <c r="D80" s="182">
        <f>Volume!M80</f>
        <v>-0.20010005002502007</v>
      </c>
      <c r="E80" s="175">
        <f>Volume!C80*100</f>
        <v>96</v>
      </c>
      <c r="F80" s="347">
        <f>'Open Int.'!D80*100</f>
        <v>4</v>
      </c>
      <c r="G80" s="176">
        <f>'Open Int.'!R80</f>
        <v>116.55189</v>
      </c>
      <c r="H80" s="176">
        <f>'Open Int.'!Z80</f>
        <v>3.664361999999997</v>
      </c>
      <c r="I80" s="171">
        <f>'Open Int.'!O80</f>
        <v>0.9626168224299065</v>
      </c>
      <c r="J80" s="185">
        <f>IF(Volume!D80=0,0,Volume!F80/Volume!D80)</f>
        <v>0.13333333333333333</v>
      </c>
      <c r="K80" s="187">
        <f>IF('Open Int.'!E80=0,0,'Open Int.'!H80/'Open Int.'!E80)</f>
        <v>0.22321428571428573</v>
      </c>
    </row>
    <row r="81" spans="1:11" ht="15">
      <c r="A81" s="201" t="s">
        <v>401</v>
      </c>
      <c r="B81" s="287">
        <f>Margins!B81</f>
        <v>250</v>
      </c>
      <c r="C81" s="287">
        <f>Volume!J81</f>
        <v>566.15</v>
      </c>
      <c r="D81" s="182">
        <f>Volume!M81</f>
        <v>-2.74007902422265</v>
      </c>
      <c r="E81" s="175">
        <f>Volume!C81*100</f>
        <v>-47</v>
      </c>
      <c r="F81" s="347">
        <f>'Open Int.'!D81*100</f>
        <v>3</v>
      </c>
      <c r="G81" s="176">
        <f>'Open Int.'!R81</f>
        <v>9.72362625</v>
      </c>
      <c r="H81" s="176">
        <f>'Open Int.'!Z81</f>
        <v>0.017108750000000228</v>
      </c>
      <c r="I81" s="171">
        <f>'Open Int.'!O81</f>
        <v>0.9767103347889374</v>
      </c>
      <c r="J81" s="185">
        <f>IF(Volume!D81=0,0,Volume!F81/Volume!D81)</f>
        <v>0</v>
      </c>
      <c r="K81" s="187">
        <f>IF('Open Int.'!E81=0,0,'Open Int.'!H81/'Open Int.'!E81)</f>
        <v>0</v>
      </c>
    </row>
    <row r="82" spans="1:11" ht="15">
      <c r="A82" s="201" t="s">
        <v>422</v>
      </c>
      <c r="B82" s="287">
        <f>Margins!B82</f>
        <v>3750</v>
      </c>
      <c r="C82" s="287">
        <f>Volume!J82</f>
        <v>57.3</v>
      </c>
      <c r="D82" s="182">
        <f>Volume!M82</f>
        <v>-2.716468590831921</v>
      </c>
      <c r="E82" s="175">
        <f>Volume!C82*100</f>
        <v>-36</v>
      </c>
      <c r="F82" s="347">
        <f>'Open Int.'!D82*100</f>
        <v>-1</v>
      </c>
      <c r="G82" s="176">
        <f>'Open Int.'!R82</f>
        <v>51.956775</v>
      </c>
      <c r="H82" s="176">
        <f>'Open Int.'!Z82</f>
        <v>-1.450800000000001</v>
      </c>
      <c r="I82" s="171">
        <f>'Open Int.'!O82</f>
        <v>0.815550041356493</v>
      </c>
      <c r="J82" s="185">
        <f>IF(Volume!D82=0,0,Volume!F82/Volume!D82)</f>
        <v>0</v>
      </c>
      <c r="K82" s="187">
        <f>IF('Open Int.'!E82=0,0,'Open Int.'!H82/'Open Int.'!E82)</f>
        <v>0.1044776119402985</v>
      </c>
    </row>
    <row r="83" spans="1:11" ht="15">
      <c r="A83" s="201" t="s">
        <v>43</v>
      </c>
      <c r="B83" s="287">
        <f>Margins!B83</f>
        <v>150</v>
      </c>
      <c r="C83" s="287">
        <f>Volume!J83</f>
        <v>2226.3</v>
      </c>
      <c r="D83" s="182">
        <f>Volume!M83</f>
        <v>-2.2416405032164457</v>
      </c>
      <c r="E83" s="175">
        <f>Volume!C83*100</f>
        <v>-35</v>
      </c>
      <c r="F83" s="347">
        <f>'Open Int.'!D83*100</f>
        <v>3</v>
      </c>
      <c r="G83" s="176">
        <f>'Open Int.'!R83</f>
        <v>128.635614</v>
      </c>
      <c r="H83" s="176">
        <f>'Open Int.'!Z83</f>
        <v>0.8421187499999974</v>
      </c>
      <c r="I83" s="171">
        <f>'Open Int.'!O83</f>
        <v>0.8997923156801662</v>
      </c>
      <c r="J83" s="185">
        <f>IF(Volume!D83=0,0,Volume!F83/Volume!D83)</f>
        <v>0</v>
      </c>
      <c r="K83" s="187">
        <f>IF('Open Int.'!E83=0,0,'Open Int.'!H83/'Open Int.'!E83)</f>
        <v>0</v>
      </c>
    </row>
    <row r="84" spans="1:11" ht="15">
      <c r="A84" s="201" t="s">
        <v>200</v>
      </c>
      <c r="B84" s="287">
        <f>Margins!B84</f>
        <v>350</v>
      </c>
      <c r="C84" s="287">
        <f>Volume!J84</f>
        <v>917.85</v>
      </c>
      <c r="D84" s="182">
        <f>Volume!M84</f>
        <v>-1.1523342846373306</v>
      </c>
      <c r="E84" s="175">
        <f>Volume!C84*100</f>
        <v>-1</v>
      </c>
      <c r="F84" s="347">
        <f>'Open Int.'!D84*100</f>
        <v>0</v>
      </c>
      <c r="G84" s="176">
        <f>'Open Int.'!R84</f>
        <v>769.16288925</v>
      </c>
      <c r="H84" s="176">
        <f>'Open Int.'!Z84</f>
        <v>-10.071627999999919</v>
      </c>
      <c r="I84" s="171">
        <f>'Open Int.'!O84</f>
        <v>0.8409556028901976</v>
      </c>
      <c r="J84" s="185">
        <f>IF(Volume!D84=0,0,Volume!F84/Volume!D84)</f>
        <v>0.7165775401069518</v>
      </c>
      <c r="K84" s="187">
        <f>IF('Open Int.'!E84=0,0,'Open Int.'!H84/'Open Int.'!E84)</f>
        <v>0.3059071729957806</v>
      </c>
    </row>
    <row r="85" spans="1:11" ht="15">
      <c r="A85" s="201" t="s">
        <v>141</v>
      </c>
      <c r="B85" s="287">
        <f>Margins!B85</f>
        <v>2400</v>
      </c>
      <c r="C85" s="287">
        <f>Volume!J85</f>
        <v>100.2</v>
      </c>
      <c r="D85" s="182">
        <f>Volume!M85</f>
        <v>-2.5765678172095203</v>
      </c>
      <c r="E85" s="175">
        <f>Volume!C85*100</f>
        <v>-17</v>
      </c>
      <c r="F85" s="347">
        <f>'Open Int.'!D85*100</f>
        <v>2</v>
      </c>
      <c r="G85" s="176">
        <f>'Open Int.'!R85</f>
        <v>557.144064</v>
      </c>
      <c r="H85" s="176">
        <f>'Open Int.'!Z85</f>
        <v>-0.4921800000000758</v>
      </c>
      <c r="I85" s="171">
        <f>'Open Int.'!O85</f>
        <v>0.8980490331491713</v>
      </c>
      <c r="J85" s="185">
        <f>IF(Volume!D85=0,0,Volume!F85/Volume!D85)</f>
        <v>0.24953617810760667</v>
      </c>
      <c r="K85" s="187">
        <f>IF('Open Int.'!E85=0,0,'Open Int.'!H85/'Open Int.'!E85)</f>
        <v>0.3332435344827586</v>
      </c>
    </row>
    <row r="86" spans="1:11" ht="15">
      <c r="A86" s="201" t="s">
        <v>398</v>
      </c>
      <c r="B86" s="287">
        <f>Margins!B86</f>
        <v>2700</v>
      </c>
      <c r="C86" s="287">
        <f>Volume!J86</f>
        <v>118.8</v>
      </c>
      <c r="D86" s="182">
        <f>Volume!M86</f>
        <v>2.634989200863928</v>
      </c>
      <c r="E86" s="175">
        <f>Volume!C86*100</f>
        <v>446</v>
      </c>
      <c r="F86" s="347">
        <f>'Open Int.'!D86*100</f>
        <v>9</v>
      </c>
      <c r="G86" s="176">
        <f>'Open Int.'!R86</f>
        <v>534.610692</v>
      </c>
      <c r="H86" s="176">
        <f>'Open Int.'!Z86</f>
        <v>50.165689499999985</v>
      </c>
      <c r="I86" s="171">
        <f>'Open Int.'!O86</f>
        <v>0.9050818983620328</v>
      </c>
      <c r="J86" s="185">
        <f>IF(Volume!D86=0,0,Volume!F86/Volume!D86)</f>
        <v>0.052956010086859066</v>
      </c>
      <c r="K86" s="187">
        <f>IF('Open Int.'!E86=0,0,'Open Int.'!H86/'Open Int.'!E86)</f>
        <v>0.08562244301578024</v>
      </c>
    </row>
    <row r="87" spans="1:11" ht="15">
      <c r="A87" s="201" t="s">
        <v>184</v>
      </c>
      <c r="B87" s="287">
        <f>Margins!B87</f>
        <v>2950</v>
      </c>
      <c r="C87" s="287">
        <f>Volume!J87</f>
        <v>115.1</v>
      </c>
      <c r="D87" s="182">
        <f>Volume!M87</f>
        <v>-2.498941126641256</v>
      </c>
      <c r="E87" s="175">
        <f>Volume!C87*100</f>
        <v>-49</v>
      </c>
      <c r="F87" s="347">
        <f>'Open Int.'!D87*100</f>
        <v>-5</v>
      </c>
      <c r="G87" s="176">
        <f>'Open Int.'!R87</f>
        <v>222.9792015</v>
      </c>
      <c r="H87" s="176">
        <f>'Open Int.'!Z87</f>
        <v>-13.446026250000017</v>
      </c>
      <c r="I87" s="171">
        <f>'Open Int.'!O87</f>
        <v>0.8500076138267093</v>
      </c>
      <c r="J87" s="185">
        <f>IF(Volume!D87=0,0,Volume!F87/Volume!D87)</f>
        <v>0.21559633027522937</v>
      </c>
      <c r="K87" s="187">
        <f>IF('Open Int.'!E87=0,0,'Open Int.'!H87/'Open Int.'!E87)</f>
        <v>0.3620564808110065</v>
      </c>
    </row>
    <row r="88" spans="1:11" ht="15">
      <c r="A88" s="201" t="s">
        <v>175</v>
      </c>
      <c r="B88" s="287">
        <f>Margins!B88</f>
        <v>7875</v>
      </c>
      <c r="C88" s="287">
        <f>Volume!J88</f>
        <v>46.9</v>
      </c>
      <c r="D88" s="182">
        <f>Volume!M88</f>
        <v>-3.0991735537190084</v>
      </c>
      <c r="E88" s="175">
        <f>Volume!C88*100</f>
        <v>21</v>
      </c>
      <c r="F88" s="347">
        <f>'Open Int.'!D88*100</f>
        <v>-6</v>
      </c>
      <c r="G88" s="176">
        <f>'Open Int.'!R88</f>
        <v>515.6690175</v>
      </c>
      <c r="H88" s="176">
        <f>'Open Int.'!Z88</f>
        <v>-44.773942499999976</v>
      </c>
      <c r="I88" s="171">
        <f>'Open Int.'!O88</f>
        <v>0.9641885116745452</v>
      </c>
      <c r="J88" s="185">
        <f>IF(Volume!D88=0,0,Volume!F88/Volume!D88)</f>
        <v>0.39416058394160586</v>
      </c>
      <c r="K88" s="187">
        <f>IF('Open Int.'!E88=0,0,'Open Int.'!H88/'Open Int.'!E88)</f>
        <v>0.4761001517450683</v>
      </c>
    </row>
    <row r="89" spans="1:11" ht="15">
      <c r="A89" s="201" t="s">
        <v>142</v>
      </c>
      <c r="B89" s="287">
        <f>Margins!B89</f>
        <v>1750</v>
      </c>
      <c r="C89" s="287">
        <f>Volume!J89</f>
        <v>145.1</v>
      </c>
      <c r="D89" s="182">
        <f>Volume!M89</f>
        <v>1.0797631487286539</v>
      </c>
      <c r="E89" s="175">
        <f>Volume!C89*100</f>
        <v>42</v>
      </c>
      <c r="F89" s="347">
        <f>'Open Int.'!D89*100</f>
        <v>-1</v>
      </c>
      <c r="G89" s="176">
        <f>'Open Int.'!R89</f>
        <v>132.14257</v>
      </c>
      <c r="H89" s="176">
        <f>'Open Int.'!Z89</f>
        <v>0.05503749999999741</v>
      </c>
      <c r="I89" s="171">
        <f>'Open Int.'!O89</f>
        <v>0.8737509607993851</v>
      </c>
      <c r="J89" s="185">
        <f>IF(Volume!D89=0,0,Volume!F89/Volume!D89)</f>
        <v>0.015384615384615385</v>
      </c>
      <c r="K89" s="187">
        <f>IF('Open Int.'!E89=0,0,'Open Int.'!H89/'Open Int.'!E89)</f>
        <v>0.0070921985815602835</v>
      </c>
    </row>
    <row r="90" spans="1:11" ht="15">
      <c r="A90" s="201" t="s">
        <v>176</v>
      </c>
      <c r="B90" s="287">
        <f>Margins!B90</f>
        <v>1450</v>
      </c>
      <c r="C90" s="287">
        <f>Volume!J90</f>
        <v>188.55</v>
      </c>
      <c r="D90" s="182">
        <f>Volume!M90</f>
        <v>-1.0236220472440887</v>
      </c>
      <c r="E90" s="175">
        <f>Volume!C90*100</f>
        <v>-10</v>
      </c>
      <c r="F90" s="347">
        <f>'Open Int.'!D90*100</f>
        <v>-4</v>
      </c>
      <c r="G90" s="176">
        <f>'Open Int.'!R90</f>
        <v>254.3143545</v>
      </c>
      <c r="H90" s="176">
        <f>'Open Int.'!Z90</f>
        <v>-12.21514799999997</v>
      </c>
      <c r="I90" s="171">
        <f>'Open Int.'!O90</f>
        <v>0.9559234573210063</v>
      </c>
      <c r="J90" s="185">
        <f>IF(Volume!D90=0,0,Volume!F90/Volume!D90)</f>
        <v>0.14285714285714285</v>
      </c>
      <c r="K90" s="187">
        <f>IF('Open Int.'!E90=0,0,'Open Int.'!H90/'Open Int.'!E90)</f>
        <v>0.1920152091254753</v>
      </c>
    </row>
    <row r="91" spans="1:11" ht="15">
      <c r="A91" s="201" t="s">
        <v>423</v>
      </c>
      <c r="B91" s="287">
        <f>Margins!B91</f>
        <v>500</v>
      </c>
      <c r="C91" s="287">
        <f>Volume!J91</f>
        <v>422.15</v>
      </c>
      <c r="D91" s="182">
        <f>Volume!M91</f>
        <v>-2.595754499307799</v>
      </c>
      <c r="E91" s="175">
        <f>Volume!C91*100</f>
        <v>43</v>
      </c>
      <c r="F91" s="347">
        <f>'Open Int.'!D91*100</f>
        <v>-1</v>
      </c>
      <c r="G91" s="176">
        <f>'Open Int.'!R91</f>
        <v>13.0655425</v>
      </c>
      <c r="H91" s="176">
        <f>'Open Int.'!Z91</f>
        <v>-0.4998775000000002</v>
      </c>
      <c r="I91" s="171">
        <f>'Open Int.'!O91</f>
        <v>0.9563812600969306</v>
      </c>
      <c r="J91" s="185">
        <f>IF(Volume!D91=0,0,Volume!F91/Volume!D91)</f>
        <v>0</v>
      </c>
      <c r="K91" s="187">
        <f>IF('Open Int.'!E91=0,0,'Open Int.'!H91/'Open Int.'!E91)</f>
        <v>0</v>
      </c>
    </row>
    <row r="92" spans="1:11" ht="15">
      <c r="A92" s="201" t="s">
        <v>397</v>
      </c>
      <c r="B92" s="287">
        <f>Margins!B92</f>
        <v>2200</v>
      </c>
      <c r="C92" s="287">
        <f>Volume!J92</f>
        <v>128.8</v>
      </c>
      <c r="D92" s="182">
        <f>Volume!M92</f>
        <v>-1.151189562547966</v>
      </c>
      <c r="E92" s="175">
        <f>Volume!C92*100</f>
        <v>-42</v>
      </c>
      <c r="F92" s="347">
        <f>'Open Int.'!D92*100</f>
        <v>-13</v>
      </c>
      <c r="G92" s="176">
        <f>'Open Int.'!R92</f>
        <v>19.920208000000002</v>
      </c>
      <c r="H92" s="176">
        <f>'Open Int.'!Z92</f>
        <v>-3.3279180000000004</v>
      </c>
      <c r="I92" s="171">
        <f>'Open Int.'!O92</f>
        <v>0.9061166429587483</v>
      </c>
      <c r="J92" s="185">
        <f>IF(Volume!D92=0,0,Volume!F92/Volume!D92)</f>
        <v>0</v>
      </c>
      <c r="K92" s="187">
        <f>IF('Open Int.'!E92=0,0,'Open Int.'!H92/'Open Int.'!E92)</f>
        <v>0</v>
      </c>
    </row>
    <row r="93" spans="1:11" ht="15">
      <c r="A93" s="201" t="s">
        <v>167</v>
      </c>
      <c r="B93" s="287">
        <f>Margins!B93</f>
        <v>3850</v>
      </c>
      <c r="C93" s="287">
        <f>Volume!J93</f>
        <v>48.65</v>
      </c>
      <c r="D93" s="182">
        <f>Volume!M93</f>
        <v>-1.7171717171717198</v>
      </c>
      <c r="E93" s="175">
        <f>Volume!C93*100</f>
        <v>-22</v>
      </c>
      <c r="F93" s="347">
        <f>'Open Int.'!D93*100</f>
        <v>-1</v>
      </c>
      <c r="G93" s="176">
        <f>'Open Int.'!R93</f>
        <v>68.4403335</v>
      </c>
      <c r="H93" s="176">
        <f>'Open Int.'!Z93</f>
        <v>-1.2338865000000112</v>
      </c>
      <c r="I93" s="171">
        <f>'Open Int.'!O93</f>
        <v>0.9269293924466339</v>
      </c>
      <c r="J93" s="185">
        <f>IF(Volume!D93=0,0,Volume!F93/Volume!D93)</f>
        <v>0</v>
      </c>
      <c r="K93" s="187">
        <f>IF('Open Int.'!E93=0,0,'Open Int.'!H93/'Open Int.'!E93)</f>
        <v>0.03695150115473441</v>
      </c>
    </row>
    <row r="94" spans="1:11" ht="15">
      <c r="A94" s="201" t="s">
        <v>201</v>
      </c>
      <c r="B94" s="287">
        <f>Margins!B94</f>
        <v>100</v>
      </c>
      <c r="C94" s="287">
        <f>Volume!J94</f>
        <v>1925.75</v>
      </c>
      <c r="D94" s="182">
        <f>Volume!M94</f>
        <v>-1.0787209451650186</v>
      </c>
      <c r="E94" s="175">
        <f>Volume!C94*100</f>
        <v>-27</v>
      </c>
      <c r="F94" s="347">
        <f>'Open Int.'!D94*100</f>
        <v>3</v>
      </c>
      <c r="G94" s="176">
        <f>'Open Int.'!R94</f>
        <v>1703.3451325</v>
      </c>
      <c r="H94" s="176">
        <f>'Open Int.'!Z94</f>
        <v>33.94860500000004</v>
      </c>
      <c r="I94" s="171">
        <f>'Open Int.'!O94</f>
        <v>0.8138065143412737</v>
      </c>
      <c r="J94" s="185">
        <f>IF(Volume!D94=0,0,Volume!F94/Volume!D94)</f>
        <v>0.0859375</v>
      </c>
      <c r="K94" s="187">
        <f>IF('Open Int.'!E94=0,0,'Open Int.'!H94/'Open Int.'!E94)</f>
        <v>0.15939060299577518</v>
      </c>
    </row>
    <row r="95" spans="1:11" ht="15">
      <c r="A95" s="201" t="s">
        <v>143</v>
      </c>
      <c r="B95" s="287">
        <f>Margins!B95</f>
        <v>2950</v>
      </c>
      <c r="C95" s="287">
        <f>Volume!J95</f>
        <v>117.1</v>
      </c>
      <c r="D95" s="182">
        <f>Volume!M95</f>
        <v>-3.740238388820395</v>
      </c>
      <c r="E95" s="175">
        <f>Volume!C95*100</f>
        <v>-65</v>
      </c>
      <c r="F95" s="347">
        <f>'Open Int.'!D95*100</f>
        <v>8</v>
      </c>
      <c r="G95" s="176">
        <f>'Open Int.'!R95</f>
        <v>23.628438</v>
      </c>
      <c r="H95" s="176">
        <f>'Open Int.'!Z95</f>
        <v>0.84035175</v>
      </c>
      <c r="I95" s="171">
        <f>'Open Int.'!O95</f>
        <v>0.9385964912280702</v>
      </c>
      <c r="J95" s="185">
        <f>IF(Volume!D95=0,0,Volume!F95/Volume!D95)</f>
        <v>0</v>
      </c>
      <c r="K95" s="187">
        <f>IF('Open Int.'!E95=0,0,'Open Int.'!H95/'Open Int.'!E95)</f>
        <v>0</v>
      </c>
    </row>
    <row r="96" spans="1:11" ht="15">
      <c r="A96" s="201" t="s">
        <v>90</v>
      </c>
      <c r="B96" s="287">
        <f>Margins!B96</f>
        <v>600</v>
      </c>
      <c r="C96" s="287">
        <f>Volume!J96</f>
        <v>502.55</v>
      </c>
      <c r="D96" s="182">
        <f>Volume!M96</f>
        <v>0.13948390953471926</v>
      </c>
      <c r="E96" s="175">
        <f>Volume!C96*100</f>
        <v>175</v>
      </c>
      <c r="F96" s="347">
        <f>'Open Int.'!D96*100</f>
        <v>22</v>
      </c>
      <c r="G96" s="176">
        <f>'Open Int.'!R96</f>
        <v>90.036858</v>
      </c>
      <c r="H96" s="176">
        <f>'Open Int.'!Z96</f>
        <v>16.445573999999993</v>
      </c>
      <c r="I96" s="171">
        <f>'Open Int.'!O96</f>
        <v>0.797052913596785</v>
      </c>
      <c r="J96" s="185">
        <f>IF(Volume!D96=0,0,Volume!F96/Volume!D96)</f>
        <v>0</v>
      </c>
      <c r="K96" s="187">
        <f>IF('Open Int.'!E96=0,0,'Open Int.'!H96/'Open Int.'!E96)</f>
        <v>0</v>
      </c>
    </row>
    <row r="97" spans="1:11" ht="15">
      <c r="A97" s="201" t="s">
        <v>35</v>
      </c>
      <c r="B97" s="287">
        <f>Margins!B97</f>
        <v>1100</v>
      </c>
      <c r="C97" s="287">
        <f>Volume!J97</f>
        <v>348.1</v>
      </c>
      <c r="D97" s="182">
        <f>Volume!M97</f>
        <v>-1.0798522307473586</v>
      </c>
      <c r="E97" s="175">
        <f>Volume!C97*100</f>
        <v>-33</v>
      </c>
      <c r="F97" s="347">
        <f>'Open Int.'!D97*100</f>
        <v>-2</v>
      </c>
      <c r="G97" s="176">
        <f>'Open Int.'!R97</f>
        <v>78.534841</v>
      </c>
      <c r="H97" s="176">
        <f>'Open Int.'!Z97</f>
        <v>-2.0960060000000027</v>
      </c>
      <c r="I97" s="171">
        <f>'Open Int.'!O97</f>
        <v>0.9897610921501706</v>
      </c>
      <c r="J97" s="185">
        <f>IF(Volume!D97=0,0,Volume!F97/Volume!D97)</f>
        <v>0</v>
      </c>
      <c r="K97" s="187">
        <f>IF('Open Int.'!E97=0,0,'Open Int.'!H97/'Open Int.'!E97)</f>
        <v>0.06</v>
      </c>
    </row>
    <row r="98" spans="1:11" ht="15">
      <c r="A98" s="201" t="s">
        <v>6</v>
      </c>
      <c r="B98" s="287">
        <f>Margins!B98</f>
        <v>2250</v>
      </c>
      <c r="C98" s="287">
        <f>Volume!J98</f>
        <v>166.25</v>
      </c>
      <c r="D98" s="182">
        <f>Volume!M98</f>
        <v>-2.606912712360861</v>
      </c>
      <c r="E98" s="175">
        <f>Volume!C98*100</f>
        <v>5</v>
      </c>
      <c r="F98" s="347">
        <f>'Open Int.'!D98*100</f>
        <v>5</v>
      </c>
      <c r="G98" s="176">
        <f>'Open Int.'!R98</f>
        <v>220.996125</v>
      </c>
      <c r="H98" s="176">
        <f>'Open Int.'!Z98</f>
        <v>3.2640075000000195</v>
      </c>
      <c r="I98" s="171">
        <f>'Open Int.'!O98</f>
        <v>0.9402505077860528</v>
      </c>
      <c r="J98" s="185">
        <f>IF(Volume!D98=0,0,Volume!F98/Volume!D98)</f>
        <v>0.11428571428571428</v>
      </c>
      <c r="K98" s="187">
        <f>IF('Open Int.'!E98=0,0,'Open Int.'!H98/'Open Int.'!E98)</f>
        <v>0.15789473684210525</v>
      </c>
    </row>
    <row r="99" spans="1:11" ht="15">
      <c r="A99" s="201" t="s">
        <v>177</v>
      </c>
      <c r="B99" s="287">
        <f>Margins!B99</f>
        <v>500</v>
      </c>
      <c r="C99" s="287">
        <f>Volume!J99</f>
        <v>334.9</v>
      </c>
      <c r="D99" s="182">
        <f>Volume!M99</f>
        <v>0.2544529262086412</v>
      </c>
      <c r="E99" s="175">
        <f>Volume!C99*100</f>
        <v>41</v>
      </c>
      <c r="F99" s="347">
        <f>'Open Int.'!D99*100</f>
        <v>-10</v>
      </c>
      <c r="G99" s="176">
        <f>'Open Int.'!R99</f>
        <v>184.814565</v>
      </c>
      <c r="H99" s="176">
        <f>'Open Int.'!Z99</f>
        <v>-18.337942500000025</v>
      </c>
      <c r="I99" s="171">
        <f>'Open Int.'!O99</f>
        <v>0.9546072302256048</v>
      </c>
      <c r="J99" s="185">
        <f>IF(Volume!D99=0,0,Volume!F99/Volume!D99)</f>
        <v>0.055299539170506916</v>
      </c>
      <c r="K99" s="187">
        <f>IF('Open Int.'!E99=0,0,'Open Int.'!H99/'Open Int.'!E99)</f>
        <v>0.11882716049382716</v>
      </c>
    </row>
    <row r="100" spans="1:11" ht="15">
      <c r="A100" s="201" t="s">
        <v>168</v>
      </c>
      <c r="B100" s="287">
        <f>Margins!B100</f>
        <v>300</v>
      </c>
      <c r="C100" s="287">
        <f>Volume!J100</f>
        <v>682.15</v>
      </c>
      <c r="D100" s="182">
        <f>Volume!M100</f>
        <v>-0.06592440668034653</v>
      </c>
      <c r="E100" s="175">
        <f>Volume!C100*100</f>
        <v>39</v>
      </c>
      <c r="F100" s="347">
        <f>'Open Int.'!D100*100</f>
        <v>-1</v>
      </c>
      <c r="G100" s="176">
        <f>'Open Int.'!R100</f>
        <v>16.535316</v>
      </c>
      <c r="H100" s="176">
        <f>'Open Int.'!Z100</f>
        <v>-0.17473199999999878</v>
      </c>
      <c r="I100" s="171">
        <f>'Open Int.'!O100</f>
        <v>0.8366336633663366</v>
      </c>
      <c r="J100" s="185">
        <f>IF(Volume!D100=0,0,Volume!F100/Volume!D100)</f>
        <v>0</v>
      </c>
      <c r="K100" s="187">
        <f>IF('Open Int.'!E100=0,0,'Open Int.'!H100/'Open Int.'!E100)</f>
        <v>0</v>
      </c>
    </row>
    <row r="101" spans="1:11" ht="15">
      <c r="A101" s="201" t="s">
        <v>132</v>
      </c>
      <c r="B101" s="287">
        <f>Margins!B101</f>
        <v>400</v>
      </c>
      <c r="C101" s="287">
        <f>Volume!J101</f>
        <v>721.6</v>
      </c>
      <c r="D101" s="182">
        <f>Volume!M101</f>
        <v>-0.4140215291195142</v>
      </c>
      <c r="E101" s="175">
        <f>Volume!C101*100</f>
        <v>-40</v>
      </c>
      <c r="F101" s="347">
        <f>'Open Int.'!D101*100</f>
        <v>-3</v>
      </c>
      <c r="G101" s="176">
        <f>'Open Int.'!R101</f>
        <v>130.927104</v>
      </c>
      <c r="H101" s="176">
        <f>'Open Int.'!Z101</f>
        <v>-3.9934159999999963</v>
      </c>
      <c r="I101" s="171">
        <f>'Open Int.'!O101</f>
        <v>0.9398148148148148</v>
      </c>
      <c r="J101" s="185">
        <f>IF(Volume!D101=0,0,Volume!F101/Volume!D101)</f>
        <v>0</v>
      </c>
      <c r="K101" s="187">
        <f>IF('Open Int.'!E101=0,0,'Open Int.'!H101/'Open Int.'!E101)</f>
        <v>0.034482758620689655</v>
      </c>
    </row>
    <row r="102" spans="1:11" ht="15">
      <c r="A102" s="201" t="s">
        <v>144</v>
      </c>
      <c r="B102" s="287">
        <f>Margins!B102</f>
        <v>125</v>
      </c>
      <c r="C102" s="287">
        <f>Volume!J102</f>
        <v>3119.3</v>
      </c>
      <c r="D102" s="182">
        <f>Volume!M102</f>
        <v>0.5285378194592185</v>
      </c>
      <c r="E102" s="175">
        <f>Volume!C102*100</f>
        <v>137</v>
      </c>
      <c r="F102" s="347">
        <f>'Open Int.'!D102*100</f>
        <v>-8</v>
      </c>
      <c r="G102" s="176">
        <f>'Open Int.'!R102</f>
        <v>62.11306125</v>
      </c>
      <c r="H102" s="176">
        <f>'Open Int.'!Z102</f>
        <v>-4.832006249999992</v>
      </c>
      <c r="I102" s="171">
        <f>'Open Int.'!O102</f>
        <v>0.9899560577526679</v>
      </c>
      <c r="J102" s="185">
        <f>IF(Volume!D102=0,0,Volume!F102/Volume!D102)</f>
        <v>0</v>
      </c>
      <c r="K102" s="187">
        <f>IF('Open Int.'!E102=0,0,'Open Int.'!H102/'Open Int.'!E102)</f>
        <v>0</v>
      </c>
    </row>
    <row r="103" spans="1:11" ht="15">
      <c r="A103" s="201" t="s">
        <v>291</v>
      </c>
      <c r="B103" s="287">
        <f>Margins!B103</f>
        <v>300</v>
      </c>
      <c r="C103" s="287">
        <f>Volume!J103</f>
        <v>637.95</v>
      </c>
      <c r="D103" s="182">
        <f>Volume!M103</f>
        <v>-3.3042819249715736</v>
      </c>
      <c r="E103" s="175">
        <f>Volume!C103*100</f>
        <v>54</v>
      </c>
      <c r="F103" s="347">
        <f>'Open Int.'!D103*100</f>
        <v>-1</v>
      </c>
      <c r="G103" s="176">
        <f>'Open Int.'!R103</f>
        <v>76.056399</v>
      </c>
      <c r="H103" s="176">
        <f>'Open Int.'!Z103</f>
        <v>-3.271940999999998</v>
      </c>
      <c r="I103" s="171">
        <f>'Open Int.'!O103</f>
        <v>0.9290387518872673</v>
      </c>
      <c r="J103" s="185">
        <f>IF(Volume!D103=0,0,Volume!F103/Volume!D103)</f>
        <v>0</v>
      </c>
      <c r="K103" s="187">
        <f>IF('Open Int.'!E103=0,0,'Open Int.'!H103/'Open Int.'!E103)</f>
        <v>0</v>
      </c>
    </row>
    <row r="104" spans="1:11" ht="15">
      <c r="A104" s="201" t="s">
        <v>133</v>
      </c>
      <c r="B104" s="287">
        <f>Margins!B104</f>
        <v>6250</v>
      </c>
      <c r="C104" s="287">
        <f>Volume!J104</f>
        <v>31.4</v>
      </c>
      <c r="D104" s="182">
        <f>Volume!M104</f>
        <v>-4.122137404580157</v>
      </c>
      <c r="E104" s="175">
        <f>Volume!C104*100</f>
        <v>121</v>
      </c>
      <c r="F104" s="347">
        <f>'Open Int.'!D104*100</f>
        <v>-8</v>
      </c>
      <c r="G104" s="176">
        <f>'Open Int.'!R104</f>
        <v>89.68625</v>
      </c>
      <c r="H104" s="176">
        <f>'Open Int.'!Z104</f>
        <v>-11.654531250000005</v>
      </c>
      <c r="I104" s="171">
        <f>'Open Int.'!O104</f>
        <v>0.9203501094091904</v>
      </c>
      <c r="J104" s="185">
        <f>IF(Volume!D104=0,0,Volume!F104/Volume!D104)</f>
        <v>0.08</v>
      </c>
      <c r="K104" s="187">
        <f>IF('Open Int.'!E104=0,0,'Open Int.'!H104/'Open Int.'!E104)</f>
        <v>0.07902298850574713</v>
      </c>
    </row>
    <row r="105" spans="1:11" ht="15">
      <c r="A105" s="201" t="s">
        <v>169</v>
      </c>
      <c r="B105" s="287">
        <f>Margins!B105</f>
        <v>2000</v>
      </c>
      <c r="C105" s="287">
        <f>Volume!J105</f>
        <v>158.55</v>
      </c>
      <c r="D105" s="182">
        <f>Volume!M105</f>
        <v>-3.4409257003653946</v>
      </c>
      <c r="E105" s="175">
        <f>Volume!C105*100</f>
        <v>-20</v>
      </c>
      <c r="F105" s="347">
        <f>'Open Int.'!D105*100</f>
        <v>3</v>
      </c>
      <c r="G105" s="176">
        <f>'Open Int.'!R105</f>
        <v>150.08343</v>
      </c>
      <c r="H105" s="176">
        <f>'Open Int.'!Z105</f>
        <v>-1.2432900000000018</v>
      </c>
      <c r="I105" s="171">
        <f>'Open Int.'!O105</f>
        <v>0.6327910416226494</v>
      </c>
      <c r="J105" s="185">
        <f>IF(Volume!D105=0,0,Volume!F105/Volume!D105)</f>
        <v>0</v>
      </c>
      <c r="K105" s="187">
        <f>IF('Open Int.'!E105=0,0,'Open Int.'!H105/'Open Int.'!E105)</f>
        <v>0.037037037037037035</v>
      </c>
    </row>
    <row r="106" spans="1:11" ht="15">
      <c r="A106" s="201" t="s">
        <v>292</v>
      </c>
      <c r="B106" s="287">
        <f>Margins!B106</f>
        <v>550</v>
      </c>
      <c r="C106" s="287">
        <f>Volume!J106</f>
        <v>621</v>
      </c>
      <c r="D106" s="182">
        <f>Volume!M106</f>
        <v>0.27450347166156075</v>
      </c>
      <c r="E106" s="175">
        <f>Volume!C106*100</f>
        <v>96</v>
      </c>
      <c r="F106" s="347">
        <f>'Open Int.'!D106*100</f>
        <v>-4</v>
      </c>
      <c r="G106" s="176">
        <f>'Open Int.'!R106</f>
        <v>212.23917</v>
      </c>
      <c r="H106" s="176">
        <f>'Open Int.'!Z106</f>
        <v>-9.126518500000003</v>
      </c>
      <c r="I106" s="171">
        <f>'Open Int.'!O106</f>
        <v>0.7045381396845832</v>
      </c>
      <c r="J106" s="185">
        <f>IF(Volume!D106=0,0,Volume!F106/Volume!D106)</f>
        <v>0</v>
      </c>
      <c r="K106" s="187">
        <f>IF('Open Int.'!E106=0,0,'Open Int.'!H106/'Open Int.'!E106)</f>
        <v>0.07692307692307693</v>
      </c>
    </row>
    <row r="107" spans="1:11" ht="15">
      <c r="A107" s="201" t="s">
        <v>424</v>
      </c>
      <c r="B107" s="287">
        <f>Margins!B107</f>
        <v>500</v>
      </c>
      <c r="C107" s="287">
        <f>Volume!J107</f>
        <v>422.6</v>
      </c>
      <c r="D107" s="182">
        <f>Volume!M107</f>
        <v>-3.965458470628335</v>
      </c>
      <c r="E107" s="175">
        <f>Volume!C107*100</f>
        <v>-3</v>
      </c>
      <c r="F107" s="347">
        <f>'Open Int.'!D107*100</f>
        <v>1</v>
      </c>
      <c r="G107" s="176">
        <f>'Open Int.'!R107</f>
        <v>13.26964</v>
      </c>
      <c r="H107" s="176">
        <f>'Open Int.'!Z107</f>
        <v>-0.393912499999999</v>
      </c>
      <c r="I107" s="171">
        <f>'Open Int.'!O107</f>
        <v>0.9808917197452229</v>
      </c>
      <c r="J107" s="185">
        <f>IF(Volume!D107=0,0,Volume!F107/Volume!D107)</f>
        <v>0</v>
      </c>
      <c r="K107" s="187">
        <f>IF('Open Int.'!E107=0,0,'Open Int.'!H107/'Open Int.'!E107)</f>
        <v>0</v>
      </c>
    </row>
    <row r="108" spans="1:11" ht="15">
      <c r="A108" s="201" t="s">
        <v>293</v>
      </c>
      <c r="B108" s="287">
        <f>Margins!B108</f>
        <v>550</v>
      </c>
      <c r="C108" s="287">
        <f>Volume!J108</f>
        <v>588.4</v>
      </c>
      <c r="D108" s="182">
        <f>Volume!M108</f>
        <v>-3.080217427112509</v>
      </c>
      <c r="E108" s="175">
        <f>Volume!C108*100</f>
        <v>-68</v>
      </c>
      <c r="F108" s="347">
        <f>'Open Int.'!D108*100</f>
        <v>-8</v>
      </c>
      <c r="G108" s="176">
        <f>'Open Int.'!R108</f>
        <v>105.98555</v>
      </c>
      <c r="H108" s="176">
        <f>'Open Int.'!Z108</f>
        <v>-13.519049499999994</v>
      </c>
      <c r="I108" s="171">
        <f>'Open Int.'!O108</f>
        <v>0.956030534351145</v>
      </c>
      <c r="J108" s="185">
        <f>IF(Volume!D108=0,0,Volume!F108/Volume!D108)</f>
        <v>0</v>
      </c>
      <c r="K108" s="187">
        <f>IF('Open Int.'!E108=0,0,'Open Int.'!H108/'Open Int.'!E108)</f>
        <v>0</v>
      </c>
    </row>
    <row r="109" spans="1:11" ht="15">
      <c r="A109" s="201" t="s">
        <v>178</v>
      </c>
      <c r="B109" s="287">
        <f>Margins!B109</f>
        <v>1250</v>
      </c>
      <c r="C109" s="287">
        <f>Volume!J109</f>
        <v>175</v>
      </c>
      <c r="D109" s="182">
        <f>Volume!M109</f>
        <v>-0.028563267637824262</v>
      </c>
      <c r="E109" s="175">
        <f>Volume!C109*100</f>
        <v>48</v>
      </c>
      <c r="F109" s="347">
        <f>'Open Int.'!D109*100</f>
        <v>-5</v>
      </c>
      <c r="G109" s="176">
        <f>'Open Int.'!R109</f>
        <v>57.79375</v>
      </c>
      <c r="H109" s="176">
        <f>'Open Int.'!Z109</f>
        <v>-2.642262499999994</v>
      </c>
      <c r="I109" s="171">
        <f>'Open Int.'!O109</f>
        <v>0.9042392127176382</v>
      </c>
      <c r="J109" s="185">
        <f>IF(Volume!D109=0,0,Volume!F109/Volume!D109)</f>
        <v>0</v>
      </c>
      <c r="K109" s="187">
        <f>IF('Open Int.'!E109=0,0,'Open Int.'!H109/'Open Int.'!E109)</f>
        <v>0</v>
      </c>
    </row>
    <row r="110" spans="1:11" ht="15">
      <c r="A110" s="201" t="s">
        <v>145</v>
      </c>
      <c r="B110" s="287">
        <f>Margins!B110</f>
        <v>1700</v>
      </c>
      <c r="C110" s="287">
        <f>Volume!J110</f>
        <v>171.35</v>
      </c>
      <c r="D110" s="182">
        <f>Volume!M110</f>
        <v>-2.6420454545454577</v>
      </c>
      <c r="E110" s="175">
        <f>Volume!C110*100</f>
        <v>-64</v>
      </c>
      <c r="F110" s="347">
        <f>'Open Int.'!D110*100</f>
        <v>0</v>
      </c>
      <c r="G110" s="176">
        <f>'Open Int.'!R110</f>
        <v>35.7418965</v>
      </c>
      <c r="H110" s="176">
        <f>'Open Int.'!Z110</f>
        <v>-1.1793835000000001</v>
      </c>
      <c r="I110" s="171">
        <f>'Open Int.'!O110</f>
        <v>0.9038304808475958</v>
      </c>
      <c r="J110" s="185">
        <f>IF(Volume!D110=0,0,Volume!F110/Volume!D110)</f>
        <v>0</v>
      </c>
      <c r="K110" s="187">
        <f>IF('Open Int.'!E110=0,0,'Open Int.'!H110/'Open Int.'!E110)</f>
        <v>0.08695652173913043</v>
      </c>
    </row>
    <row r="111" spans="1:11" ht="15">
      <c r="A111" s="201" t="s">
        <v>272</v>
      </c>
      <c r="B111" s="287">
        <f>Margins!B111</f>
        <v>850</v>
      </c>
      <c r="C111" s="287">
        <f>Volume!J111</f>
        <v>159.85</v>
      </c>
      <c r="D111" s="182">
        <f>Volume!M111</f>
        <v>-1.8421860607921403</v>
      </c>
      <c r="E111" s="175">
        <f>Volume!C111*100</f>
        <v>76</v>
      </c>
      <c r="F111" s="347">
        <f>'Open Int.'!D111*100</f>
        <v>0</v>
      </c>
      <c r="G111" s="176">
        <f>'Open Int.'!R111</f>
        <v>67.175364</v>
      </c>
      <c r="H111" s="176">
        <f>'Open Int.'!Z111</f>
        <v>-1.0807707499999992</v>
      </c>
      <c r="I111" s="171">
        <f>'Open Int.'!O111</f>
        <v>0.9379045307443366</v>
      </c>
      <c r="J111" s="185">
        <f>IF(Volume!D111=0,0,Volume!F111/Volume!D111)</f>
        <v>0</v>
      </c>
      <c r="K111" s="187">
        <f>IF('Open Int.'!E111=0,0,'Open Int.'!H111/'Open Int.'!E111)</f>
        <v>0.07954545454545454</v>
      </c>
    </row>
    <row r="112" spans="1:11" ht="15">
      <c r="A112" s="201" t="s">
        <v>210</v>
      </c>
      <c r="B112" s="287">
        <f>Margins!B112</f>
        <v>200</v>
      </c>
      <c r="C112" s="287">
        <f>Volume!J112</f>
        <v>1723.85</v>
      </c>
      <c r="D112" s="182">
        <f>Volume!M112</f>
        <v>-0.5738839543199934</v>
      </c>
      <c r="E112" s="175">
        <f>Volume!C112*100</f>
        <v>42</v>
      </c>
      <c r="F112" s="347">
        <f>'Open Int.'!D112*100</f>
        <v>7.000000000000001</v>
      </c>
      <c r="G112" s="176">
        <f>'Open Int.'!R112</f>
        <v>289.503369</v>
      </c>
      <c r="H112" s="176">
        <f>'Open Int.'!Z112</f>
        <v>18.233021000000008</v>
      </c>
      <c r="I112" s="171">
        <f>'Open Int.'!O112</f>
        <v>0.804930332261522</v>
      </c>
      <c r="J112" s="185">
        <f>IF(Volume!D112=0,0,Volume!F112/Volume!D112)</f>
        <v>0</v>
      </c>
      <c r="K112" s="187">
        <f>IF('Open Int.'!E112=0,0,'Open Int.'!H112/'Open Int.'!E112)</f>
        <v>0.07534246575342465</v>
      </c>
    </row>
    <row r="113" spans="1:11" ht="15">
      <c r="A113" s="201" t="s">
        <v>294</v>
      </c>
      <c r="B113" s="287">
        <f>Margins!B113</f>
        <v>350</v>
      </c>
      <c r="C113" s="287">
        <f>Volume!J113</f>
        <v>708.5</v>
      </c>
      <c r="D113" s="182">
        <f>Volume!M113</f>
        <v>-0.964495387195971</v>
      </c>
      <c r="E113" s="175">
        <f>Volume!C113*100</f>
        <v>235</v>
      </c>
      <c r="F113" s="347">
        <f>'Open Int.'!D113*100</f>
        <v>5</v>
      </c>
      <c r="G113" s="176">
        <f>'Open Int.'!R113</f>
        <v>251.297865</v>
      </c>
      <c r="H113" s="176">
        <f>'Open Int.'!Z113</f>
        <v>9.320968999999991</v>
      </c>
      <c r="I113" s="171">
        <f>'Open Int.'!O113</f>
        <v>0.8850404578646142</v>
      </c>
      <c r="J113" s="185">
        <f>IF(Volume!D113=0,0,Volume!F113/Volume!D113)</f>
        <v>0</v>
      </c>
      <c r="K113" s="187">
        <f>IF('Open Int.'!E113=0,0,'Open Int.'!H113/'Open Int.'!E113)</f>
        <v>0</v>
      </c>
    </row>
    <row r="114" spans="1:11" ht="15">
      <c r="A114" s="201" t="s">
        <v>7</v>
      </c>
      <c r="B114" s="287">
        <f>Margins!B114</f>
        <v>312</v>
      </c>
      <c r="C114" s="287">
        <f>Volume!J114</f>
        <v>735.4</v>
      </c>
      <c r="D114" s="182">
        <f>Volume!M114</f>
        <v>0.1770875902465542</v>
      </c>
      <c r="E114" s="175">
        <f>Volume!C114*100</f>
        <v>-42</v>
      </c>
      <c r="F114" s="347">
        <f>'Open Int.'!D114*100</f>
        <v>-8</v>
      </c>
      <c r="G114" s="176">
        <f>'Open Int.'!R114</f>
        <v>210.03376992</v>
      </c>
      <c r="H114" s="176">
        <f>'Open Int.'!Z114</f>
        <v>-17.10440472000002</v>
      </c>
      <c r="I114" s="171">
        <f>'Open Int.'!O114</f>
        <v>0.9259340179156653</v>
      </c>
      <c r="J114" s="185">
        <f>IF(Volume!D114=0,0,Volume!F114/Volume!D114)</f>
        <v>0</v>
      </c>
      <c r="K114" s="187">
        <f>IF('Open Int.'!E114=0,0,'Open Int.'!H114/'Open Int.'!E114)</f>
        <v>0.056105610561056105</v>
      </c>
    </row>
    <row r="115" spans="1:11" ht="15">
      <c r="A115" s="201" t="s">
        <v>170</v>
      </c>
      <c r="B115" s="287">
        <f>Margins!B115</f>
        <v>600</v>
      </c>
      <c r="C115" s="287">
        <f>Volume!J115</f>
        <v>572.6</v>
      </c>
      <c r="D115" s="182">
        <f>Volume!M115</f>
        <v>0.31534688156973867</v>
      </c>
      <c r="E115" s="175">
        <f>Volume!C115*100</f>
        <v>-1</v>
      </c>
      <c r="F115" s="347">
        <f>'Open Int.'!D115*100</f>
        <v>-6</v>
      </c>
      <c r="G115" s="176">
        <f>'Open Int.'!R115</f>
        <v>106.572312</v>
      </c>
      <c r="H115" s="176">
        <f>'Open Int.'!Z115</f>
        <v>-6.6173280000000005</v>
      </c>
      <c r="I115" s="171">
        <f>'Open Int.'!O115</f>
        <v>0.9422952933591231</v>
      </c>
      <c r="J115" s="185">
        <f>IF(Volume!D115=0,0,Volume!F115/Volume!D115)</f>
        <v>0</v>
      </c>
      <c r="K115" s="187">
        <f>IF('Open Int.'!E115=0,0,'Open Int.'!H115/'Open Int.'!E115)</f>
        <v>0</v>
      </c>
    </row>
    <row r="116" spans="1:11" ht="15">
      <c r="A116" s="201" t="s">
        <v>223</v>
      </c>
      <c r="B116" s="287">
        <f>Margins!B116</f>
        <v>400</v>
      </c>
      <c r="C116" s="287">
        <f>Volume!J116</f>
        <v>815.2</v>
      </c>
      <c r="D116" s="182">
        <f>Volume!M116</f>
        <v>-1.8540813869491906</v>
      </c>
      <c r="E116" s="175">
        <f>Volume!C116*100</f>
        <v>-62</v>
      </c>
      <c r="F116" s="347">
        <f>'Open Int.'!D116*100</f>
        <v>-3</v>
      </c>
      <c r="G116" s="176">
        <f>'Open Int.'!R116</f>
        <v>199.07184</v>
      </c>
      <c r="H116" s="176">
        <f>'Open Int.'!Z116</f>
        <v>-9.44198399999999</v>
      </c>
      <c r="I116" s="171">
        <f>'Open Int.'!O116</f>
        <v>0.9583947583947584</v>
      </c>
      <c r="J116" s="185">
        <f>IF(Volume!D116=0,0,Volume!F116/Volume!D116)</f>
        <v>0.058823529411764705</v>
      </c>
      <c r="K116" s="187">
        <f>IF('Open Int.'!E116=0,0,'Open Int.'!H116/'Open Int.'!E116)</f>
        <v>0.24680851063829787</v>
      </c>
    </row>
    <row r="117" spans="1:11" ht="15">
      <c r="A117" s="201" t="s">
        <v>207</v>
      </c>
      <c r="B117" s="287">
        <f>Margins!B117</f>
        <v>1250</v>
      </c>
      <c r="C117" s="287">
        <f>Volume!J117</f>
        <v>220.2</v>
      </c>
      <c r="D117" s="182">
        <f>Volume!M117</f>
        <v>-2.480070859167415</v>
      </c>
      <c r="E117" s="175">
        <f>Volume!C117*100</f>
        <v>487</v>
      </c>
      <c r="F117" s="347">
        <f>'Open Int.'!D117*100</f>
        <v>5</v>
      </c>
      <c r="G117" s="176">
        <f>'Open Int.'!R117</f>
        <v>49.572525</v>
      </c>
      <c r="H117" s="176">
        <f>'Open Int.'!Z117</f>
        <v>1.3359999999999985</v>
      </c>
      <c r="I117" s="171">
        <f>'Open Int.'!O117</f>
        <v>0.9317046085508051</v>
      </c>
      <c r="J117" s="185">
        <f>IF(Volume!D117=0,0,Volume!F117/Volume!D117)</f>
        <v>0.3448275862068966</v>
      </c>
      <c r="K117" s="187">
        <f>IF('Open Int.'!E117=0,0,'Open Int.'!H117/'Open Int.'!E117)</f>
        <v>0.057971014492753624</v>
      </c>
    </row>
    <row r="118" spans="1:11" ht="15">
      <c r="A118" s="201" t="s">
        <v>295</v>
      </c>
      <c r="B118" s="287">
        <f>Margins!B118</f>
        <v>250</v>
      </c>
      <c r="C118" s="287">
        <f>Volume!J118</f>
        <v>1169.35</v>
      </c>
      <c r="D118" s="182">
        <f>Volume!M118</f>
        <v>-6.0272431389882275</v>
      </c>
      <c r="E118" s="175">
        <f>Volume!C118*100</f>
        <v>-40</v>
      </c>
      <c r="F118" s="347">
        <f>'Open Int.'!D118*100</f>
        <v>-3</v>
      </c>
      <c r="G118" s="176">
        <f>'Open Int.'!R118</f>
        <v>160.20094999999998</v>
      </c>
      <c r="H118" s="176">
        <f>'Open Int.'!Z118</f>
        <v>-15.47016124999999</v>
      </c>
      <c r="I118" s="171">
        <f>'Open Int.'!O118</f>
        <v>0.8082116788321168</v>
      </c>
      <c r="J118" s="185">
        <f>IF(Volume!D118=0,0,Volume!F118/Volume!D118)</f>
        <v>0</v>
      </c>
      <c r="K118" s="187">
        <f>IF('Open Int.'!E118=0,0,'Open Int.'!H118/'Open Int.'!E118)</f>
        <v>0.2</v>
      </c>
    </row>
    <row r="119" spans="1:11" ht="15">
      <c r="A119" s="201" t="s">
        <v>425</v>
      </c>
      <c r="B119" s="287">
        <f>Margins!B119</f>
        <v>550</v>
      </c>
      <c r="C119" s="287">
        <f>Volume!J119</f>
        <v>440.6</v>
      </c>
      <c r="D119" s="182">
        <f>Volume!M119</f>
        <v>-0.5193045834274</v>
      </c>
      <c r="E119" s="175">
        <f>Volume!C119*100</f>
        <v>13</v>
      </c>
      <c r="F119" s="347">
        <f>'Open Int.'!D119*100</f>
        <v>-7.000000000000001</v>
      </c>
      <c r="G119" s="176">
        <f>'Open Int.'!R119</f>
        <v>26.825931</v>
      </c>
      <c r="H119" s="176">
        <f>'Open Int.'!Z119</f>
        <v>-2.2593119999999978</v>
      </c>
      <c r="I119" s="171">
        <f>'Open Int.'!O119</f>
        <v>0.928635953026197</v>
      </c>
      <c r="J119" s="185">
        <f>IF(Volume!D119=0,0,Volume!F119/Volume!D119)</f>
        <v>0</v>
      </c>
      <c r="K119" s="187">
        <f>IF('Open Int.'!E119=0,0,'Open Int.'!H119/'Open Int.'!E119)</f>
        <v>0</v>
      </c>
    </row>
    <row r="120" spans="1:11" ht="15">
      <c r="A120" s="201" t="s">
        <v>277</v>
      </c>
      <c r="B120" s="287">
        <f>Margins!B120</f>
        <v>800</v>
      </c>
      <c r="C120" s="287">
        <f>Volume!J120</f>
        <v>310.25</v>
      </c>
      <c r="D120" s="182">
        <f>Volume!M120</f>
        <v>-0.016113438607802566</v>
      </c>
      <c r="E120" s="175">
        <f>Volume!C120*100</f>
        <v>-5</v>
      </c>
      <c r="F120" s="347">
        <f>'Open Int.'!D120*100</f>
        <v>0</v>
      </c>
      <c r="G120" s="176">
        <f>'Open Int.'!R120</f>
        <v>131.99276</v>
      </c>
      <c r="H120" s="176">
        <f>'Open Int.'!Z120</f>
        <v>-0.46810399999998253</v>
      </c>
      <c r="I120" s="171">
        <f>'Open Int.'!O120</f>
        <v>0.9753666792027078</v>
      </c>
      <c r="J120" s="185">
        <f>IF(Volume!D120=0,0,Volume!F120/Volume!D120)</f>
        <v>0</v>
      </c>
      <c r="K120" s="187">
        <f>IF('Open Int.'!E120=0,0,'Open Int.'!H120/'Open Int.'!E120)</f>
        <v>0.06818181818181818</v>
      </c>
    </row>
    <row r="121" spans="1:11" ht="15">
      <c r="A121" s="201" t="s">
        <v>146</v>
      </c>
      <c r="B121" s="287">
        <f>Margins!B121</f>
        <v>8900</v>
      </c>
      <c r="C121" s="287">
        <f>Volume!J121</f>
        <v>43.2</v>
      </c>
      <c r="D121" s="182">
        <f>Volume!M121</f>
        <v>-2.151755379388439</v>
      </c>
      <c r="E121" s="175">
        <f>Volume!C121*100</f>
        <v>52</v>
      </c>
      <c r="F121" s="347">
        <f>'Open Int.'!D121*100</f>
        <v>2</v>
      </c>
      <c r="G121" s="176">
        <f>'Open Int.'!R121</f>
        <v>59.40216</v>
      </c>
      <c r="H121" s="176">
        <f>'Open Int.'!Z121</f>
        <v>0.02968150000000236</v>
      </c>
      <c r="I121" s="171">
        <f>'Open Int.'!O121</f>
        <v>0.8601941747572815</v>
      </c>
      <c r="J121" s="185">
        <f>IF(Volume!D121=0,0,Volume!F121/Volume!D121)</f>
        <v>0.05555555555555555</v>
      </c>
      <c r="K121" s="187">
        <f>IF('Open Int.'!E121=0,0,'Open Int.'!H121/'Open Int.'!E121)</f>
        <v>0.10240963855421686</v>
      </c>
    </row>
    <row r="122" spans="1:11" ht="15">
      <c r="A122" s="201" t="s">
        <v>8</v>
      </c>
      <c r="B122" s="287">
        <f>Margins!B122</f>
        <v>1600</v>
      </c>
      <c r="C122" s="287">
        <f>Volume!J122</f>
        <v>154.8</v>
      </c>
      <c r="D122" s="182">
        <f>Volume!M122</f>
        <v>0.486854917234664</v>
      </c>
      <c r="E122" s="175">
        <f>Volume!C122*100</f>
        <v>234</v>
      </c>
      <c r="F122" s="347">
        <f>'Open Int.'!D122*100</f>
        <v>-2</v>
      </c>
      <c r="G122" s="176">
        <f>'Open Int.'!R122</f>
        <v>372.1392000000001</v>
      </c>
      <c r="H122" s="176">
        <f>'Open Int.'!Z122</f>
        <v>-5.320271999999989</v>
      </c>
      <c r="I122" s="171">
        <f>'Open Int.'!O122</f>
        <v>0.8467886855241264</v>
      </c>
      <c r="J122" s="185">
        <f>IF(Volume!D122=0,0,Volume!F122/Volume!D122)</f>
        <v>0.061224489795918366</v>
      </c>
      <c r="K122" s="187">
        <f>IF('Open Int.'!E122=0,0,'Open Int.'!H122/'Open Int.'!E122)</f>
        <v>0.16616130988477865</v>
      </c>
    </row>
    <row r="123" spans="1:11" ht="15">
      <c r="A123" s="201" t="s">
        <v>296</v>
      </c>
      <c r="B123" s="287">
        <f>Margins!B123</f>
        <v>1000</v>
      </c>
      <c r="C123" s="287">
        <f>Volume!J123</f>
        <v>175.65</v>
      </c>
      <c r="D123" s="182">
        <f>Volume!M123</f>
        <v>-2.8753110312413543</v>
      </c>
      <c r="E123" s="175">
        <f>Volume!C123*100</f>
        <v>-64</v>
      </c>
      <c r="F123" s="347">
        <f>'Open Int.'!D123*100</f>
        <v>0</v>
      </c>
      <c r="G123" s="176">
        <f>'Open Int.'!R123</f>
        <v>31.458915</v>
      </c>
      <c r="H123" s="176">
        <f>'Open Int.'!Z123</f>
        <v>-1.0217449999999992</v>
      </c>
      <c r="I123" s="171">
        <f>'Open Int.'!O123</f>
        <v>0.9793411501954216</v>
      </c>
      <c r="J123" s="185">
        <f>IF(Volume!D123=0,0,Volume!F123/Volume!D123)</f>
        <v>0</v>
      </c>
      <c r="K123" s="187">
        <f>IF('Open Int.'!E123=0,0,'Open Int.'!H123/'Open Int.'!E123)</f>
        <v>0</v>
      </c>
    </row>
    <row r="124" spans="1:11" ht="15">
      <c r="A124" s="201" t="s">
        <v>179</v>
      </c>
      <c r="B124" s="287">
        <f>Margins!B124</f>
        <v>14000</v>
      </c>
      <c r="C124" s="287">
        <f>Volume!J124</f>
        <v>21.6</v>
      </c>
      <c r="D124" s="182">
        <f>Volume!M124</f>
        <v>-7.29613733905579</v>
      </c>
      <c r="E124" s="175">
        <f>Volume!C124*100</f>
        <v>-49</v>
      </c>
      <c r="F124" s="347">
        <f>'Open Int.'!D124*100</f>
        <v>-13</v>
      </c>
      <c r="G124" s="176">
        <f>'Open Int.'!R124</f>
        <v>102.36240000000001</v>
      </c>
      <c r="H124" s="176">
        <f>'Open Int.'!Z124</f>
        <v>-20.908579999999986</v>
      </c>
      <c r="I124" s="171">
        <f>'Open Int.'!O124</f>
        <v>0.9066469719350074</v>
      </c>
      <c r="J124" s="185">
        <f>IF(Volume!D124=0,0,Volume!F124/Volume!D124)</f>
        <v>0.21428571428571427</v>
      </c>
      <c r="K124" s="187">
        <f>IF('Open Int.'!E124=0,0,'Open Int.'!H124/'Open Int.'!E124)</f>
        <v>0.3991097922848665</v>
      </c>
    </row>
    <row r="125" spans="1:11" ht="15">
      <c r="A125" s="201" t="s">
        <v>202</v>
      </c>
      <c r="B125" s="287">
        <f>Margins!B125</f>
        <v>1150</v>
      </c>
      <c r="C125" s="287">
        <f>Volume!J125</f>
        <v>244</v>
      </c>
      <c r="D125" s="182">
        <f>Volume!M125</f>
        <v>-0.8331639910587324</v>
      </c>
      <c r="E125" s="175">
        <f>Volume!C125*100</f>
        <v>-13</v>
      </c>
      <c r="F125" s="347">
        <f>'Open Int.'!D125*100</f>
        <v>2</v>
      </c>
      <c r="G125" s="176">
        <f>'Open Int.'!R125</f>
        <v>76.54768</v>
      </c>
      <c r="H125" s="176">
        <f>'Open Int.'!Z125</f>
        <v>1.0263232500000044</v>
      </c>
      <c r="I125" s="171">
        <f>'Open Int.'!O125</f>
        <v>0.8907624633431085</v>
      </c>
      <c r="J125" s="185">
        <f>IF(Volume!D125=0,0,Volume!F125/Volume!D125)</f>
        <v>0</v>
      </c>
      <c r="K125" s="187">
        <f>IF('Open Int.'!E125=0,0,'Open Int.'!H125/'Open Int.'!E125)</f>
        <v>0.04411764705882353</v>
      </c>
    </row>
    <row r="126" spans="1:11" ht="15">
      <c r="A126" s="201" t="s">
        <v>171</v>
      </c>
      <c r="B126" s="287">
        <f>Margins!B126</f>
        <v>1100</v>
      </c>
      <c r="C126" s="287">
        <f>Volume!J126</f>
        <v>406.8</v>
      </c>
      <c r="D126" s="182">
        <f>Volume!M126</f>
        <v>-4.942166140904306</v>
      </c>
      <c r="E126" s="175">
        <f>Volume!C126*100</f>
        <v>3</v>
      </c>
      <c r="F126" s="347">
        <f>'Open Int.'!D126*100</f>
        <v>0</v>
      </c>
      <c r="G126" s="176">
        <f>'Open Int.'!R126</f>
        <v>154.559592</v>
      </c>
      <c r="H126" s="176">
        <f>'Open Int.'!Z126</f>
        <v>-8.506475999999992</v>
      </c>
      <c r="I126" s="171">
        <f>'Open Int.'!O126</f>
        <v>0.9363057324840764</v>
      </c>
      <c r="J126" s="185">
        <f>IF(Volume!D126=0,0,Volume!F126/Volume!D126)</f>
        <v>0</v>
      </c>
      <c r="K126" s="187">
        <f>IF('Open Int.'!E126=0,0,'Open Int.'!H126/'Open Int.'!E126)</f>
        <v>0.28</v>
      </c>
    </row>
    <row r="127" spans="1:11" ht="15">
      <c r="A127" s="201" t="s">
        <v>147</v>
      </c>
      <c r="B127" s="287">
        <f>Margins!B127</f>
        <v>5900</v>
      </c>
      <c r="C127" s="287">
        <f>Volume!J127</f>
        <v>63.65</v>
      </c>
      <c r="D127" s="182">
        <f>Volume!M127</f>
        <v>-2.227342549923189</v>
      </c>
      <c r="E127" s="175">
        <f>Volume!C127*100</f>
        <v>-20</v>
      </c>
      <c r="F127" s="347">
        <f>'Open Int.'!D127*100</f>
        <v>-1</v>
      </c>
      <c r="G127" s="176">
        <f>'Open Int.'!R127</f>
        <v>36.6146625</v>
      </c>
      <c r="H127" s="176">
        <f>'Open Int.'!Z127</f>
        <v>-0.7957034999999948</v>
      </c>
      <c r="I127" s="171">
        <f>'Open Int.'!O127</f>
        <v>0.8953846153846153</v>
      </c>
      <c r="J127" s="185">
        <f>IF(Volume!D127=0,0,Volume!F127/Volume!D127)</f>
        <v>0.2</v>
      </c>
      <c r="K127" s="187">
        <f>IF('Open Int.'!E127=0,0,'Open Int.'!H127/'Open Int.'!E127)</f>
        <v>0.017857142857142856</v>
      </c>
    </row>
    <row r="128" spans="1:11" ht="15">
      <c r="A128" s="201" t="s">
        <v>148</v>
      </c>
      <c r="B128" s="287">
        <f>Margins!B128</f>
        <v>1045</v>
      </c>
      <c r="C128" s="287">
        <f>Volume!J128</f>
        <v>271.75</v>
      </c>
      <c r="D128" s="182">
        <f>Volume!M128</f>
        <v>-2.755412417248162</v>
      </c>
      <c r="E128" s="175">
        <f>Volume!C128*100</f>
        <v>-66</v>
      </c>
      <c r="F128" s="347">
        <f>'Open Int.'!D128*100</f>
        <v>4</v>
      </c>
      <c r="G128" s="176">
        <f>'Open Int.'!R128</f>
        <v>33.708277625</v>
      </c>
      <c r="H128" s="176">
        <f>'Open Int.'!Z128</f>
        <v>0.35899407499999825</v>
      </c>
      <c r="I128" s="171">
        <f>'Open Int.'!O128</f>
        <v>0.9014321819713563</v>
      </c>
      <c r="J128" s="185">
        <f>IF(Volume!D128=0,0,Volume!F128/Volume!D128)</f>
        <v>0</v>
      </c>
      <c r="K128" s="187">
        <f>IF('Open Int.'!E128=0,0,'Open Int.'!H128/'Open Int.'!E128)</f>
        <v>0</v>
      </c>
    </row>
    <row r="129" spans="1:11" ht="15">
      <c r="A129" s="201" t="s">
        <v>122</v>
      </c>
      <c r="B129" s="287">
        <f>Margins!B129</f>
        <v>1625</v>
      </c>
      <c r="C129" s="287">
        <f>Volume!J129</f>
        <v>155.6</v>
      </c>
      <c r="D129" s="182">
        <f>Volume!M129</f>
        <v>0.4843396835647401</v>
      </c>
      <c r="E129" s="175">
        <f>Volume!C129*100</f>
        <v>11</v>
      </c>
      <c r="F129" s="347">
        <f>'Open Int.'!D129*100</f>
        <v>-4</v>
      </c>
      <c r="G129" s="176">
        <f>'Open Int.'!R129</f>
        <v>162.000995</v>
      </c>
      <c r="H129" s="176">
        <f>'Open Int.'!Z129</f>
        <v>-4.050466875000012</v>
      </c>
      <c r="I129" s="171">
        <f>'Open Int.'!O129</f>
        <v>0.9236772280318402</v>
      </c>
      <c r="J129" s="185">
        <f>IF(Volume!D129=0,0,Volume!F129/Volume!D129)</f>
        <v>0.09554140127388536</v>
      </c>
      <c r="K129" s="187">
        <f>IF('Open Int.'!E129=0,0,'Open Int.'!H129/'Open Int.'!E129)</f>
        <v>0.11433046202036022</v>
      </c>
    </row>
    <row r="130" spans="1:11" ht="15">
      <c r="A130" s="201" t="s">
        <v>36</v>
      </c>
      <c r="B130" s="287">
        <f>Margins!B130</f>
        <v>225</v>
      </c>
      <c r="C130" s="287">
        <f>Volume!J130</f>
        <v>914.45</v>
      </c>
      <c r="D130" s="182">
        <f>Volume!M130</f>
        <v>-1.3804259908331038</v>
      </c>
      <c r="E130" s="175">
        <f>Volume!C130*100</f>
        <v>2</v>
      </c>
      <c r="F130" s="347">
        <f>'Open Int.'!D130*100</f>
        <v>2</v>
      </c>
      <c r="G130" s="176">
        <f>'Open Int.'!R130</f>
        <v>691.0772985</v>
      </c>
      <c r="H130" s="176">
        <f>'Open Int.'!Z130</f>
        <v>7.142334750000032</v>
      </c>
      <c r="I130" s="171">
        <f>'Open Int.'!O130</f>
        <v>0.9427176372513993</v>
      </c>
      <c r="J130" s="185">
        <f>IF(Volume!D130=0,0,Volume!F130/Volume!D130)</f>
        <v>0</v>
      </c>
      <c r="K130" s="187">
        <f>IF('Open Int.'!E130=0,0,'Open Int.'!H130/'Open Int.'!E130)</f>
        <v>0.0776173285198556</v>
      </c>
    </row>
    <row r="131" spans="1:11" ht="15">
      <c r="A131" s="201" t="s">
        <v>172</v>
      </c>
      <c r="B131" s="287">
        <f>Margins!B131</f>
        <v>1050</v>
      </c>
      <c r="C131" s="287">
        <f>Volume!J131</f>
        <v>255.4</v>
      </c>
      <c r="D131" s="182">
        <f>Volume!M131</f>
        <v>-1.579961464354526</v>
      </c>
      <c r="E131" s="175">
        <f>Volume!C131*100</f>
        <v>-14.000000000000002</v>
      </c>
      <c r="F131" s="347">
        <f>'Open Int.'!D131*100</f>
        <v>0</v>
      </c>
      <c r="G131" s="176">
        <f>'Open Int.'!R131</f>
        <v>216.091386</v>
      </c>
      <c r="H131" s="176">
        <f>'Open Int.'!Z131</f>
        <v>-3.114751500000011</v>
      </c>
      <c r="I131" s="171">
        <f>'Open Int.'!O131</f>
        <v>0.934723256391164</v>
      </c>
      <c r="J131" s="185">
        <f>IF(Volume!D131=0,0,Volume!F131/Volume!D131)</f>
        <v>0</v>
      </c>
      <c r="K131" s="187">
        <f>IF('Open Int.'!E131=0,0,'Open Int.'!H131/'Open Int.'!E131)</f>
        <v>0.2411764705882353</v>
      </c>
    </row>
    <row r="132" spans="1:11" ht="15">
      <c r="A132" s="201" t="s">
        <v>80</v>
      </c>
      <c r="B132" s="287">
        <f>Margins!B132</f>
        <v>1200</v>
      </c>
      <c r="C132" s="287">
        <f>Volume!J132</f>
        <v>236.4</v>
      </c>
      <c r="D132" s="182">
        <f>Volume!M132</f>
        <v>-1.847623001868378</v>
      </c>
      <c r="E132" s="175">
        <f>Volume!C132*100</f>
        <v>-7.000000000000001</v>
      </c>
      <c r="F132" s="347">
        <f>'Open Int.'!D132*100</f>
        <v>11</v>
      </c>
      <c r="G132" s="176">
        <f>'Open Int.'!R132</f>
        <v>46.693728</v>
      </c>
      <c r="H132" s="176">
        <f>'Open Int.'!Z132</f>
        <v>3.8320620000000005</v>
      </c>
      <c r="I132" s="171">
        <f>'Open Int.'!O132</f>
        <v>0.9592952612393681</v>
      </c>
      <c r="J132" s="185">
        <f>IF(Volume!D132=0,0,Volume!F132/Volume!D132)</f>
        <v>0</v>
      </c>
      <c r="K132" s="187">
        <f>IF('Open Int.'!E132=0,0,'Open Int.'!H132/'Open Int.'!E132)</f>
        <v>0.047619047619047616</v>
      </c>
    </row>
    <row r="133" spans="1:11" ht="15">
      <c r="A133" s="201" t="s">
        <v>426</v>
      </c>
      <c r="B133" s="287">
        <f>Margins!B133</f>
        <v>500</v>
      </c>
      <c r="C133" s="287">
        <f>Volume!J133</f>
        <v>446.4</v>
      </c>
      <c r="D133" s="182">
        <f>Volume!M133</f>
        <v>-3.616538918277016</v>
      </c>
      <c r="E133" s="175">
        <f>Volume!C133*100</f>
        <v>-61</v>
      </c>
      <c r="F133" s="347">
        <f>'Open Int.'!D133*100</f>
        <v>-1</v>
      </c>
      <c r="G133" s="176">
        <f>'Open Int.'!R133</f>
        <v>26.82864</v>
      </c>
      <c r="H133" s="176">
        <f>'Open Int.'!Z133</f>
        <v>-1.3540375000000004</v>
      </c>
      <c r="I133" s="171">
        <f>'Open Int.'!O133</f>
        <v>0.9500831946755408</v>
      </c>
      <c r="J133" s="185">
        <f>IF(Volume!D133=0,0,Volume!F133/Volume!D133)</f>
        <v>0</v>
      </c>
      <c r="K133" s="187">
        <f>IF('Open Int.'!E133=0,0,'Open Int.'!H133/'Open Int.'!E133)</f>
        <v>2</v>
      </c>
    </row>
    <row r="134" spans="1:11" ht="15">
      <c r="A134" s="201" t="s">
        <v>274</v>
      </c>
      <c r="B134" s="287">
        <f>Margins!B134</f>
        <v>700</v>
      </c>
      <c r="C134" s="287">
        <f>Volume!J134</f>
        <v>318.75</v>
      </c>
      <c r="D134" s="182">
        <f>Volume!M134</f>
        <v>-3.598971722365032</v>
      </c>
      <c r="E134" s="175">
        <f>Volume!C134*100</f>
        <v>79</v>
      </c>
      <c r="F134" s="347">
        <f>'Open Int.'!D134*100</f>
        <v>7.000000000000001</v>
      </c>
      <c r="G134" s="176">
        <f>'Open Int.'!R134</f>
        <v>235.4191875</v>
      </c>
      <c r="H134" s="176">
        <f>'Open Int.'!Z134</f>
        <v>8.38497799999999</v>
      </c>
      <c r="I134" s="171">
        <f>'Open Int.'!O134</f>
        <v>0.9454080181973272</v>
      </c>
      <c r="J134" s="185">
        <f>IF(Volume!D134=0,0,Volume!F134/Volume!D134)</f>
        <v>0</v>
      </c>
      <c r="K134" s="187">
        <f>IF('Open Int.'!E134=0,0,'Open Int.'!H134/'Open Int.'!E134)</f>
        <v>0.038834951456310676</v>
      </c>
    </row>
    <row r="135" spans="1:11" ht="15">
      <c r="A135" s="201" t="s">
        <v>427</v>
      </c>
      <c r="B135" s="287">
        <f>Margins!B135</f>
        <v>500</v>
      </c>
      <c r="C135" s="287">
        <f>Volume!J135</f>
        <v>419.5</v>
      </c>
      <c r="D135" s="182">
        <f>Volume!M135</f>
        <v>-0.8274231678486997</v>
      </c>
      <c r="E135" s="175">
        <f>Volume!C135*100</f>
        <v>1730</v>
      </c>
      <c r="F135" s="347">
        <f>'Open Int.'!D135*100</f>
        <v>11</v>
      </c>
      <c r="G135" s="176">
        <f>'Open Int.'!R135</f>
        <v>22.548125</v>
      </c>
      <c r="H135" s="176">
        <f>'Open Int.'!Z135</f>
        <v>2.0114749999999972</v>
      </c>
      <c r="I135" s="171">
        <f>'Open Int.'!O135</f>
        <v>0.9758139534883721</v>
      </c>
      <c r="J135" s="185">
        <f>IF(Volume!D135=0,0,Volume!F135/Volume!D135)</f>
        <v>0</v>
      </c>
      <c r="K135" s="187">
        <f>IF('Open Int.'!E135=0,0,'Open Int.'!H135/'Open Int.'!E135)</f>
        <v>0</v>
      </c>
    </row>
    <row r="136" spans="1:11" ht="15">
      <c r="A136" s="201" t="s">
        <v>224</v>
      </c>
      <c r="B136" s="287">
        <f>Margins!B136</f>
        <v>650</v>
      </c>
      <c r="C136" s="287">
        <f>Volume!J136</f>
        <v>511.55</v>
      </c>
      <c r="D136" s="182">
        <f>Volume!M136</f>
        <v>-1.9267638036809838</v>
      </c>
      <c r="E136" s="175">
        <f>Volume!C136*100</f>
        <v>-54</v>
      </c>
      <c r="F136" s="347">
        <f>'Open Int.'!D136*100</f>
        <v>-1</v>
      </c>
      <c r="G136" s="176">
        <f>'Open Int.'!R136</f>
        <v>147.79958375</v>
      </c>
      <c r="H136" s="176">
        <f>'Open Int.'!Z136</f>
        <v>-3.95472024999998</v>
      </c>
      <c r="I136" s="171">
        <f>'Open Int.'!O136</f>
        <v>0.934533183352081</v>
      </c>
      <c r="J136" s="185">
        <f>IF(Volume!D136=0,0,Volume!F136/Volume!D136)</f>
        <v>0</v>
      </c>
      <c r="K136" s="187">
        <f>IF('Open Int.'!E136=0,0,'Open Int.'!H136/'Open Int.'!E136)</f>
        <v>0</v>
      </c>
    </row>
    <row r="137" spans="1:11" ht="15">
      <c r="A137" s="201" t="s">
        <v>428</v>
      </c>
      <c r="B137" s="287">
        <f>Margins!B137</f>
        <v>550</v>
      </c>
      <c r="C137" s="287">
        <f>Volume!J137</f>
        <v>440.1</v>
      </c>
      <c r="D137" s="182">
        <f>Volume!M137</f>
        <v>-0.6882545413516765</v>
      </c>
      <c r="E137" s="175">
        <f>Volume!C137*100</f>
        <v>142</v>
      </c>
      <c r="F137" s="347">
        <f>'Open Int.'!D137*100</f>
        <v>6</v>
      </c>
      <c r="G137" s="176">
        <f>'Open Int.'!R137</f>
        <v>15.201054</v>
      </c>
      <c r="H137" s="176">
        <f>'Open Int.'!Z137</f>
        <v>0.7964632499999986</v>
      </c>
      <c r="I137" s="171">
        <f>'Open Int.'!O137</f>
        <v>0.9585987261146497</v>
      </c>
      <c r="J137" s="185">
        <f>IF(Volume!D137=0,0,Volume!F137/Volume!D137)</f>
        <v>0</v>
      </c>
      <c r="K137" s="187">
        <f>IF('Open Int.'!E137=0,0,'Open Int.'!H137/'Open Int.'!E137)</f>
        <v>0</v>
      </c>
    </row>
    <row r="138" spans="1:11" ht="15">
      <c r="A138" s="201" t="s">
        <v>429</v>
      </c>
      <c r="B138" s="287">
        <f>Margins!B138</f>
        <v>4400</v>
      </c>
      <c r="C138" s="287">
        <f>Volume!J138</f>
        <v>51.4</v>
      </c>
      <c r="D138" s="182">
        <f>Volume!M138</f>
        <v>-2.835538752362949</v>
      </c>
      <c r="E138" s="175">
        <f>Volume!C138*100</f>
        <v>-28.999999999999996</v>
      </c>
      <c r="F138" s="347">
        <f>'Open Int.'!D138*100</f>
        <v>-2</v>
      </c>
      <c r="G138" s="176">
        <f>'Open Int.'!R138</f>
        <v>144.177</v>
      </c>
      <c r="H138" s="176">
        <f>'Open Int.'!Z138</f>
        <v>-5.860095999999999</v>
      </c>
      <c r="I138" s="171">
        <f>'Open Int.'!O138</f>
        <v>0.8605490196078431</v>
      </c>
      <c r="J138" s="185">
        <f>IF(Volume!D138=0,0,Volume!F138/Volume!D138)</f>
        <v>0.07100591715976332</v>
      </c>
      <c r="K138" s="187">
        <f>IF('Open Int.'!E138=0,0,'Open Int.'!H138/'Open Int.'!E138)</f>
        <v>0.12855007473841554</v>
      </c>
    </row>
    <row r="139" spans="1:11" ht="15">
      <c r="A139" s="201" t="s">
        <v>393</v>
      </c>
      <c r="B139" s="287">
        <f>Margins!B139</f>
        <v>2400</v>
      </c>
      <c r="C139" s="287">
        <f>Volume!J139</f>
        <v>147.95</v>
      </c>
      <c r="D139" s="182">
        <f>Volume!M139</f>
        <v>0.989761092150163</v>
      </c>
      <c r="E139" s="175">
        <f>Volume!C139*100</f>
        <v>132</v>
      </c>
      <c r="F139" s="347">
        <f>'Open Int.'!D139*100</f>
        <v>11</v>
      </c>
      <c r="G139" s="176">
        <f>'Open Int.'!R139</f>
        <v>107.09212799999999</v>
      </c>
      <c r="H139" s="176">
        <f>'Open Int.'!Z139</f>
        <v>9.66376799999999</v>
      </c>
      <c r="I139" s="171">
        <f>'Open Int.'!O139</f>
        <v>0.9499336870026526</v>
      </c>
      <c r="J139" s="185">
        <f>IF(Volume!D139=0,0,Volume!F139/Volume!D139)</f>
        <v>0.1391304347826087</v>
      </c>
      <c r="K139" s="187">
        <f>IF('Open Int.'!E139=0,0,'Open Int.'!H139/'Open Int.'!E139)</f>
        <v>0.49122807017543857</v>
      </c>
    </row>
    <row r="140" spans="1:11" ht="15">
      <c r="A140" s="201" t="s">
        <v>81</v>
      </c>
      <c r="B140" s="287">
        <f>Margins!B140</f>
        <v>600</v>
      </c>
      <c r="C140" s="287">
        <f>Volume!J140</f>
        <v>560.35</v>
      </c>
      <c r="D140" s="182">
        <f>Volume!M140</f>
        <v>1.1005863779882765</v>
      </c>
      <c r="E140" s="175">
        <f>Volume!C140*100</f>
        <v>1100</v>
      </c>
      <c r="F140" s="347">
        <f>'Open Int.'!D140*100</f>
        <v>-3</v>
      </c>
      <c r="G140" s="176">
        <f>'Open Int.'!R140</f>
        <v>313.145994</v>
      </c>
      <c r="H140" s="176">
        <f>'Open Int.'!Z140</f>
        <v>-5.5366710000000126</v>
      </c>
      <c r="I140" s="171">
        <f>'Open Int.'!O140</f>
        <v>0.9732660511058622</v>
      </c>
      <c r="J140" s="185">
        <f>IF(Volume!D140=0,0,Volume!F140/Volume!D140)</f>
        <v>0.42857142857142855</v>
      </c>
      <c r="K140" s="187">
        <f>IF('Open Int.'!E140=0,0,'Open Int.'!H140/'Open Int.'!E140)</f>
        <v>0.1111111111111111</v>
      </c>
    </row>
    <row r="141" spans="1:11" ht="15">
      <c r="A141" s="201" t="s">
        <v>225</v>
      </c>
      <c r="B141" s="287">
        <f>Margins!B141</f>
        <v>1400</v>
      </c>
      <c r="C141" s="287">
        <f>Volume!J141</f>
        <v>165.65</v>
      </c>
      <c r="D141" s="182">
        <f>Volume!M141</f>
        <v>-3.551673944687042</v>
      </c>
      <c r="E141" s="175">
        <f>Volume!C141*100</f>
        <v>-50</v>
      </c>
      <c r="F141" s="347">
        <f>'Open Int.'!D141*100</f>
        <v>3</v>
      </c>
      <c r="G141" s="176">
        <f>'Open Int.'!R141</f>
        <v>107.304757</v>
      </c>
      <c r="H141" s="176">
        <f>'Open Int.'!Z141</f>
        <v>-1.234373000000005</v>
      </c>
      <c r="I141" s="171">
        <f>'Open Int.'!O141</f>
        <v>0.9345148044089042</v>
      </c>
      <c r="J141" s="185">
        <f>IF(Volume!D141=0,0,Volume!F141/Volume!D141)</f>
        <v>0</v>
      </c>
      <c r="K141" s="187">
        <f>IF('Open Int.'!E141=0,0,'Open Int.'!H141/'Open Int.'!E141)</f>
        <v>0.06369426751592357</v>
      </c>
    </row>
    <row r="142" spans="1:11" ht="15">
      <c r="A142" s="201" t="s">
        <v>297</v>
      </c>
      <c r="B142" s="287">
        <f>Margins!B142</f>
        <v>1100</v>
      </c>
      <c r="C142" s="287">
        <f>Volume!J142</f>
        <v>503.45</v>
      </c>
      <c r="D142" s="182">
        <f>Volume!M142</f>
        <v>0.6899999999999977</v>
      </c>
      <c r="E142" s="175">
        <f>Volume!C142*100</f>
        <v>235</v>
      </c>
      <c r="F142" s="347">
        <f>'Open Int.'!D142*100</f>
        <v>1</v>
      </c>
      <c r="G142" s="176">
        <f>'Open Int.'!R142</f>
        <v>302.0951725</v>
      </c>
      <c r="H142" s="176">
        <f>'Open Int.'!Z142</f>
        <v>6.5251724999999965</v>
      </c>
      <c r="I142" s="171">
        <f>'Open Int.'!O142</f>
        <v>0.9275893675527039</v>
      </c>
      <c r="J142" s="185">
        <f>IF(Volume!D142=0,0,Volume!F142/Volume!D142)</f>
        <v>0.046153846153846156</v>
      </c>
      <c r="K142" s="187">
        <f>IF('Open Int.'!E142=0,0,'Open Int.'!H142/'Open Int.'!E142)</f>
        <v>0.05223880597014925</v>
      </c>
    </row>
    <row r="143" spans="1:11" ht="15">
      <c r="A143" s="201" t="s">
        <v>226</v>
      </c>
      <c r="B143" s="287">
        <f>Margins!B143</f>
        <v>1500</v>
      </c>
      <c r="C143" s="287">
        <f>Volume!J143</f>
        <v>182</v>
      </c>
      <c r="D143" s="182">
        <f>Volume!M143</f>
        <v>-0.546448087431694</v>
      </c>
      <c r="E143" s="175">
        <f>Volume!C143*100</f>
        <v>9</v>
      </c>
      <c r="F143" s="347">
        <f>'Open Int.'!D143*100</f>
        <v>0</v>
      </c>
      <c r="G143" s="176">
        <f>'Open Int.'!R143</f>
        <v>177.5592</v>
      </c>
      <c r="H143" s="176">
        <f>'Open Int.'!Z143</f>
        <v>-0.8383499999999913</v>
      </c>
      <c r="I143" s="171">
        <f>'Open Int.'!O143</f>
        <v>0.9172816728167281</v>
      </c>
      <c r="J143" s="185">
        <f>IF(Volume!D143=0,0,Volume!F143/Volume!D143)</f>
        <v>0</v>
      </c>
      <c r="K143" s="187">
        <f>IF('Open Int.'!E143=0,0,'Open Int.'!H143/'Open Int.'!E143)</f>
        <v>0</v>
      </c>
    </row>
    <row r="144" spans="1:11" ht="15">
      <c r="A144" s="201" t="s">
        <v>430</v>
      </c>
      <c r="B144" s="287">
        <f>Margins!B144</f>
        <v>550</v>
      </c>
      <c r="C144" s="287">
        <f>Volume!J144</f>
        <v>469.95</v>
      </c>
      <c r="D144" s="182">
        <f>Volume!M144</f>
        <v>-0.21233676611105215</v>
      </c>
      <c r="E144" s="175">
        <f>Volume!C144*100</f>
        <v>88</v>
      </c>
      <c r="F144" s="347">
        <f>'Open Int.'!D144*100</f>
        <v>6</v>
      </c>
      <c r="G144" s="176">
        <f>'Open Int.'!R144</f>
        <v>14.81047425</v>
      </c>
      <c r="H144" s="176">
        <f>'Open Int.'!Z144</f>
        <v>0.7455525000000005</v>
      </c>
      <c r="I144" s="171">
        <f>'Open Int.'!O144</f>
        <v>0.8917975567190227</v>
      </c>
      <c r="J144" s="185">
        <f>IF(Volume!D144=0,0,Volume!F144/Volume!D144)</f>
        <v>0</v>
      </c>
      <c r="K144" s="187">
        <f>IF('Open Int.'!E144=0,0,'Open Int.'!H144/'Open Int.'!E144)</f>
        <v>0</v>
      </c>
    </row>
    <row r="145" spans="1:11" ht="15">
      <c r="A145" s="201" t="s">
        <v>227</v>
      </c>
      <c r="B145" s="287">
        <f>Margins!B145</f>
        <v>800</v>
      </c>
      <c r="C145" s="287">
        <f>Volume!J145</f>
        <v>389.75</v>
      </c>
      <c r="D145" s="182">
        <f>Volume!M145</f>
        <v>-2.5015634771732334</v>
      </c>
      <c r="E145" s="175">
        <f>Volume!C145*100</f>
        <v>-10</v>
      </c>
      <c r="F145" s="347">
        <f>'Open Int.'!D145*100</f>
        <v>1</v>
      </c>
      <c r="G145" s="176">
        <f>'Open Int.'!R145</f>
        <v>155.71292</v>
      </c>
      <c r="H145" s="176">
        <f>'Open Int.'!Z145</f>
        <v>-1.8205600000000004</v>
      </c>
      <c r="I145" s="171">
        <f>'Open Int.'!O145</f>
        <v>0.9247096515818983</v>
      </c>
      <c r="J145" s="185">
        <f>IF(Volume!D145=0,0,Volume!F145/Volume!D145)</f>
        <v>0.07407407407407407</v>
      </c>
      <c r="K145" s="187">
        <f>IF('Open Int.'!E145=0,0,'Open Int.'!H145/'Open Int.'!E145)</f>
        <v>0.12155963302752294</v>
      </c>
    </row>
    <row r="146" spans="1:11" ht="15">
      <c r="A146" s="201" t="s">
        <v>234</v>
      </c>
      <c r="B146" s="287">
        <f>Margins!B146</f>
        <v>700</v>
      </c>
      <c r="C146" s="287">
        <f>Volume!J146</f>
        <v>511.5</v>
      </c>
      <c r="D146" s="182">
        <f>Volume!M146</f>
        <v>-2.2549206955856977</v>
      </c>
      <c r="E146" s="175">
        <f>Volume!C146*100</f>
        <v>-30</v>
      </c>
      <c r="F146" s="347">
        <f>'Open Int.'!D146*100</f>
        <v>4</v>
      </c>
      <c r="G146" s="176">
        <f>'Open Int.'!R146</f>
        <v>932.93508</v>
      </c>
      <c r="H146" s="176">
        <f>'Open Int.'!Z146</f>
        <v>25.475317000000018</v>
      </c>
      <c r="I146" s="171">
        <f>'Open Int.'!O146</f>
        <v>0.8989100399140313</v>
      </c>
      <c r="J146" s="185">
        <f>IF(Volume!D146=0,0,Volume!F146/Volume!D146)</f>
        <v>0.14411441144114412</v>
      </c>
      <c r="K146" s="187">
        <f>IF('Open Int.'!E146=0,0,'Open Int.'!H146/'Open Int.'!E146)</f>
        <v>0.3032236400268637</v>
      </c>
    </row>
    <row r="147" spans="1:11" ht="15">
      <c r="A147" s="201" t="s">
        <v>98</v>
      </c>
      <c r="B147" s="287">
        <f>Margins!B147</f>
        <v>550</v>
      </c>
      <c r="C147" s="287">
        <f>Volume!J147</f>
        <v>569.7</v>
      </c>
      <c r="D147" s="182">
        <f>Volume!M147</f>
        <v>3.1691416153567546</v>
      </c>
      <c r="E147" s="175">
        <f>Volume!C147*100</f>
        <v>102</v>
      </c>
      <c r="F147" s="347">
        <f>'Open Int.'!D147*100</f>
        <v>6</v>
      </c>
      <c r="G147" s="176">
        <f>'Open Int.'!R147</f>
        <v>312.457662</v>
      </c>
      <c r="H147" s="176">
        <f>'Open Int.'!Z147</f>
        <v>29.39994200000001</v>
      </c>
      <c r="I147" s="171">
        <f>'Open Int.'!O147</f>
        <v>0.8693341355796229</v>
      </c>
      <c r="J147" s="185">
        <f>IF(Volume!D147=0,0,Volume!F147/Volume!D147)</f>
        <v>0.10488505747126436</v>
      </c>
      <c r="K147" s="187">
        <f>IF('Open Int.'!E147=0,0,'Open Int.'!H147/'Open Int.'!E147)</f>
        <v>0.16535433070866143</v>
      </c>
    </row>
    <row r="148" spans="1:11" ht="15">
      <c r="A148" s="201" t="s">
        <v>149</v>
      </c>
      <c r="B148" s="287">
        <f>Margins!B148</f>
        <v>550</v>
      </c>
      <c r="C148" s="287">
        <f>Volume!J148</f>
        <v>965.75</v>
      </c>
      <c r="D148" s="182">
        <f>Volume!M148</f>
        <v>-5.318627450980392</v>
      </c>
      <c r="E148" s="175">
        <f>Volume!C148*100</f>
        <v>-59</v>
      </c>
      <c r="F148" s="347">
        <f>'Open Int.'!D148*100</f>
        <v>0</v>
      </c>
      <c r="G148" s="176">
        <f>'Open Int.'!R148</f>
        <v>551.61225625</v>
      </c>
      <c r="H148" s="176">
        <f>'Open Int.'!Z148</f>
        <v>-27.451943750000055</v>
      </c>
      <c r="I148" s="171">
        <f>'Open Int.'!O148</f>
        <v>0.8948483389504093</v>
      </c>
      <c r="J148" s="185">
        <f>IF(Volume!D148=0,0,Volume!F148/Volume!D148)</f>
        <v>0.24645030425963488</v>
      </c>
      <c r="K148" s="187">
        <f>IF('Open Int.'!E148=0,0,'Open Int.'!H148/'Open Int.'!E148)</f>
        <v>0.6612903225806451</v>
      </c>
    </row>
    <row r="149" spans="1:11" ht="15">
      <c r="A149" s="201" t="s">
        <v>203</v>
      </c>
      <c r="B149" s="287">
        <f>Margins!B149</f>
        <v>150</v>
      </c>
      <c r="C149" s="287">
        <f>Volume!J149</f>
        <v>1756.15</v>
      </c>
      <c r="D149" s="182">
        <f>Volume!M149</f>
        <v>-1.2982998454404895</v>
      </c>
      <c r="E149" s="175">
        <f>Volume!C149*100</f>
        <v>-41</v>
      </c>
      <c r="F149" s="347">
        <f>'Open Int.'!D149*100</f>
        <v>-2</v>
      </c>
      <c r="G149" s="176">
        <f>'Open Int.'!R149</f>
        <v>1849.542057</v>
      </c>
      <c r="H149" s="176">
        <f>'Open Int.'!Z149</f>
        <v>-110.90676299999996</v>
      </c>
      <c r="I149" s="171">
        <f>'Open Int.'!O149</f>
        <v>0.9580556030308209</v>
      </c>
      <c r="J149" s="185">
        <f>IF(Volume!D149=0,0,Volume!F149/Volume!D149)</f>
        <v>0.4217589264318236</v>
      </c>
      <c r="K149" s="187">
        <f>IF('Open Int.'!E149=0,0,'Open Int.'!H149/'Open Int.'!E149)</f>
        <v>0.8717010900745841</v>
      </c>
    </row>
    <row r="150" spans="1:11" ht="15">
      <c r="A150" s="201" t="s">
        <v>298</v>
      </c>
      <c r="B150" s="287">
        <f>Margins!B150</f>
        <v>1000</v>
      </c>
      <c r="C150" s="287">
        <f>Volume!J150</f>
        <v>592.25</v>
      </c>
      <c r="D150" s="182">
        <f>Volume!M150</f>
        <v>-1.8641259320629662</v>
      </c>
      <c r="E150" s="175">
        <f>Volume!C150*100</f>
        <v>-19</v>
      </c>
      <c r="F150" s="347">
        <f>'Open Int.'!D150*100</f>
        <v>0</v>
      </c>
      <c r="G150" s="176">
        <f>'Open Int.'!R150</f>
        <v>65.917425</v>
      </c>
      <c r="H150" s="176">
        <f>'Open Int.'!Z150</f>
        <v>-1.191775000000007</v>
      </c>
      <c r="I150" s="171">
        <f>'Open Int.'!O150</f>
        <v>0.8751123090745733</v>
      </c>
      <c r="J150" s="185">
        <f>IF(Volume!D150=0,0,Volume!F150/Volume!D150)</f>
        <v>0</v>
      </c>
      <c r="K150" s="187">
        <f>IF('Open Int.'!E150=0,0,'Open Int.'!H150/'Open Int.'!E150)</f>
        <v>0.5</v>
      </c>
    </row>
    <row r="151" spans="1:11" ht="15">
      <c r="A151" s="201" t="s">
        <v>431</v>
      </c>
      <c r="B151" s="287">
        <f>Margins!B151</f>
        <v>7150</v>
      </c>
      <c r="C151" s="287">
        <f>Volume!J151</f>
        <v>33.3</v>
      </c>
      <c r="D151" s="182">
        <f>Volume!M151</f>
        <v>0.30120481927709125</v>
      </c>
      <c r="E151" s="175">
        <f>Volume!C151*100</f>
        <v>-28.000000000000004</v>
      </c>
      <c r="F151" s="347">
        <f>'Open Int.'!D151*100</f>
        <v>-2</v>
      </c>
      <c r="G151" s="176">
        <f>'Open Int.'!R151</f>
        <v>219.761685</v>
      </c>
      <c r="H151" s="176">
        <f>'Open Int.'!Z151</f>
        <v>0.13770900000000097</v>
      </c>
      <c r="I151" s="171">
        <f>'Open Int.'!O151</f>
        <v>0.756988082340195</v>
      </c>
      <c r="J151" s="185">
        <f>IF(Volume!D151=0,0,Volume!F151/Volume!D151)</f>
        <v>0.12351326623970722</v>
      </c>
      <c r="K151" s="187">
        <f>IF('Open Int.'!E151=0,0,'Open Int.'!H151/'Open Int.'!E151)</f>
        <v>0.2090245520902455</v>
      </c>
    </row>
    <row r="152" spans="1:11" ht="15">
      <c r="A152" s="201" t="s">
        <v>432</v>
      </c>
      <c r="B152" s="287">
        <f>Margins!B152</f>
        <v>450</v>
      </c>
      <c r="C152" s="287">
        <f>Volume!J152</f>
        <v>444.95</v>
      </c>
      <c r="D152" s="182">
        <f>Volume!M152</f>
        <v>-1.2867443150305073</v>
      </c>
      <c r="E152" s="175">
        <f>Volume!C152*100</f>
        <v>-46</v>
      </c>
      <c r="F152" s="347">
        <f>'Open Int.'!D152*100</f>
        <v>-1</v>
      </c>
      <c r="G152" s="176">
        <f>'Open Int.'!R152</f>
        <v>48.07462275</v>
      </c>
      <c r="H152" s="176">
        <f>'Open Int.'!Z152</f>
        <v>-1.3365922499999954</v>
      </c>
      <c r="I152" s="171">
        <f>'Open Int.'!O152</f>
        <v>0.9704289879216993</v>
      </c>
      <c r="J152" s="185">
        <f>IF(Volume!D152=0,0,Volume!F152/Volume!D152)</f>
        <v>0</v>
      </c>
      <c r="K152" s="187">
        <f>IF('Open Int.'!E152=0,0,'Open Int.'!H152/'Open Int.'!E152)</f>
        <v>0.25</v>
      </c>
    </row>
    <row r="153" spans="1:11" ht="15">
      <c r="A153" s="201" t="s">
        <v>216</v>
      </c>
      <c r="B153" s="287">
        <f>Margins!B153</f>
        <v>3350</v>
      </c>
      <c r="C153" s="287">
        <f>Volume!J153</f>
        <v>92.4</v>
      </c>
      <c r="D153" s="182">
        <f>Volume!M153</f>
        <v>-2.428722280887009</v>
      </c>
      <c r="E153" s="175">
        <f>Volume!C153*100</f>
        <v>-1</v>
      </c>
      <c r="F153" s="347">
        <f>'Open Int.'!D153*100</f>
        <v>-4</v>
      </c>
      <c r="G153" s="176">
        <f>'Open Int.'!R153</f>
        <v>777.0382620000001</v>
      </c>
      <c r="H153" s="176">
        <f>'Open Int.'!Z153</f>
        <v>-36.59998949999988</v>
      </c>
      <c r="I153" s="171">
        <f>'Open Int.'!O153</f>
        <v>0.8266741026968888</v>
      </c>
      <c r="J153" s="185">
        <f>IF(Volume!D153=0,0,Volume!F153/Volume!D153)</f>
        <v>0.16230366492146597</v>
      </c>
      <c r="K153" s="187">
        <f>IF('Open Int.'!E153=0,0,'Open Int.'!H153/'Open Int.'!E153)</f>
        <v>0.34612418048592364</v>
      </c>
    </row>
    <row r="154" spans="1:11" ht="15">
      <c r="A154" s="201" t="s">
        <v>235</v>
      </c>
      <c r="B154" s="287">
        <f>Margins!B154</f>
        <v>2700</v>
      </c>
      <c r="C154" s="287">
        <f>Volume!J154</f>
        <v>144.45</v>
      </c>
      <c r="D154" s="182">
        <f>Volume!M154</f>
        <v>-0.7557540364136192</v>
      </c>
      <c r="E154" s="175">
        <f>Volume!C154*100</f>
        <v>-27</v>
      </c>
      <c r="F154" s="347">
        <f>'Open Int.'!D154*100</f>
        <v>0</v>
      </c>
      <c r="G154" s="176">
        <f>'Open Int.'!R154</f>
        <v>489.156813</v>
      </c>
      <c r="H154" s="176">
        <f>'Open Int.'!Z154</f>
        <v>-5.296914000000015</v>
      </c>
      <c r="I154" s="171">
        <f>'Open Int.'!O154</f>
        <v>0.9408387816935098</v>
      </c>
      <c r="J154" s="185">
        <f>IF(Volume!D154=0,0,Volume!F154/Volume!D154)</f>
        <v>0.16703056768558952</v>
      </c>
      <c r="K154" s="187">
        <f>IF('Open Int.'!E154=0,0,'Open Int.'!H154/'Open Int.'!E154)</f>
        <v>0.6394557823129252</v>
      </c>
    </row>
    <row r="155" spans="1:11" ht="15">
      <c r="A155" s="201" t="s">
        <v>204</v>
      </c>
      <c r="B155" s="287">
        <f>Margins!B155</f>
        <v>600</v>
      </c>
      <c r="C155" s="287">
        <f>Volume!J155</f>
        <v>453.25</v>
      </c>
      <c r="D155" s="182">
        <f>Volume!M155</f>
        <v>0.7222222222222222</v>
      </c>
      <c r="E155" s="175">
        <f>Volume!C155*100</f>
        <v>-57.99999999999999</v>
      </c>
      <c r="F155" s="347">
        <f>'Open Int.'!D155*100</f>
        <v>-1</v>
      </c>
      <c r="G155" s="176">
        <f>'Open Int.'!R155</f>
        <v>661.028865</v>
      </c>
      <c r="H155" s="176">
        <f>'Open Int.'!Z155</f>
        <v>-2.982134999999971</v>
      </c>
      <c r="I155" s="171">
        <f>'Open Int.'!O155</f>
        <v>0.6034475665446167</v>
      </c>
      <c r="J155" s="185">
        <f>IF(Volume!D155=0,0,Volume!F155/Volume!D155)</f>
        <v>0.06858407079646017</v>
      </c>
      <c r="K155" s="187">
        <f>IF('Open Int.'!E155=0,0,'Open Int.'!H155/'Open Int.'!E155)</f>
        <v>0.13377023901310717</v>
      </c>
    </row>
    <row r="156" spans="1:11" ht="15">
      <c r="A156" s="201" t="s">
        <v>205</v>
      </c>
      <c r="B156" s="287">
        <f>Margins!B156</f>
        <v>250</v>
      </c>
      <c r="C156" s="287">
        <f>Volume!J156</f>
        <v>1308.7</v>
      </c>
      <c r="D156" s="182">
        <f>Volume!M156</f>
        <v>-1.3046757164404188</v>
      </c>
      <c r="E156" s="175">
        <f>Volume!C156*100</f>
        <v>9</v>
      </c>
      <c r="F156" s="347">
        <f>'Open Int.'!D156*100</f>
        <v>4</v>
      </c>
      <c r="G156" s="176">
        <f>'Open Int.'!R156</f>
        <v>1247.4855575</v>
      </c>
      <c r="H156" s="176">
        <f>'Open Int.'!Z156</f>
        <v>33.30050749999987</v>
      </c>
      <c r="I156" s="171">
        <f>'Open Int.'!O156</f>
        <v>0.9420650948097249</v>
      </c>
      <c r="J156" s="185">
        <f>IF(Volume!D156=0,0,Volume!F156/Volume!D156)</f>
        <v>0.4312297734627832</v>
      </c>
      <c r="K156" s="187">
        <f>IF('Open Int.'!E156=0,0,'Open Int.'!H156/'Open Int.'!E156)</f>
        <v>0.6490299823633157</v>
      </c>
    </row>
    <row r="157" spans="1:11" ht="15">
      <c r="A157" s="201" t="s">
        <v>37</v>
      </c>
      <c r="B157" s="287">
        <f>Margins!B157</f>
        <v>1600</v>
      </c>
      <c r="C157" s="287">
        <f>Volume!J157</f>
        <v>207.7</v>
      </c>
      <c r="D157" s="182">
        <f>Volume!M157</f>
        <v>-3.686529098075593</v>
      </c>
      <c r="E157" s="175">
        <f>Volume!C157*100</f>
        <v>-35</v>
      </c>
      <c r="F157" s="347">
        <f>'Open Int.'!D157*100</f>
        <v>8</v>
      </c>
      <c r="G157" s="176">
        <f>'Open Int.'!R157</f>
        <v>59.086496</v>
      </c>
      <c r="H157" s="176">
        <f>'Open Int.'!Z157</f>
        <v>2.085887999999997</v>
      </c>
      <c r="I157" s="171">
        <f>'Open Int.'!O157</f>
        <v>0.9600674915635545</v>
      </c>
      <c r="J157" s="185">
        <f>IF(Volume!D157=0,0,Volume!F157/Volume!D157)</f>
        <v>0</v>
      </c>
      <c r="K157" s="187">
        <f>IF('Open Int.'!E157=0,0,'Open Int.'!H157/'Open Int.'!E157)</f>
        <v>0.12037037037037036</v>
      </c>
    </row>
    <row r="158" spans="1:11" ht="15">
      <c r="A158" s="201" t="s">
        <v>299</v>
      </c>
      <c r="B158" s="287">
        <f>Margins!B158</f>
        <v>150</v>
      </c>
      <c r="C158" s="287">
        <f>Volume!J158</f>
        <v>1687.5</v>
      </c>
      <c r="D158" s="182">
        <f>Volume!M158</f>
        <v>-0.9101585437463301</v>
      </c>
      <c r="E158" s="175">
        <f>Volume!C158*100</f>
        <v>98</v>
      </c>
      <c r="F158" s="347">
        <f>'Open Int.'!D158*100</f>
        <v>2</v>
      </c>
      <c r="G158" s="176">
        <f>'Open Int.'!R158</f>
        <v>287.904375</v>
      </c>
      <c r="H158" s="176">
        <f>'Open Int.'!Z158</f>
        <v>2.898810000000026</v>
      </c>
      <c r="I158" s="171">
        <f>'Open Int.'!O158</f>
        <v>0.8633726041849833</v>
      </c>
      <c r="J158" s="185">
        <f>IF(Volume!D158=0,0,Volume!F158/Volume!D158)</f>
        <v>0</v>
      </c>
      <c r="K158" s="187">
        <f>IF('Open Int.'!E158=0,0,'Open Int.'!H158/'Open Int.'!E158)</f>
        <v>0.027777777777777776</v>
      </c>
    </row>
    <row r="159" spans="1:11" ht="15">
      <c r="A159" s="201" t="s">
        <v>433</v>
      </c>
      <c r="B159" s="287">
        <f>Margins!B159</f>
        <v>200</v>
      </c>
      <c r="C159" s="287">
        <f>Volume!J159</f>
        <v>1074.7</v>
      </c>
      <c r="D159" s="182">
        <f>Volume!M159</f>
        <v>-2.882703777335972</v>
      </c>
      <c r="E159" s="175">
        <f>Volume!C159*100</f>
        <v>-26</v>
      </c>
      <c r="F159" s="347">
        <f>'Open Int.'!D159*100</f>
        <v>22</v>
      </c>
      <c r="G159" s="176">
        <f>'Open Int.'!R159</f>
        <v>5.287524</v>
      </c>
      <c r="H159" s="176">
        <f>'Open Int.'!Z159</f>
        <v>0.8389920000000002</v>
      </c>
      <c r="I159" s="171">
        <f>'Open Int.'!O159</f>
        <v>0.983739837398374</v>
      </c>
      <c r="J159" s="185">
        <f>IF(Volume!D159=0,0,Volume!F159/Volume!D159)</f>
        <v>0</v>
      </c>
      <c r="K159" s="187">
        <f>IF('Open Int.'!E159=0,0,'Open Int.'!H159/'Open Int.'!E159)</f>
        <v>0</v>
      </c>
    </row>
    <row r="160" spans="1:11" ht="15">
      <c r="A160" s="201" t="s">
        <v>228</v>
      </c>
      <c r="B160" s="287">
        <f>Margins!B160</f>
        <v>188</v>
      </c>
      <c r="C160" s="287">
        <f>Volume!J160</f>
        <v>1245.1</v>
      </c>
      <c r="D160" s="182">
        <f>Volume!M160</f>
        <v>-0.7532581403690602</v>
      </c>
      <c r="E160" s="175">
        <f>Volume!C160*100</f>
        <v>62</v>
      </c>
      <c r="F160" s="347">
        <f>'Open Int.'!D160*100</f>
        <v>0</v>
      </c>
      <c r="G160" s="176">
        <f>'Open Int.'!R160</f>
        <v>151.2149048</v>
      </c>
      <c r="H160" s="176">
        <f>'Open Int.'!Z160</f>
        <v>-0.46370293999999035</v>
      </c>
      <c r="I160" s="171">
        <f>'Open Int.'!O160</f>
        <v>0.9552631578947368</v>
      </c>
      <c r="J160" s="185">
        <f>IF(Volume!D160=0,0,Volume!F160/Volume!D160)</f>
        <v>0.027777777777777776</v>
      </c>
      <c r="K160" s="187">
        <f>IF('Open Int.'!E160=0,0,'Open Int.'!H160/'Open Int.'!E160)</f>
        <v>0.14728682170542637</v>
      </c>
    </row>
    <row r="161" spans="1:11" ht="15">
      <c r="A161" s="201" t="s">
        <v>434</v>
      </c>
      <c r="B161" s="287">
        <f>Margins!B161</f>
        <v>2600</v>
      </c>
      <c r="C161" s="287">
        <f>Volume!J161</f>
        <v>77.65</v>
      </c>
      <c r="D161" s="182">
        <f>Volume!M161</f>
        <v>-2.1424070573408804</v>
      </c>
      <c r="E161" s="175">
        <f>Volume!C161*100</f>
        <v>-16</v>
      </c>
      <c r="F161" s="347">
        <f>'Open Int.'!D161*100</f>
        <v>0</v>
      </c>
      <c r="G161" s="176">
        <f>'Open Int.'!R161</f>
        <v>28.607813</v>
      </c>
      <c r="H161" s="176">
        <f>'Open Int.'!Z161</f>
        <v>-0.585052000000001</v>
      </c>
      <c r="I161" s="171">
        <f>'Open Int.'!O161</f>
        <v>0.9491884262526464</v>
      </c>
      <c r="J161" s="185">
        <f>IF(Volume!D161=0,0,Volume!F161/Volume!D161)</f>
        <v>0</v>
      </c>
      <c r="K161" s="187">
        <f>IF('Open Int.'!E161=0,0,'Open Int.'!H161/'Open Int.'!E161)</f>
        <v>0</v>
      </c>
    </row>
    <row r="162" spans="1:11" ht="15">
      <c r="A162" s="201" t="s">
        <v>276</v>
      </c>
      <c r="B162" s="287">
        <f>Margins!B162</f>
        <v>350</v>
      </c>
      <c r="C162" s="287">
        <f>Volume!J162</f>
        <v>940.15</v>
      </c>
      <c r="D162" s="182">
        <f>Volume!M162</f>
        <v>-0.9795144557375395</v>
      </c>
      <c r="E162" s="175">
        <f>Volume!C162*100</f>
        <v>45</v>
      </c>
      <c r="F162" s="347">
        <f>'Open Int.'!D162*100</f>
        <v>3</v>
      </c>
      <c r="G162" s="176">
        <f>'Open Int.'!R162</f>
        <v>38.07137425</v>
      </c>
      <c r="H162" s="176">
        <f>'Open Int.'!Z162</f>
        <v>0.7532420000000002</v>
      </c>
      <c r="I162" s="171">
        <f>'Open Int.'!O162</f>
        <v>0.9498703543647364</v>
      </c>
      <c r="J162" s="185">
        <f>IF(Volume!D162=0,0,Volume!F162/Volume!D162)</f>
        <v>0</v>
      </c>
      <c r="K162" s="187">
        <f>IF('Open Int.'!E162=0,0,'Open Int.'!H162/'Open Int.'!E162)</f>
        <v>0.2857142857142857</v>
      </c>
    </row>
    <row r="163" spans="1:11" ht="15">
      <c r="A163" s="201" t="s">
        <v>180</v>
      </c>
      <c r="B163" s="287">
        <f>Margins!B163</f>
        <v>1500</v>
      </c>
      <c r="C163" s="287">
        <f>Volume!J163</f>
        <v>164.55</v>
      </c>
      <c r="D163" s="182">
        <f>Volume!M163</f>
        <v>-3.0061892130857615</v>
      </c>
      <c r="E163" s="175">
        <f>Volume!C163*100</f>
        <v>10</v>
      </c>
      <c r="F163" s="347">
        <f>'Open Int.'!D163*100</f>
        <v>-8</v>
      </c>
      <c r="G163" s="176">
        <f>'Open Int.'!R163</f>
        <v>108.1340325</v>
      </c>
      <c r="H163" s="176">
        <f>'Open Int.'!Z163</f>
        <v>-10.985714999999999</v>
      </c>
      <c r="I163" s="171">
        <f>'Open Int.'!O163</f>
        <v>0.8630449669025336</v>
      </c>
      <c r="J163" s="185">
        <f>IF(Volume!D163=0,0,Volume!F163/Volume!D163)</f>
        <v>0.175</v>
      </c>
      <c r="K163" s="187">
        <f>IF('Open Int.'!E163=0,0,'Open Int.'!H163/'Open Int.'!E163)</f>
        <v>0.17088607594936708</v>
      </c>
    </row>
    <row r="164" spans="1:11" ht="15">
      <c r="A164" s="201" t="s">
        <v>181</v>
      </c>
      <c r="B164" s="287">
        <f>Margins!B164</f>
        <v>850</v>
      </c>
      <c r="C164" s="287">
        <f>Volume!J164</f>
        <v>314.15</v>
      </c>
      <c r="D164" s="182">
        <f>Volume!M164</f>
        <v>-0.5539727761949984</v>
      </c>
      <c r="E164" s="175">
        <f>Volume!C164*100</f>
        <v>82</v>
      </c>
      <c r="F164" s="347">
        <f>'Open Int.'!D164*100</f>
        <v>3</v>
      </c>
      <c r="G164" s="176">
        <f>'Open Int.'!R164</f>
        <v>12.603697999999998</v>
      </c>
      <c r="H164" s="176">
        <f>'Open Int.'!Z164</f>
        <v>0.30571099999999873</v>
      </c>
      <c r="I164" s="171">
        <f>'Open Int.'!O164</f>
        <v>0.9639830508474576</v>
      </c>
      <c r="J164" s="185">
        <f>IF(Volume!D164=0,0,Volume!F164/Volume!D164)</f>
        <v>0</v>
      </c>
      <c r="K164" s="187">
        <f>IF('Open Int.'!E164=0,0,'Open Int.'!H164/'Open Int.'!E164)</f>
        <v>0</v>
      </c>
    </row>
    <row r="165" spans="1:11" ht="15">
      <c r="A165" s="201" t="s">
        <v>150</v>
      </c>
      <c r="B165" s="287">
        <f>Margins!B165</f>
        <v>438</v>
      </c>
      <c r="C165" s="287">
        <f>Volume!J165</f>
        <v>538.55</v>
      </c>
      <c r="D165" s="182">
        <f>Volume!M165</f>
        <v>-3.5979593663295484</v>
      </c>
      <c r="E165" s="175">
        <f>Volume!C165*100</f>
        <v>28.000000000000004</v>
      </c>
      <c r="F165" s="347">
        <f>'Open Int.'!D165*100</f>
        <v>6</v>
      </c>
      <c r="G165" s="176">
        <f>'Open Int.'!R165</f>
        <v>222.48663767999997</v>
      </c>
      <c r="H165" s="176">
        <f>'Open Int.'!Z165</f>
        <v>3.563657789999951</v>
      </c>
      <c r="I165" s="171">
        <f>'Open Int.'!O165</f>
        <v>0.9734944868532655</v>
      </c>
      <c r="J165" s="185">
        <f>IF(Volume!D165=0,0,Volume!F165/Volume!D165)</f>
        <v>0.11538461538461539</v>
      </c>
      <c r="K165" s="187">
        <f>IF('Open Int.'!E165=0,0,'Open Int.'!H165/'Open Int.'!E165)</f>
        <v>0.1412639405204461</v>
      </c>
    </row>
    <row r="166" spans="1:11" ht="15">
      <c r="A166" s="201" t="s">
        <v>435</v>
      </c>
      <c r="B166" s="287">
        <f>Margins!B166</f>
        <v>1250</v>
      </c>
      <c r="C166" s="287">
        <f>Volume!J166</f>
        <v>160.95</v>
      </c>
      <c r="D166" s="182">
        <f>Volume!M166</f>
        <v>-1.6198044009779988</v>
      </c>
      <c r="E166" s="175">
        <f>Volume!C166*100</f>
        <v>-69</v>
      </c>
      <c r="F166" s="347">
        <f>'Open Int.'!D166*100</f>
        <v>0</v>
      </c>
      <c r="G166" s="176">
        <f>'Open Int.'!R166</f>
        <v>86.08813124999999</v>
      </c>
      <c r="H166" s="176">
        <f>'Open Int.'!Z166</f>
        <v>-1.2538187500000078</v>
      </c>
      <c r="I166" s="171">
        <f>'Open Int.'!O166</f>
        <v>0.893199345641505</v>
      </c>
      <c r="J166" s="185">
        <f>IF(Volume!D166=0,0,Volume!F166/Volume!D166)</f>
        <v>0</v>
      </c>
      <c r="K166" s="187">
        <f>IF('Open Int.'!E166=0,0,'Open Int.'!H166/'Open Int.'!E166)</f>
        <v>0</v>
      </c>
    </row>
    <row r="167" spans="1:11" ht="15">
      <c r="A167" s="201" t="s">
        <v>436</v>
      </c>
      <c r="B167" s="287">
        <f>Margins!B167</f>
        <v>1050</v>
      </c>
      <c r="C167" s="287">
        <f>Volume!J167</f>
        <v>206.95</v>
      </c>
      <c r="D167" s="182">
        <f>Volume!M167</f>
        <v>-2.931519699812383</v>
      </c>
      <c r="E167" s="175">
        <f>Volume!C167*100</f>
        <v>-7.000000000000001</v>
      </c>
      <c r="F167" s="347">
        <f>'Open Int.'!D167*100</f>
        <v>-1</v>
      </c>
      <c r="G167" s="176">
        <f>'Open Int.'!R167</f>
        <v>27.9444585</v>
      </c>
      <c r="H167" s="176">
        <f>'Open Int.'!Z167</f>
        <v>-1.1573415000000011</v>
      </c>
      <c r="I167" s="171">
        <f>'Open Int.'!O167</f>
        <v>0.9284603421461898</v>
      </c>
      <c r="J167" s="185">
        <f>IF(Volume!D167=0,0,Volume!F167/Volume!D167)</f>
        <v>0</v>
      </c>
      <c r="K167" s="187">
        <f>IF('Open Int.'!E167=0,0,'Open Int.'!H167/'Open Int.'!E167)</f>
        <v>0</v>
      </c>
    </row>
    <row r="168" spans="1:11" ht="15">
      <c r="A168" s="201" t="s">
        <v>151</v>
      </c>
      <c r="B168" s="287">
        <f>Margins!B168</f>
        <v>225</v>
      </c>
      <c r="C168" s="287">
        <f>Volume!J168</f>
        <v>1087.5</v>
      </c>
      <c r="D168" s="182">
        <f>Volume!M168</f>
        <v>-0.26595744680851896</v>
      </c>
      <c r="E168" s="175">
        <f>Volume!C168*100</f>
        <v>-70</v>
      </c>
      <c r="F168" s="347">
        <f>'Open Int.'!D168*100</f>
        <v>0</v>
      </c>
      <c r="G168" s="176">
        <f>'Open Int.'!R168</f>
        <v>164.79703125</v>
      </c>
      <c r="H168" s="176">
        <f>'Open Int.'!Z168</f>
        <v>-0.12051675000000728</v>
      </c>
      <c r="I168" s="171">
        <f>'Open Int.'!O168</f>
        <v>0.9092798812175205</v>
      </c>
      <c r="J168" s="185">
        <f>IF(Volume!D168=0,0,Volume!F168/Volume!D168)</f>
        <v>0</v>
      </c>
      <c r="K168" s="187">
        <f>IF('Open Int.'!E168=0,0,'Open Int.'!H168/'Open Int.'!E168)</f>
        <v>0</v>
      </c>
    </row>
    <row r="169" spans="1:11" ht="15">
      <c r="A169" s="201" t="s">
        <v>214</v>
      </c>
      <c r="B169" s="287">
        <f>Margins!B169</f>
        <v>125</v>
      </c>
      <c r="C169" s="287">
        <f>Volume!J169</f>
        <v>1361.7</v>
      </c>
      <c r="D169" s="182">
        <f>Volume!M169</f>
        <v>0.4277601593037801</v>
      </c>
      <c r="E169" s="175">
        <f>Volume!C169*100</f>
        <v>141</v>
      </c>
      <c r="F169" s="347">
        <f>'Open Int.'!D169*100</f>
        <v>6</v>
      </c>
      <c r="G169" s="176">
        <f>'Open Int.'!R169</f>
        <v>67.72755375</v>
      </c>
      <c r="H169" s="176">
        <f>'Open Int.'!Z169</f>
        <v>3.8646637499999983</v>
      </c>
      <c r="I169" s="171">
        <f>'Open Int.'!O169</f>
        <v>0.9266147273184218</v>
      </c>
      <c r="J169" s="185">
        <f>IF(Volume!D169=0,0,Volume!F169/Volume!D169)</f>
        <v>0</v>
      </c>
      <c r="K169" s="187">
        <f>IF('Open Int.'!E169=0,0,'Open Int.'!H169/'Open Int.'!E169)</f>
        <v>0</v>
      </c>
    </row>
    <row r="170" spans="1:11" ht="15">
      <c r="A170" s="201" t="s">
        <v>229</v>
      </c>
      <c r="B170" s="287">
        <f>Margins!B170</f>
        <v>200</v>
      </c>
      <c r="C170" s="287">
        <f>Volume!J170</f>
        <v>1154.75</v>
      </c>
      <c r="D170" s="182">
        <f>Volume!M170</f>
        <v>0.3606813836259422</v>
      </c>
      <c r="E170" s="175">
        <f>Volume!C170*100</f>
        <v>0</v>
      </c>
      <c r="F170" s="347">
        <f>'Open Int.'!D170*100</f>
        <v>-7.000000000000001</v>
      </c>
      <c r="G170" s="176">
        <f>'Open Int.'!R170</f>
        <v>200.857215</v>
      </c>
      <c r="H170" s="176">
        <f>'Open Int.'!Z170</f>
        <v>-14.949320999999998</v>
      </c>
      <c r="I170" s="171">
        <f>'Open Int.'!O170</f>
        <v>0.9630907209382545</v>
      </c>
      <c r="J170" s="185">
        <f>IF(Volume!D170=0,0,Volume!F170/Volume!D170)</f>
        <v>0.16666666666666666</v>
      </c>
      <c r="K170" s="187">
        <f>IF('Open Int.'!E170=0,0,'Open Int.'!H170/'Open Int.'!E170)</f>
        <v>0.06896551724137931</v>
      </c>
    </row>
    <row r="171" spans="1:11" ht="15">
      <c r="A171" s="201" t="s">
        <v>91</v>
      </c>
      <c r="B171" s="287">
        <f>Margins!B171</f>
        <v>3800</v>
      </c>
      <c r="C171" s="287">
        <f>Volume!J171</f>
        <v>81.15</v>
      </c>
      <c r="D171" s="182">
        <f>Volume!M171</f>
        <v>0.1851851851851922</v>
      </c>
      <c r="E171" s="175">
        <f>Volume!C171*100</f>
        <v>290</v>
      </c>
      <c r="F171" s="347">
        <f>'Open Int.'!D171*100</f>
        <v>0</v>
      </c>
      <c r="G171" s="176">
        <f>'Open Int.'!R171</f>
        <v>76.290738</v>
      </c>
      <c r="H171" s="176">
        <f>'Open Int.'!Z171</f>
        <v>0.7258380000000102</v>
      </c>
      <c r="I171" s="171">
        <f>'Open Int.'!O171</f>
        <v>0.8383185125303153</v>
      </c>
      <c r="J171" s="185">
        <f>IF(Volume!D171=0,0,Volume!F171/Volume!D171)</f>
        <v>0.06470588235294118</v>
      </c>
      <c r="K171" s="187">
        <f>IF('Open Int.'!E171=0,0,'Open Int.'!H171/'Open Int.'!E171)</f>
        <v>0.18008474576271186</v>
      </c>
    </row>
    <row r="172" spans="1:14" ht="15">
      <c r="A172" s="201" t="s">
        <v>152</v>
      </c>
      <c r="B172" s="287">
        <f>Margins!B172</f>
        <v>1350</v>
      </c>
      <c r="C172" s="287">
        <f>Volume!J172</f>
        <v>257.7</v>
      </c>
      <c r="D172" s="182">
        <f>Volume!M172</f>
        <v>0.15546055188495034</v>
      </c>
      <c r="E172" s="175">
        <f>Volume!C172*100</f>
        <v>1</v>
      </c>
      <c r="F172" s="347">
        <f>'Open Int.'!D172*100</f>
        <v>10</v>
      </c>
      <c r="G172" s="176">
        <f>'Open Int.'!R172</f>
        <v>70.1008425</v>
      </c>
      <c r="H172" s="176">
        <f>'Open Int.'!Z172</f>
        <v>6.013845000000003</v>
      </c>
      <c r="I172" s="171">
        <f>'Open Int.'!O172</f>
        <v>0.8560794044665012</v>
      </c>
      <c r="J172" s="185">
        <f>IF(Volume!D172=0,0,Volume!F172/Volume!D172)</f>
        <v>0.0967741935483871</v>
      </c>
      <c r="K172" s="187">
        <f>IF('Open Int.'!E172=0,0,'Open Int.'!H172/'Open Int.'!E172)</f>
        <v>0.16167664670658682</v>
      </c>
      <c r="N172" s="96"/>
    </row>
    <row r="173" spans="1:14" ht="15">
      <c r="A173" s="201" t="s">
        <v>208</v>
      </c>
      <c r="B173" s="287">
        <f>Margins!B173</f>
        <v>412</v>
      </c>
      <c r="C173" s="287">
        <f>Volume!J173</f>
        <v>708</v>
      </c>
      <c r="D173" s="182">
        <f>Volume!M173</f>
        <v>-2.6067817594057425</v>
      </c>
      <c r="E173" s="175">
        <f>Volume!C173*100</f>
        <v>28.000000000000004</v>
      </c>
      <c r="F173" s="347">
        <f>'Open Int.'!D173*100</f>
        <v>15</v>
      </c>
      <c r="G173" s="176">
        <f>'Open Int.'!R173</f>
        <v>512.4515328</v>
      </c>
      <c r="H173" s="176">
        <f>'Open Int.'!Z173</f>
        <v>56.51750698000001</v>
      </c>
      <c r="I173" s="171">
        <f>'Open Int.'!O173</f>
        <v>0.6945013661202186</v>
      </c>
      <c r="J173" s="185">
        <f>IF(Volume!D173=0,0,Volume!F173/Volume!D173)</f>
        <v>0.06607929515418502</v>
      </c>
      <c r="K173" s="187">
        <f>IF('Open Int.'!E173=0,0,'Open Int.'!H173/'Open Int.'!E173)</f>
        <v>0.17181705809641531</v>
      </c>
      <c r="N173" s="96"/>
    </row>
    <row r="174" spans="1:14" ht="15">
      <c r="A174" s="177" t="s">
        <v>230</v>
      </c>
      <c r="B174" s="287">
        <f>Margins!B174</f>
        <v>400</v>
      </c>
      <c r="C174" s="287">
        <f>Volume!J174</f>
        <v>608.45</v>
      </c>
      <c r="D174" s="182">
        <f>Volume!M174</f>
        <v>-0.5069086746790793</v>
      </c>
      <c r="E174" s="175">
        <f>Volume!C174*100</f>
        <v>-23</v>
      </c>
      <c r="F174" s="347">
        <f>'Open Int.'!D174*100</f>
        <v>0</v>
      </c>
      <c r="G174" s="176">
        <f>'Open Int.'!R174</f>
        <v>75.131406</v>
      </c>
      <c r="H174" s="176">
        <f>'Open Int.'!Z174</f>
        <v>-0.08924400000000787</v>
      </c>
      <c r="I174" s="171">
        <f>'Open Int.'!O174</f>
        <v>0.8594104308390023</v>
      </c>
      <c r="J174" s="185">
        <f>IF(Volume!D174=0,0,Volume!F174/Volume!D174)</f>
        <v>0</v>
      </c>
      <c r="K174" s="187">
        <f>IF('Open Int.'!E174=0,0,'Open Int.'!H174/'Open Int.'!E174)</f>
        <v>0</v>
      </c>
      <c r="N174" s="96"/>
    </row>
    <row r="175" spans="1:14" ht="15">
      <c r="A175" s="177" t="s">
        <v>185</v>
      </c>
      <c r="B175" s="287">
        <f>Margins!B175</f>
        <v>675</v>
      </c>
      <c r="C175" s="287">
        <f>Volume!J175</f>
        <v>659.65</v>
      </c>
      <c r="D175" s="182">
        <f>Volume!M175</f>
        <v>4.914512922465205</v>
      </c>
      <c r="E175" s="175">
        <f>Volume!C175*100</f>
        <v>136</v>
      </c>
      <c r="F175" s="347">
        <f>'Open Int.'!D175*100</f>
        <v>7.000000000000001</v>
      </c>
      <c r="G175" s="176">
        <f>'Open Int.'!R175</f>
        <v>1040.492331</v>
      </c>
      <c r="H175" s="176">
        <f>'Open Int.'!Z175</f>
        <v>101.49350287499988</v>
      </c>
      <c r="I175" s="171">
        <f>'Open Int.'!O175</f>
        <v>0.9270369736391647</v>
      </c>
      <c r="J175" s="185">
        <f>IF(Volume!D175=0,0,Volume!F175/Volume!D175)</f>
        <v>0.2785138997142115</v>
      </c>
      <c r="K175" s="187">
        <f>IF('Open Int.'!E175=0,0,'Open Int.'!H175/'Open Int.'!E175)</f>
        <v>0.6835443037974683</v>
      </c>
      <c r="N175" s="96"/>
    </row>
    <row r="176" spans="1:14" ht="15">
      <c r="A176" s="177" t="s">
        <v>206</v>
      </c>
      <c r="B176" s="287">
        <f>Margins!B176</f>
        <v>550</v>
      </c>
      <c r="C176" s="287">
        <f>Volume!J176</f>
        <v>874.85</v>
      </c>
      <c r="D176" s="182">
        <f>Volume!M176</f>
        <v>-0.45514024008647663</v>
      </c>
      <c r="E176" s="175">
        <f>Volume!C176*100</f>
        <v>-3</v>
      </c>
      <c r="F176" s="347">
        <f>'Open Int.'!D176*100</f>
        <v>-6</v>
      </c>
      <c r="G176" s="176">
        <f>'Open Int.'!R176</f>
        <v>183.3248175</v>
      </c>
      <c r="H176" s="176">
        <f>'Open Int.'!Z176</f>
        <v>-12.294009750000015</v>
      </c>
      <c r="I176" s="171">
        <f>'Open Int.'!O176</f>
        <v>0.8136482939632546</v>
      </c>
      <c r="J176" s="185">
        <f>IF(Volume!D176=0,0,Volume!F176/Volume!D176)</f>
        <v>0</v>
      </c>
      <c r="K176" s="187">
        <f>IF('Open Int.'!E176=0,0,'Open Int.'!H176/'Open Int.'!E176)</f>
        <v>0.021739130434782608</v>
      </c>
      <c r="N176" s="96"/>
    </row>
    <row r="177" spans="1:14" ht="15">
      <c r="A177" s="177" t="s">
        <v>118</v>
      </c>
      <c r="B177" s="287">
        <f>Margins!B177</f>
        <v>250</v>
      </c>
      <c r="C177" s="287">
        <f>Volume!J177</f>
        <v>1233.4</v>
      </c>
      <c r="D177" s="182">
        <f>Volume!M177</f>
        <v>0.22345914760492422</v>
      </c>
      <c r="E177" s="175">
        <f>Volume!C177*100</f>
        <v>-33</v>
      </c>
      <c r="F177" s="347">
        <f>'Open Int.'!D177*100</f>
        <v>2</v>
      </c>
      <c r="G177" s="176">
        <f>'Open Int.'!R177</f>
        <v>485.03455</v>
      </c>
      <c r="H177" s="176">
        <f>'Open Int.'!Z177</f>
        <v>9.880584999999996</v>
      </c>
      <c r="I177" s="171">
        <f>'Open Int.'!O177</f>
        <v>0.9113795295613477</v>
      </c>
      <c r="J177" s="185">
        <f>IF(Volume!D177=0,0,Volume!F177/Volume!D177)</f>
        <v>0</v>
      </c>
      <c r="K177" s="187">
        <f>IF('Open Int.'!E177=0,0,'Open Int.'!H177/'Open Int.'!E177)</f>
        <v>0.1745173745173745</v>
      </c>
      <c r="N177" s="96"/>
    </row>
    <row r="178" spans="1:14" ht="15">
      <c r="A178" s="177" t="s">
        <v>231</v>
      </c>
      <c r="B178" s="287">
        <f>Margins!B178</f>
        <v>206</v>
      </c>
      <c r="C178" s="287">
        <f>Volume!J178</f>
        <v>1100.1</v>
      </c>
      <c r="D178" s="182">
        <f>Volume!M178</f>
        <v>-1.8994114499732637</v>
      </c>
      <c r="E178" s="175">
        <f>Volume!C178*100</f>
        <v>14.000000000000002</v>
      </c>
      <c r="F178" s="347">
        <f>'Open Int.'!D178*100</f>
        <v>-4</v>
      </c>
      <c r="G178" s="176">
        <f>'Open Int.'!R178</f>
        <v>109.77501863999998</v>
      </c>
      <c r="H178" s="176">
        <f>'Open Int.'!Z178</f>
        <v>-6.653214960000014</v>
      </c>
      <c r="I178" s="171">
        <f>'Open Int.'!O178</f>
        <v>0.9684145334434352</v>
      </c>
      <c r="J178" s="185">
        <f>IF(Volume!D178=0,0,Volume!F178/Volume!D178)</f>
        <v>0</v>
      </c>
      <c r="K178" s="187">
        <f>IF('Open Int.'!E178=0,0,'Open Int.'!H178/'Open Int.'!E178)</f>
        <v>0</v>
      </c>
      <c r="N178" s="96"/>
    </row>
    <row r="179" spans="1:14" ht="15">
      <c r="A179" s="177" t="s">
        <v>300</v>
      </c>
      <c r="B179" s="287">
        <f>Margins!B179</f>
        <v>7700</v>
      </c>
      <c r="C179" s="287">
        <f>Volume!J179</f>
        <v>54.75</v>
      </c>
      <c r="D179" s="182">
        <f>Volume!M179</f>
        <v>-5.194805194805195</v>
      </c>
      <c r="E179" s="175">
        <f>Volume!C179*100</f>
        <v>-62</v>
      </c>
      <c r="F179" s="347">
        <f>'Open Int.'!D179*100</f>
        <v>8</v>
      </c>
      <c r="G179" s="176">
        <f>'Open Int.'!R179</f>
        <v>13.0266675</v>
      </c>
      <c r="H179" s="176">
        <f>'Open Int.'!Z179</f>
        <v>0.2200275000000005</v>
      </c>
      <c r="I179" s="171">
        <f>'Open Int.'!O179</f>
        <v>0.9449838187702265</v>
      </c>
      <c r="J179" s="185">
        <f>IF(Volume!D179=0,0,Volume!F179/Volume!D179)</f>
        <v>0</v>
      </c>
      <c r="K179" s="187">
        <f>IF('Open Int.'!E179=0,0,'Open Int.'!H179/'Open Int.'!E179)</f>
        <v>0.07692307692307693</v>
      </c>
      <c r="N179" s="96"/>
    </row>
    <row r="180" spans="1:14" ht="15">
      <c r="A180" s="177" t="s">
        <v>301</v>
      </c>
      <c r="B180" s="287">
        <f>Margins!B180</f>
        <v>10450</v>
      </c>
      <c r="C180" s="287">
        <f>Volume!J180</f>
        <v>28.2</v>
      </c>
      <c r="D180" s="182">
        <f>Volume!M180</f>
        <v>-3.2590051457975964</v>
      </c>
      <c r="E180" s="175">
        <f>Volume!C180*100</f>
        <v>-15</v>
      </c>
      <c r="F180" s="347">
        <f>'Open Int.'!D180*100</f>
        <v>2</v>
      </c>
      <c r="G180" s="176">
        <f>'Open Int.'!R180</f>
        <v>275.977185</v>
      </c>
      <c r="H180" s="176">
        <f>'Open Int.'!Z180</f>
        <v>-3.5398329999999874</v>
      </c>
      <c r="I180" s="171">
        <f>'Open Int.'!O180</f>
        <v>0.8968499733048585</v>
      </c>
      <c r="J180" s="185">
        <f>IF(Volume!D180=0,0,Volume!F180/Volume!D180)</f>
        <v>0.11850311850311851</v>
      </c>
      <c r="K180" s="187">
        <f>IF('Open Int.'!E180=0,0,'Open Int.'!H180/'Open Int.'!E180)</f>
        <v>0.20981754995655952</v>
      </c>
      <c r="N180" s="96"/>
    </row>
    <row r="181" spans="1:14" ht="15">
      <c r="A181" s="177" t="s">
        <v>173</v>
      </c>
      <c r="B181" s="287">
        <f>Margins!B181</f>
        <v>2950</v>
      </c>
      <c r="C181" s="287">
        <f>Volume!J181</f>
        <v>64.3</v>
      </c>
      <c r="D181" s="182">
        <f>Volume!M181</f>
        <v>-1.2288786482334826</v>
      </c>
      <c r="E181" s="175">
        <f>Volume!C181*100</f>
        <v>-25</v>
      </c>
      <c r="F181" s="347">
        <f>'Open Int.'!D181*100</f>
        <v>-2</v>
      </c>
      <c r="G181" s="176">
        <f>'Open Int.'!R181</f>
        <v>55.8622325</v>
      </c>
      <c r="H181" s="176">
        <f>'Open Int.'!Z181</f>
        <v>-1.3863820000000047</v>
      </c>
      <c r="I181" s="171">
        <f>'Open Int.'!O181</f>
        <v>0.8886247877758914</v>
      </c>
      <c r="J181" s="185">
        <f>IF(Volume!D181=0,0,Volume!F181/Volume!D181)</f>
        <v>0.07368421052631578</v>
      </c>
      <c r="K181" s="187">
        <f>IF('Open Int.'!E181=0,0,'Open Int.'!H181/'Open Int.'!E181)</f>
        <v>0.07308970099667775</v>
      </c>
      <c r="N181" s="96"/>
    </row>
    <row r="182" spans="1:14" ht="15">
      <c r="A182" s="177" t="s">
        <v>302</v>
      </c>
      <c r="B182" s="287">
        <f>Margins!B182</f>
        <v>200</v>
      </c>
      <c r="C182" s="287">
        <f>Volume!J182</f>
        <v>809.5</v>
      </c>
      <c r="D182" s="182">
        <f>Volume!M182</f>
        <v>-0.24031055517900615</v>
      </c>
      <c r="E182" s="175">
        <f>Volume!C182*100</f>
        <v>181</v>
      </c>
      <c r="F182" s="347">
        <f>'Open Int.'!D182*100</f>
        <v>-2</v>
      </c>
      <c r="G182" s="176">
        <f>'Open Int.'!R182</f>
        <v>70.76649</v>
      </c>
      <c r="H182" s="176">
        <f>'Open Int.'!Z182</f>
        <v>-1.7933689999999984</v>
      </c>
      <c r="I182" s="171">
        <f>'Open Int.'!O182</f>
        <v>0.8359643102264928</v>
      </c>
      <c r="J182" s="185">
        <f>IF(Volume!D182=0,0,Volume!F182/Volume!D182)</f>
        <v>0</v>
      </c>
      <c r="K182" s="187">
        <f>IF('Open Int.'!E182=0,0,'Open Int.'!H182/'Open Int.'!E182)</f>
        <v>0</v>
      </c>
      <c r="N182" s="96"/>
    </row>
    <row r="183" spans="1:14" ht="15">
      <c r="A183" s="177" t="s">
        <v>82</v>
      </c>
      <c r="B183" s="287">
        <f>Margins!B183</f>
        <v>2100</v>
      </c>
      <c r="C183" s="287">
        <f>Volume!J183</f>
        <v>123.5</v>
      </c>
      <c r="D183" s="182">
        <f>Volume!M183</f>
        <v>0.3657049979683079</v>
      </c>
      <c r="E183" s="175">
        <f>Volume!C183*100</f>
        <v>-20</v>
      </c>
      <c r="F183" s="347">
        <f>'Open Int.'!D183*100</f>
        <v>1</v>
      </c>
      <c r="G183" s="176">
        <f>'Open Int.'!R183</f>
        <v>108.51204</v>
      </c>
      <c r="H183" s="176">
        <f>'Open Int.'!Z183</f>
        <v>1.403167499999995</v>
      </c>
      <c r="I183" s="171">
        <f>'Open Int.'!O183</f>
        <v>0.9469407265774379</v>
      </c>
      <c r="J183" s="185">
        <f>IF(Volume!D183=0,0,Volume!F183/Volume!D183)</f>
        <v>0</v>
      </c>
      <c r="K183" s="187">
        <f>IF('Open Int.'!E183=0,0,'Open Int.'!H183/'Open Int.'!E183)</f>
        <v>0.16417910447761194</v>
      </c>
      <c r="N183" s="96"/>
    </row>
    <row r="184" spans="1:14" ht="15">
      <c r="A184" s="177" t="s">
        <v>437</v>
      </c>
      <c r="B184" s="287">
        <f>Margins!B184</f>
        <v>700</v>
      </c>
      <c r="C184" s="287">
        <f>Volume!J184</f>
        <v>288.9</v>
      </c>
      <c r="D184" s="182">
        <f>Volume!M184</f>
        <v>0.5919220055710267</v>
      </c>
      <c r="E184" s="175">
        <f>Volume!C184*100</f>
        <v>5</v>
      </c>
      <c r="F184" s="347">
        <f>'Open Int.'!D184*100</f>
        <v>-3</v>
      </c>
      <c r="G184" s="176">
        <f>'Open Int.'!R184</f>
        <v>19.474748999999996</v>
      </c>
      <c r="H184" s="176">
        <f>'Open Int.'!Z184</f>
        <v>-0.40810700000000466</v>
      </c>
      <c r="I184" s="171">
        <f>'Open Int.'!O184</f>
        <v>0.9698857736240913</v>
      </c>
      <c r="J184" s="185">
        <f>IF(Volume!D184=0,0,Volume!F184/Volume!D184)</f>
        <v>0</v>
      </c>
      <c r="K184" s="187">
        <f>IF('Open Int.'!E184=0,0,'Open Int.'!H184/'Open Int.'!E184)</f>
        <v>0</v>
      </c>
      <c r="N184" s="96"/>
    </row>
    <row r="185" spans="1:14" ht="15">
      <c r="A185" s="177" t="s">
        <v>438</v>
      </c>
      <c r="B185" s="287">
        <f>Margins!B185</f>
        <v>450</v>
      </c>
      <c r="C185" s="287">
        <f>Volume!J185</f>
        <v>560.85</v>
      </c>
      <c r="D185" s="182">
        <f>Volume!M185</f>
        <v>-0.15132633078156002</v>
      </c>
      <c r="E185" s="175">
        <f>Volume!C185*100</f>
        <v>208</v>
      </c>
      <c r="F185" s="347">
        <f>'Open Int.'!D185*100</f>
        <v>-1</v>
      </c>
      <c r="G185" s="176">
        <f>'Open Int.'!R185</f>
        <v>100.2968055</v>
      </c>
      <c r="H185" s="176">
        <f>'Open Int.'!Z185</f>
        <v>-0.5817060000000112</v>
      </c>
      <c r="I185" s="171">
        <f>'Open Int.'!O185</f>
        <v>0.9443885254151988</v>
      </c>
      <c r="J185" s="185">
        <f>IF(Volume!D185=0,0,Volume!F185/Volume!D185)</f>
        <v>0</v>
      </c>
      <c r="K185" s="187">
        <f>IF('Open Int.'!E185=0,0,'Open Int.'!H185/'Open Int.'!E185)</f>
        <v>0.034482758620689655</v>
      </c>
      <c r="N185" s="96"/>
    </row>
    <row r="186" spans="1:14" ht="15">
      <c r="A186" s="177" t="s">
        <v>153</v>
      </c>
      <c r="B186" s="287">
        <f>Margins!B186</f>
        <v>450</v>
      </c>
      <c r="C186" s="287">
        <f>Volume!J186</f>
        <v>581.3</v>
      </c>
      <c r="D186" s="182">
        <f>Volume!M186</f>
        <v>2.6125330979699832</v>
      </c>
      <c r="E186" s="175">
        <f>Volume!C186*100</f>
        <v>27</v>
      </c>
      <c r="F186" s="347">
        <f>'Open Int.'!D186*100</f>
        <v>-22</v>
      </c>
      <c r="G186" s="176">
        <f>'Open Int.'!R186</f>
        <v>52.84016999999999</v>
      </c>
      <c r="H186" s="176">
        <f>'Open Int.'!Z186</f>
        <v>-13.18540500000001</v>
      </c>
      <c r="I186" s="171">
        <f>'Open Int.'!O186</f>
        <v>0.9425742574257425</v>
      </c>
      <c r="J186" s="185">
        <f>IF(Volume!D186=0,0,Volume!F186/Volume!D186)</f>
        <v>0</v>
      </c>
      <c r="K186" s="187">
        <f>IF('Open Int.'!E186=0,0,'Open Int.'!H186/'Open Int.'!E186)</f>
        <v>0.07692307692307693</v>
      </c>
      <c r="N186" s="96"/>
    </row>
    <row r="187" spans="1:14" ht="15">
      <c r="A187" s="177" t="s">
        <v>154</v>
      </c>
      <c r="B187" s="287">
        <f>Margins!B187</f>
        <v>6900</v>
      </c>
      <c r="C187" s="287">
        <f>Volume!J187</f>
        <v>48.05</v>
      </c>
      <c r="D187" s="182">
        <f>Volume!M187</f>
        <v>-0.31120331950208646</v>
      </c>
      <c r="E187" s="175">
        <f>Volume!C187*100</f>
        <v>-16</v>
      </c>
      <c r="F187" s="347">
        <f>'Open Int.'!D187*100</f>
        <v>-2</v>
      </c>
      <c r="G187" s="176">
        <f>'Open Int.'!R187</f>
        <v>45.4548195</v>
      </c>
      <c r="H187" s="176">
        <f>'Open Int.'!Z187</f>
        <v>-0.8403165000000001</v>
      </c>
      <c r="I187" s="171">
        <f>'Open Int.'!O187</f>
        <v>0.8271334792122538</v>
      </c>
      <c r="J187" s="185">
        <f>IF(Volume!D187=0,0,Volume!F187/Volume!D187)</f>
        <v>0</v>
      </c>
      <c r="K187" s="187">
        <f>IF('Open Int.'!E187=0,0,'Open Int.'!H187/'Open Int.'!E187)</f>
        <v>0.012987012987012988</v>
      </c>
      <c r="N187" s="96"/>
    </row>
    <row r="188" spans="1:14" ht="15">
      <c r="A188" s="177" t="s">
        <v>303</v>
      </c>
      <c r="B188" s="287">
        <f>Margins!B188</f>
        <v>3600</v>
      </c>
      <c r="C188" s="287">
        <f>Volume!J188</f>
        <v>96.7</v>
      </c>
      <c r="D188" s="182">
        <f>Volume!M188</f>
        <v>-1.8772196854388579</v>
      </c>
      <c r="E188" s="175">
        <f>Volume!C188*100</f>
        <v>-26</v>
      </c>
      <c r="F188" s="347">
        <f>'Open Int.'!D188*100</f>
        <v>12</v>
      </c>
      <c r="G188" s="176">
        <f>'Open Int.'!R188</f>
        <v>74.253996</v>
      </c>
      <c r="H188" s="176">
        <f>'Open Int.'!Z188</f>
        <v>6.526494</v>
      </c>
      <c r="I188" s="171">
        <f>'Open Int.'!O188</f>
        <v>0.9287388654477262</v>
      </c>
      <c r="J188" s="185">
        <f>IF(Volume!D188=0,0,Volume!F188/Volume!D188)</f>
        <v>0</v>
      </c>
      <c r="K188" s="187">
        <f>IF('Open Int.'!E188=0,0,'Open Int.'!H188/'Open Int.'!E188)</f>
        <v>0</v>
      </c>
      <c r="N188" s="96"/>
    </row>
    <row r="189" spans="1:14" ht="15">
      <c r="A189" s="177" t="s">
        <v>155</v>
      </c>
      <c r="B189" s="287">
        <f>Margins!B189</f>
        <v>525</v>
      </c>
      <c r="C189" s="287">
        <f>Volume!J189</f>
        <v>478.05</v>
      </c>
      <c r="D189" s="182">
        <f>Volume!M189</f>
        <v>1.014263074484947</v>
      </c>
      <c r="E189" s="175">
        <f>Volume!C189*100</f>
        <v>1</v>
      </c>
      <c r="F189" s="347">
        <f>'Open Int.'!D189*100</f>
        <v>-16</v>
      </c>
      <c r="G189" s="176">
        <f>'Open Int.'!R189</f>
        <v>67.989466125</v>
      </c>
      <c r="H189" s="176">
        <f>'Open Int.'!Z189</f>
        <v>-11.814681374999992</v>
      </c>
      <c r="I189" s="171">
        <f>'Open Int.'!O189</f>
        <v>0.9771133259505352</v>
      </c>
      <c r="J189" s="185">
        <f>IF(Volume!D189=0,0,Volume!F189/Volume!D189)</f>
        <v>0</v>
      </c>
      <c r="K189" s="187">
        <f>IF('Open Int.'!E189=0,0,'Open Int.'!H189/'Open Int.'!E189)</f>
        <v>0.029411764705882353</v>
      </c>
      <c r="N189" s="96"/>
    </row>
    <row r="190" spans="1:14" ht="15">
      <c r="A190" s="177" t="s">
        <v>38</v>
      </c>
      <c r="B190" s="287">
        <f>Margins!B190</f>
        <v>600</v>
      </c>
      <c r="C190" s="287">
        <f>Volume!J190</f>
        <v>534.95</v>
      </c>
      <c r="D190" s="182">
        <f>Volume!M190</f>
        <v>0.5167230364524614</v>
      </c>
      <c r="E190" s="175">
        <f>Volume!C190*100</f>
        <v>-50</v>
      </c>
      <c r="F190" s="347">
        <f>'Open Int.'!D190*100</f>
        <v>-2</v>
      </c>
      <c r="G190" s="176">
        <f>'Open Int.'!R190</f>
        <v>312.0791310000001</v>
      </c>
      <c r="H190" s="176">
        <f>'Open Int.'!Z190</f>
        <v>-4.7821049999999445</v>
      </c>
      <c r="I190" s="171">
        <f>'Open Int.'!O190</f>
        <v>0.9075388254653913</v>
      </c>
      <c r="J190" s="185">
        <f>IF(Volume!D190=0,0,Volume!F190/Volume!D190)</f>
        <v>0</v>
      </c>
      <c r="K190" s="187">
        <f>IF('Open Int.'!E190=0,0,'Open Int.'!H190/'Open Int.'!E190)</f>
        <v>0.1977401129943503</v>
      </c>
      <c r="N190" s="96"/>
    </row>
    <row r="191" spans="1:14" ht="15">
      <c r="A191" s="177" t="s">
        <v>156</v>
      </c>
      <c r="B191" s="287">
        <f>Margins!B191</f>
        <v>600</v>
      </c>
      <c r="C191" s="287">
        <f>Volume!J191</f>
        <v>407.85</v>
      </c>
      <c r="D191" s="182">
        <f>Volume!M191</f>
        <v>-1.0553129548762654</v>
      </c>
      <c r="E191" s="175">
        <f>Volume!C191*100</f>
        <v>-39</v>
      </c>
      <c r="F191" s="347">
        <f>'Open Int.'!D191*100</f>
        <v>1</v>
      </c>
      <c r="G191" s="176">
        <f>'Open Int.'!R191</f>
        <v>23.957109</v>
      </c>
      <c r="H191" s="176">
        <f>'Open Int.'!Z191</f>
        <v>-0.08239500000000177</v>
      </c>
      <c r="I191" s="171">
        <f>'Open Int.'!O191</f>
        <v>0.9560776302349336</v>
      </c>
      <c r="J191" s="185">
        <f>IF(Volume!D191=0,0,Volume!F191/Volume!D191)</f>
        <v>0</v>
      </c>
      <c r="K191" s="187">
        <f>IF('Open Int.'!E191=0,0,'Open Int.'!H191/'Open Int.'!E191)</f>
        <v>0</v>
      </c>
      <c r="N191" s="96"/>
    </row>
    <row r="192" spans="1:14" ht="15">
      <c r="A192" s="177" t="s">
        <v>395</v>
      </c>
      <c r="B192" s="287">
        <f>Margins!B192</f>
        <v>700</v>
      </c>
      <c r="C192" s="287">
        <f>Volume!J192</f>
        <v>309.7</v>
      </c>
      <c r="D192" s="182">
        <f>Volume!M192</f>
        <v>-0.8166533226581301</v>
      </c>
      <c r="E192" s="175">
        <f>Volume!C192*100</f>
        <v>-39</v>
      </c>
      <c r="F192" s="347">
        <f>'Open Int.'!D192*100</f>
        <v>-9</v>
      </c>
      <c r="G192" s="176">
        <f>'Open Int.'!R192</f>
        <v>71.345589</v>
      </c>
      <c r="H192" s="176">
        <f>'Open Int.'!Z192</f>
        <v>-7.428840999999991</v>
      </c>
      <c r="I192" s="171">
        <f>'Open Int.'!O192</f>
        <v>0.9425706472196901</v>
      </c>
      <c r="J192" s="185">
        <f>IF(Volume!D192=0,0,Volume!F192/Volume!D192)</f>
        <v>0</v>
      </c>
      <c r="K192" s="187">
        <f>IF('Open Int.'!E192=0,0,'Open Int.'!H192/'Open Int.'!E192)</f>
        <v>0.125</v>
      </c>
      <c r="N192" s="96"/>
    </row>
    <row r="193" spans="6:9" ht="15" hidden="1">
      <c r="F193" s="10"/>
      <c r="G193" s="174">
        <f>'Open Int.'!R193</f>
        <v>62901.399248470014</v>
      </c>
      <c r="H193" s="131">
        <f>'Open Int.'!Z193</f>
        <v>-158.5472083299979</v>
      </c>
      <c r="I193" s="100"/>
    </row>
    <row r="194" spans="6:9" ht="15">
      <c r="F194" s="10"/>
      <c r="I194" s="100"/>
    </row>
    <row r="195" spans="6:9" ht="15">
      <c r="F195" s="10"/>
      <c r="I195" s="100"/>
    </row>
    <row r="196" spans="6:9" ht="15">
      <c r="F196" s="10"/>
      <c r="I196" s="100"/>
    </row>
    <row r="197" spans="1:8" ht="15.75">
      <c r="A197" s="13"/>
      <c r="B197" s="13"/>
      <c r="C197" s="13"/>
      <c r="D197" s="14"/>
      <c r="E197" s="15"/>
      <c r="F197" s="8"/>
      <c r="G197" s="73"/>
      <c r="H197" s="73"/>
    </row>
    <row r="198" spans="2:10" ht="15.75" thickBot="1">
      <c r="B198" s="40" t="s">
        <v>53</v>
      </c>
      <c r="C198" s="41"/>
      <c r="D198" s="16"/>
      <c r="E198" s="11"/>
      <c r="F198" s="11"/>
      <c r="G198" s="12"/>
      <c r="H198" s="17"/>
      <c r="I198" s="17"/>
      <c r="J198" s="7"/>
    </row>
    <row r="199" spans="1:11" ht="15.75" thickBot="1">
      <c r="A199" s="29"/>
      <c r="B199" s="130" t="s">
        <v>182</v>
      </c>
      <c r="C199" s="130" t="s">
        <v>74</v>
      </c>
      <c r="D199" s="253" t="s">
        <v>9</v>
      </c>
      <c r="E199" s="130" t="s">
        <v>84</v>
      </c>
      <c r="F199" s="130" t="s">
        <v>49</v>
      </c>
      <c r="G199" s="18"/>
      <c r="I199" s="11"/>
      <c r="K199" s="12"/>
    </row>
    <row r="200" spans="1:11" ht="15">
      <c r="A200" s="192" t="s">
        <v>60</v>
      </c>
      <c r="B200" s="236">
        <f>'Open Int.'!$V$4</f>
        <v>171.38805975</v>
      </c>
      <c r="C200" s="236">
        <f>'Open Int.'!$V$5</f>
        <v>77.880264</v>
      </c>
      <c r="D200" s="236">
        <f>'Open Int.'!$V$6</f>
        <v>13964.201937</v>
      </c>
      <c r="E200" s="250">
        <f>F200-(D200+C200+B200)</f>
        <v>29097.183636120026</v>
      </c>
      <c r="F200" s="250">
        <f>'Open Int.'!$V$193</f>
        <v>43310.653896870026</v>
      </c>
      <c r="G200" s="19"/>
      <c r="H200" s="42" t="s">
        <v>59</v>
      </c>
      <c r="I200" s="43"/>
      <c r="J200" s="65">
        <f>F203</f>
        <v>62901.39924847003</v>
      </c>
      <c r="K200" s="17"/>
    </row>
    <row r="201" spans="1:11" ht="15">
      <c r="A201" s="202" t="s">
        <v>61</v>
      </c>
      <c r="B201" s="237">
        <f>'Open Int.'!$W$4</f>
        <v>0.09463725</v>
      </c>
      <c r="C201" s="237">
        <f>'Open Int.'!$W$5</f>
        <v>0</v>
      </c>
      <c r="D201" s="237">
        <f>'Open Int.'!$W$6</f>
        <v>6230.067102</v>
      </c>
      <c r="E201" s="252">
        <f>F201-(D201+C201+B201)</f>
        <v>3033.400110514999</v>
      </c>
      <c r="F201" s="237">
        <f>'Open Int.'!$W$193</f>
        <v>9263.561849765</v>
      </c>
      <c r="G201" s="20"/>
      <c r="H201" s="42" t="s">
        <v>66</v>
      </c>
      <c r="I201" s="43"/>
      <c r="J201" s="65">
        <f>'Open Int.'!$Z$193</f>
        <v>-158.5472083299979</v>
      </c>
      <c r="K201" s="132">
        <f>J201/(J200-J201)</f>
        <v>-0.002514229986519455</v>
      </c>
    </row>
    <row r="202" spans="1:11" ht="15.75" thickBot="1">
      <c r="A202" s="204" t="s">
        <v>62</v>
      </c>
      <c r="B202" s="237">
        <f>'Open Int.'!$X$4</f>
        <v>0</v>
      </c>
      <c r="C202" s="237">
        <f>'Open Int.'!$X$5</f>
        <v>0</v>
      </c>
      <c r="D202" s="237">
        <f>'Open Int.'!$X$6</f>
        <v>9202.640643</v>
      </c>
      <c r="E202" s="252">
        <f>F202-(D202+C202+B202)</f>
        <v>1124.5428588350023</v>
      </c>
      <c r="F202" s="237">
        <f>'Open Int.'!$X$193</f>
        <v>10327.183501835003</v>
      </c>
      <c r="G202" s="19"/>
      <c r="H202" s="348"/>
      <c r="I202" s="348"/>
      <c r="J202" s="349"/>
      <c r="K202" s="350"/>
    </row>
    <row r="203" spans="1:10" ht="15.75" thickBot="1">
      <c r="A203" s="201" t="s">
        <v>11</v>
      </c>
      <c r="B203" s="30">
        <f>SUM(B200:B202)</f>
        <v>171.482697</v>
      </c>
      <c r="C203" s="30">
        <f>SUM(C200:C202)</f>
        <v>77.880264</v>
      </c>
      <c r="D203" s="254">
        <f>SUM(D200:D202)</f>
        <v>29396.909681999998</v>
      </c>
      <c r="E203" s="254">
        <f>SUM(E200:E202)</f>
        <v>33255.126605470025</v>
      </c>
      <c r="F203" s="30">
        <f>SUM(F200:F202)</f>
        <v>62901.39924847003</v>
      </c>
      <c r="G203" s="22"/>
      <c r="H203" s="44" t="s">
        <v>67</v>
      </c>
      <c r="I203" s="45"/>
      <c r="J203" s="21">
        <f>Volume!P194</f>
        <v>0.20180644981592263</v>
      </c>
    </row>
    <row r="204" spans="1:11" ht="15">
      <c r="A204" s="192" t="s">
        <v>54</v>
      </c>
      <c r="B204" s="237">
        <f>'Open Int.'!$S$4</f>
        <v>163.69089675</v>
      </c>
      <c r="C204" s="237">
        <f>'Open Int.'!$S$5</f>
        <v>73.7415735</v>
      </c>
      <c r="D204" s="237">
        <f>'Open Int.'!$S$6</f>
        <v>23894.980956</v>
      </c>
      <c r="E204" s="252">
        <f>F204-(D204+C204+B204)</f>
        <v>29599.95315105</v>
      </c>
      <c r="F204" s="237">
        <f>'Open Int.'!$S$193</f>
        <v>53732.366577299996</v>
      </c>
      <c r="G204" s="20"/>
      <c r="H204" s="44" t="s">
        <v>68</v>
      </c>
      <c r="I204" s="45"/>
      <c r="J204" s="23">
        <f>'Open Int.'!E194</f>
        <v>0.36177115311014557</v>
      </c>
      <c r="K204" s="12"/>
    </row>
    <row r="205" spans="1:10" ht="15.75" thickBot="1">
      <c r="A205" s="204" t="s">
        <v>65</v>
      </c>
      <c r="B205" s="251">
        <f>B203-B204</f>
        <v>7.791800249999994</v>
      </c>
      <c r="C205" s="251">
        <f>C203-C204</f>
        <v>4.138690499999996</v>
      </c>
      <c r="D205" s="255">
        <f>D203-D204</f>
        <v>5501.928725999998</v>
      </c>
      <c r="E205" s="251">
        <f>E203-E204</f>
        <v>3655.1734544200262</v>
      </c>
      <c r="F205" s="251">
        <f>F203-F204</f>
        <v>9169.032671170033</v>
      </c>
      <c r="G205" s="20"/>
      <c r="J205" s="66"/>
    </row>
    <row r="206" ht="15">
      <c r="G206" s="90"/>
    </row>
    <row r="207" spans="4:9" ht="15">
      <c r="D207" s="50"/>
      <c r="E207" s="26"/>
      <c r="I207" s="24"/>
    </row>
    <row r="208" spans="3:8" ht="15">
      <c r="C208" s="50"/>
      <c r="D208" s="50"/>
      <c r="E208" s="98"/>
      <c r="F208" s="266"/>
      <c r="H208" s="26"/>
    </row>
    <row r="209" spans="4:7" ht="15">
      <c r="D209" s="50"/>
      <c r="E209" s="26"/>
      <c r="F209" s="26"/>
      <c r="G209" s="26"/>
    </row>
    <row r="210" spans="4:5" ht="15">
      <c r="D210" s="50"/>
      <c r="E210" s="26"/>
    </row>
    <row r="213" ht="15">
      <c r="A213" s="7" t="s">
        <v>120</v>
      </c>
    </row>
    <row r="214" ht="15">
      <c r="A214" s="7" t="s">
        <v>115</v>
      </c>
    </row>
    <row r="228" ht="15">
      <c r="G228"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0"/>
  <sheetViews>
    <sheetView workbookViewId="0" topLeftCell="A1">
      <selection activeCell="C91" sqref="C91"/>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5" t="s">
        <v>127</v>
      </c>
      <c r="B1" s="435"/>
      <c r="C1" s="435"/>
      <c r="D1" s="92">
        <f ca="1">NOW()</f>
        <v>39225.809609606484</v>
      </c>
    </row>
    <row r="2" spans="1:3" ht="13.5">
      <c r="A2" s="94" t="s">
        <v>128</v>
      </c>
      <c r="B2" s="94" t="s">
        <v>129</v>
      </c>
      <c r="C2" s="95" t="s">
        <v>130</v>
      </c>
    </row>
    <row r="3" spans="1:3" ht="13.5">
      <c r="A3" s="25" t="s">
        <v>394</v>
      </c>
      <c r="B3" s="92">
        <v>39233</v>
      </c>
      <c r="C3" s="93">
        <f>B3-D1</f>
        <v>7.190390393516282</v>
      </c>
    </row>
    <row r="4" spans="1:3" ht="13.5">
      <c r="A4" s="25" t="s">
        <v>400</v>
      </c>
      <c r="B4" s="92">
        <v>39261</v>
      </c>
      <c r="C4" s="93">
        <f>B4-D1</f>
        <v>35.19039039351628</v>
      </c>
    </row>
    <row r="5" spans="1:3" ht="13.5">
      <c r="A5" s="25" t="s">
        <v>404</v>
      </c>
      <c r="B5" s="92">
        <v>39289</v>
      </c>
      <c r="C5" s="93">
        <f>B5-D1</f>
        <v>63.19039039351628</v>
      </c>
    </row>
    <row r="6" spans="1:3" ht="13.5">
      <c r="A6" s="51"/>
      <c r="B6" s="97"/>
      <c r="C6" s="93"/>
    </row>
    <row r="7" spans="1:3" ht="13.5">
      <c r="A7" s="434" t="s">
        <v>131</v>
      </c>
      <c r="B7" s="434"/>
      <c r="C7" s="434"/>
    </row>
    <row r="8" spans="1:3" ht="13.5">
      <c r="A8" s="91" t="s">
        <v>114</v>
      </c>
      <c r="B8" s="91" t="s">
        <v>116</v>
      </c>
      <c r="C8" s="91" t="s">
        <v>125</v>
      </c>
    </row>
    <row r="9" spans="1:8" ht="14.25">
      <c r="A9" s="379" t="s">
        <v>227</v>
      </c>
      <c r="B9" s="380">
        <v>39225</v>
      </c>
      <c r="C9" s="379" t="s">
        <v>402</v>
      </c>
      <c r="D9" s="376"/>
      <c r="E9"/>
      <c r="G9"/>
      <c r="H9"/>
    </row>
    <row r="10" spans="1:8" ht="14.25">
      <c r="A10" s="379" t="s">
        <v>290</v>
      </c>
      <c r="B10" s="380">
        <v>39227</v>
      </c>
      <c r="C10" s="379" t="s">
        <v>406</v>
      </c>
      <c r="D10"/>
      <c r="E10"/>
      <c r="G10"/>
      <c r="H10"/>
    </row>
    <row r="11" spans="1:8" ht="14.25">
      <c r="A11" s="379" t="s">
        <v>149</v>
      </c>
      <c r="B11" s="380">
        <v>39232</v>
      </c>
      <c r="C11" s="379" t="s">
        <v>403</v>
      </c>
      <c r="D11"/>
      <c r="E11" s="376"/>
      <c r="G11"/>
      <c r="H11"/>
    </row>
    <row r="12" spans="1:9" ht="14.25">
      <c r="A12" s="379" t="s">
        <v>429</v>
      </c>
      <c r="B12" s="380">
        <v>39232</v>
      </c>
      <c r="C12" s="379" t="s">
        <v>479</v>
      </c>
      <c r="D12" s="376"/>
      <c r="E12"/>
      <c r="F12"/>
      <c r="G12"/>
      <c r="H12"/>
      <c r="I12"/>
    </row>
    <row r="13" spans="1:8" ht="14.25">
      <c r="A13" s="379" t="s">
        <v>1</v>
      </c>
      <c r="B13" s="380">
        <v>39233</v>
      </c>
      <c r="C13" s="379" t="s">
        <v>405</v>
      </c>
      <c r="D13"/>
      <c r="E13" s="376"/>
      <c r="G13"/>
      <c r="H13"/>
    </row>
    <row r="14" spans="1:10" ht="14.25">
      <c r="A14" s="379" t="s">
        <v>168</v>
      </c>
      <c r="B14" s="380">
        <v>39233</v>
      </c>
      <c r="C14" s="379" t="s">
        <v>407</v>
      </c>
      <c r="D14"/>
      <c r="E14"/>
      <c r="G14"/>
      <c r="H14"/>
      <c r="J14"/>
    </row>
    <row r="15" spans="1:10" ht="14.25">
      <c r="A15" s="379" t="s">
        <v>148</v>
      </c>
      <c r="B15" s="380">
        <v>39233</v>
      </c>
      <c r="C15" s="379" t="s">
        <v>486</v>
      </c>
      <c r="D15" s="376"/>
      <c r="E15"/>
      <c r="G15"/>
      <c r="H15"/>
      <c r="J15"/>
    </row>
    <row r="16" spans="1:10" ht="14.25">
      <c r="A16" s="379" t="s">
        <v>208</v>
      </c>
      <c r="B16" s="380">
        <v>39234</v>
      </c>
      <c r="C16" s="379" t="s">
        <v>496</v>
      </c>
      <c r="D16" s="376"/>
      <c r="E16"/>
      <c r="G16"/>
      <c r="H16"/>
      <c r="J16"/>
    </row>
    <row r="17" spans="1:10" ht="14.25">
      <c r="A17" s="379" t="s">
        <v>201</v>
      </c>
      <c r="B17" s="380">
        <v>39239</v>
      </c>
      <c r="C17" s="379" t="s">
        <v>474</v>
      </c>
      <c r="D17" t="s">
        <v>399</v>
      </c>
      <c r="E17"/>
      <c r="G17"/>
      <c r="H17"/>
      <c r="J17"/>
    </row>
    <row r="18" spans="1:8" ht="14.25">
      <c r="A18" s="379" t="s">
        <v>80</v>
      </c>
      <c r="B18" s="380">
        <v>39239</v>
      </c>
      <c r="C18" s="379" t="s">
        <v>487</v>
      </c>
      <c r="D18"/>
      <c r="E18"/>
      <c r="G18"/>
      <c r="H18"/>
    </row>
    <row r="19" spans="1:8" ht="14.25">
      <c r="A19" s="379" t="s">
        <v>135</v>
      </c>
      <c r="B19" s="380">
        <v>39240</v>
      </c>
      <c r="C19" s="379" t="s">
        <v>471</v>
      </c>
      <c r="D19"/>
      <c r="E19"/>
      <c r="G19"/>
      <c r="H19"/>
    </row>
    <row r="20" spans="1:8" ht="14.25">
      <c r="A20" s="379" t="s">
        <v>185</v>
      </c>
      <c r="B20" s="380">
        <v>39241</v>
      </c>
      <c r="C20" s="379" t="s">
        <v>482</v>
      </c>
      <c r="D20"/>
      <c r="E20"/>
      <c r="G20"/>
      <c r="H20"/>
    </row>
    <row r="21" spans="1:8" ht="14.25">
      <c r="A21" s="379" t="s">
        <v>425</v>
      </c>
      <c r="B21" s="380">
        <v>39244</v>
      </c>
      <c r="C21" s="379" t="s">
        <v>475</v>
      </c>
      <c r="D21"/>
      <c r="E21"/>
      <c r="G21"/>
      <c r="H21"/>
    </row>
    <row r="22" spans="1:4" ht="14.25">
      <c r="A22" s="379" t="s">
        <v>288</v>
      </c>
      <c r="B22" s="380">
        <v>39244</v>
      </c>
      <c r="C22" s="379" t="s">
        <v>477</v>
      </c>
      <c r="D22" t="s">
        <v>399</v>
      </c>
    </row>
    <row r="23" spans="1:8" ht="14.25">
      <c r="A23" s="379" t="s">
        <v>4</v>
      </c>
      <c r="B23" s="380">
        <v>39245</v>
      </c>
      <c r="C23" s="379" t="s">
        <v>472</v>
      </c>
      <c r="D23"/>
      <c r="E23"/>
      <c r="G23"/>
      <c r="H23"/>
    </row>
    <row r="24" spans="1:8" ht="14.25">
      <c r="A24" s="379" t="s">
        <v>224</v>
      </c>
      <c r="B24" s="380">
        <v>39245</v>
      </c>
      <c r="C24" s="379" t="s">
        <v>478</v>
      </c>
      <c r="D24"/>
      <c r="E24"/>
      <c r="G24"/>
      <c r="H24"/>
    </row>
    <row r="25" spans="1:8" ht="14.25">
      <c r="A25" s="379" t="s">
        <v>91</v>
      </c>
      <c r="B25" s="380">
        <v>39245</v>
      </c>
      <c r="C25" s="379" t="s">
        <v>481</v>
      </c>
      <c r="D25" s="376"/>
      <c r="E25"/>
      <c r="G25"/>
      <c r="H25"/>
    </row>
    <row r="26" spans="1:8" ht="14.25">
      <c r="A26" s="379" t="s">
        <v>181</v>
      </c>
      <c r="B26" s="380">
        <v>39245</v>
      </c>
      <c r="C26" s="379" t="s">
        <v>489</v>
      </c>
      <c r="D26" s="376"/>
      <c r="E26" s="376"/>
      <c r="G26"/>
      <c r="H26"/>
    </row>
    <row r="27" spans="1:9" ht="14.25">
      <c r="A27" s="379" t="s">
        <v>205</v>
      </c>
      <c r="B27" s="380">
        <v>39246</v>
      </c>
      <c r="C27" s="379" t="s">
        <v>480</v>
      </c>
      <c r="D27" s="376"/>
      <c r="E27"/>
      <c r="G27"/>
      <c r="H27"/>
      <c r="I27"/>
    </row>
    <row r="28" spans="1:9" ht="14.25">
      <c r="A28" s="379" t="s">
        <v>184</v>
      </c>
      <c r="B28" s="380">
        <v>39246</v>
      </c>
      <c r="C28" s="379" t="s">
        <v>493</v>
      </c>
      <c r="D28" s="376"/>
      <c r="E28"/>
      <c r="G28"/>
      <c r="H28"/>
      <c r="I28"/>
    </row>
    <row r="29" spans="1:9" ht="14.25">
      <c r="A29" s="379" t="s">
        <v>200</v>
      </c>
      <c r="B29" s="380">
        <v>39247</v>
      </c>
      <c r="C29" s="379" t="s">
        <v>473</v>
      </c>
      <c r="D29" s="376"/>
      <c r="E29"/>
      <c r="G29"/>
      <c r="H29"/>
      <c r="I29"/>
    </row>
    <row r="30" spans="1:8" ht="14.25">
      <c r="A30" s="379" t="s">
        <v>82</v>
      </c>
      <c r="B30" s="380">
        <v>39247</v>
      </c>
      <c r="C30" s="379" t="s">
        <v>497</v>
      </c>
      <c r="D30"/>
      <c r="E30" s="376"/>
      <c r="G30"/>
      <c r="H30"/>
    </row>
    <row r="31" spans="1:8" ht="14.25">
      <c r="A31" s="379" t="s">
        <v>162</v>
      </c>
      <c r="B31" s="380">
        <v>39248</v>
      </c>
      <c r="C31" s="379" t="s">
        <v>476</v>
      </c>
      <c r="D31"/>
      <c r="E31"/>
      <c r="G31"/>
      <c r="H31"/>
    </row>
    <row r="32" spans="1:9" ht="14.25">
      <c r="A32" s="379" t="s">
        <v>397</v>
      </c>
      <c r="B32" s="380">
        <v>39248</v>
      </c>
      <c r="C32" s="379" t="s">
        <v>494</v>
      </c>
      <c r="D32"/>
      <c r="E32"/>
      <c r="G32"/>
      <c r="H32"/>
      <c r="I32"/>
    </row>
    <row r="33" spans="1:8" ht="14.25">
      <c r="A33" s="379" t="s">
        <v>154</v>
      </c>
      <c r="B33" s="380">
        <v>39251</v>
      </c>
      <c r="C33" s="379" t="s">
        <v>483</v>
      </c>
      <c r="D33"/>
      <c r="E33"/>
      <c r="G33"/>
      <c r="H33"/>
    </row>
    <row r="34" spans="1:8" ht="14.25">
      <c r="A34" s="379" t="s">
        <v>75</v>
      </c>
      <c r="B34" s="380">
        <v>39252</v>
      </c>
      <c r="C34" s="379" t="s">
        <v>492</v>
      </c>
      <c r="D34"/>
      <c r="E34"/>
      <c r="F34"/>
      <c r="G34" t="s">
        <v>399</v>
      </c>
      <c r="H34" t="s">
        <v>399</v>
      </c>
    </row>
    <row r="35" spans="1:8" ht="14.25">
      <c r="A35" s="379" t="s">
        <v>178</v>
      </c>
      <c r="B35" s="380">
        <v>39255</v>
      </c>
      <c r="C35" s="379" t="s">
        <v>495</v>
      </c>
      <c r="D35"/>
      <c r="E35"/>
      <c r="G35" t="s">
        <v>399</v>
      </c>
      <c r="H35" t="s">
        <v>399</v>
      </c>
    </row>
    <row r="36" spans="1:8" ht="14.25">
      <c r="A36" s="379" t="s">
        <v>193</v>
      </c>
      <c r="B36" s="380">
        <v>39261</v>
      </c>
      <c r="C36" s="379" t="s">
        <v>484</v>
      </c>
      <c r="D36"/>
      <c r="E36"/>
      <c r="G36" t="s">
        <v>399</v>
      </c>
      <c r="H36" t="s">
        <v>399</v>
      </c>
    </row>
    <row r="37" spans="1:8" ht="14.25">
      <c r="A37" s="379" t="s">
        <v>98</v>
      </c>
      <c r="B37" s="380">
        <v>39261</v>
      </c>
      <c r="C37" s="379" t="s">
        <v>488</v>
      </c>
      <c r="D37"/>
      <c r="E37"/>
      <c r="G37" t="s">
        <v>399</v>
      </c>
      <c r="H37" t="s">
        <v>399</v>
      </c>
    </row>
    <row r="38" spans="1:8" ht="14.25">
      <c r="A38" s="379" t="s">
        <v>38</v>
      </c>
      <c r="B38" s="380">
        <v>39261</v>
      </c>
      <c r="C38" s="379" t="s">
        <v>490</v>
      </c>
      <c r="D38" s="376"/>
      <c r="E38" s="376"/>
      <c r="G38" t="s">
        <v>399</v>
      </c>
      <c r="H38" t="s">
        <v>399</v>
      </c>
    </row>
    <row r="39" spans="1:8" ht="14.25">
      <c r="A39" s="379" t="s">
        <v>145</v>
      </c>
      <c r="B39" s="380">
        <v>39262</v>
      </c>
      <c r="C39" s="379" t="s">
        <v>485</v>
      </c>
      <c r="D39"/>
      <c r="E39"/>
      <c r="G39" t="s">
        <v>399</v>
      </c>
      <c r="H39" t="s">
        <v>399</v>
      </c>
    </row>
    <row r="160" ht="13.5">
      <c r="M160"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5"/>
  <sheetViews>
    <sheetView workbookViewId="0" topLeftCell="A1">
      <selection activeCell="C240" sqref="C240"/>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2" t="s">
        <v>237</v>
      </c>
      <c r="B1" s="393"/>
      <c r="C1" s="393"/>
      <c r="D1" s="393"/>
    </row>
    <row r="2" spans="1:4" ht="17.25" customHeight="1">
      <c r="A2" s="358" t="s">
        <v>238</v>
      </c>
      <c r="B2" s="358" t="s">
        <v>59</v>
      </c>
      <c r="C2" s="359" t="s">
        <v>70</v>
      </c>
      <c r="D2" s="363" t="s">
        <v>239</v>
      </c>
    </row>
    <row r="3" spans="1:4" ht="15">
      <c r="A3" s="358" t="s">
        <v>270</v>
      </c>
      <c r="B3" s="358">
        <f>SUM(B4:B6)</f>
        <v>33307600</v>
      </c>
      <c r="C3" s="358">
        <f>SUM(C4:C6)</f>
        <v>-147900</v>
      </c>
      <c r="D3" s="363">
        <f>C3/(B3-C3)</f>
        <v>-0.0044207977761504084</v>
      </c>
    </row>
    <row r="4" spans="1:4" ht="14.25">
      <c r="A4" s="360" t="s">
        <v>182</v>
      </c>
      <c r="B4" s="361">
        <f>VLOOKUP(A4,'Open Int.'!$A$4:$O$192,2,FALSE)</f>
        <v>271650</v>
      </c>
      <c r="C4" s="361">
        <f>VLOOKUP(A4,'Open Int.'!$A$4:$O$192,3,FALSE)</f>
        <v>-27850</v>
      </c>
      <c r="D4" s="362">
        <f>C4/(B4-C4)</f>
        <v>-0.09298831385642738</v>
      </c>
    </row>
    <row r="5" spans="1:4" ht="14.25">
      <c r="A5" s="360" t="s">
        <v>74</v>
      </c>
      <c r="B5" s="361">
        <f>VLOOKUP(A5,'Open Int.'!$A$4:$O$192,2,FALSE)</f>
        <v>149600</v>
      </c>
      <c r="C5" s="361">
        <f>VLOOKUP(A5,'Open Int.'!$A$4:$O$192,3,FALSE)</f>
        <v>-2050</v>
      </c>
      <c r="D5" s="362">
        <f>C5/(B5-C5)</f>
        <v>-0.013517969007583251</v>
      </c>
    </row>
    <row r="6" spans="1:4" ht="14.25">
      <c r="A6" s="360" t="s">
        <v>9</v>
      </c>
      <c r="B6" s="361">
        <f>VLOOKUP(A6,'Open Int.'!$A$4:$O$192,2,FALSE)</f>
        <v>32886350</v>
      </c>
      <c r="C6" s="361">
        <f>VLOOKUP(A6,'Open Int.'!$A$4:$O$192,3,FALSE)</f>
        <v>-118000</v>
      </c>
      <c r="D6" s="362">
        <f>C6/(B6-C6)</f>
        <v>-0.0035752862880196095</v>
      </c>
    </row>
    <row r="7" spans="1:4" ht="14.25">
      <c r="A7" s="360"/>
      <c r="B7" s="361"/>
      <c r="C7" s="361"/>
      <c r="D7" s="362"/>
    </row>
    <row r="8" spans="1:4" ht="15">
      <c r="A8" s="358" t="s">
        <v>242</v>
      </c>
      <c r="B8" s="358">
        <f>B13+B9</f>
        <v>61469248</v>
      </c>
      <c r="C8" s="358">
        <f>C13+C9</f>
        <v>287458</v>
      </c>
      <c r="D8" s="363">
        <f>C8/(B8-C8)</f>
        <v>0.004698424155291959</v>
      </c>
    </row>
    <row r="9" spans="1:4" ht="15" outlineLevel="1">
      <c r="A9" s="358" t="s">
        <v>240</v>
      </c>
      <c r="B9" s="358">
        <f>SUM(B10:B12)</f>
        <v>11961500</v>
      </c>
      <c r="C9" s="358">
        <f>SUM(C10:C12)</f>
        <v>-40700</v>
      </c>
      <c r="D9" s="363">
        <f aca="true" t="shared" si="0" ref="D9:D18">C9/(B9-C9)</f>
        <v>-0.0033910449750879004</v>
      </c>
    </row>
    <row r="10" spans="1:4" ht="14.25" outlineLevel="2">
      <c r="A10" s="360" t="s">
        <v>329</v>
      </c>
      <c r="B10" s="361">
        <f>VLOOKUP(A10,'Open Int.'!$A$4:$O$192,2,FALSE)</f>
        <v>2132200</v>
      </c>
      <c r="C10" s="361">
        <f>VLOOKUP(A10,'Open Int.'!$A$4:$O$192,3,FALSE)</f>
        <v>121500</v>
      </c>
      <c r="D10" s="362">
        <f t="shared" si="0"/>
        <v>0.060426717063709154</v>
      </c>
    </row>
    <row r="11" spans="1:4" ht="14.25" outlineLevel="2">
      <c r="A11" s="360" t="s">
        <v>330</v>
      </c>
      <c r="B11" s="361">
        <f>VLOOKUP(A11,'Open Int.'!$A$4:$O$192,2,FALSE)</f>
        <v>2094400</v>
      </c>
      <c r="C11" s="361">
        <f>VLOOKUP(A11,'Open Int.'!$A$4:$O$192,3,FALSE)</f>
        <v>-8800</v>
      </c>
      <c r="D11" s="362">
        <f t="shared" si="0"/>
        <v>-0.0041841004184100415</v>
      </c>
    </row>
    <row r="12" spans="1:4" ht="14.25" outlineLevel="2">
      <c r="A12" s="360" t="s">
        <v>331</v>
      </c>
      <c r="B12" s="361">
        <f>VLOOKUP(A12,'Open Int.'!$A$4:$O$192,2,FALSE)</f>
        <v>7734900</v>
      </c>
      <c r="C12" s="361">
        <f>VLOOKUP(A12,'Open Int.'!$A$4:$O$192,3,FALSE)</f>
        <v>-153400</v>
      </c>
      <c r="D12" s="362">
        <f t="shared" si="0"/>
        <v>-0.01944652206432311</v>
      </c>
    </row>
    <row r="13" spans="1:4" ht="15">
      <c r="A13" s="358" t="s">
        <v>241</v>
      </c>
      <c r="B13" s="358">
        <f>SUM(B14:B18)</f>
        <v>49507748</v>
      </c>
      <c r="C13" s="358">
        <f>SUM(C14:C18)</f>
        <v>328158</v>
      </c>
      <c r="D13" s="363">
        <f t="shared" si="0"/>
        <v>0.006672646111933833</v>
      </c>
    </row>
    <row r="14" spans="1:4" ht="14.25" outlineLevel="2">
      <c r="A14" s="360" t="s">
        <v>332</v>
      </c>
      <c r="B14" s="361">
        <f>VLOOKUP(A14,'Open Int.'!$A$4:$O$192,2,FALSE)</f>
        <v>32068900</v>
      </c>
      <c r="C14" s="361">
        <f>VLOOKUP(A14,'Open Int.'!$A$4:$O$192,3,FALSE)</f>
        <v>-296050</v>
      </c>
      <c r="D14" s="362">
        <f t="shared" si="0"/>
        <v>-0.009147241074063145</v>
      </c>
    </row>
    <row r="15" spans="1:4" ht="14.25" outlineLevel="2">
      <c r="A15" s="360" t="s">
        <v>333</v>
      </c>
      <c r="B15" s="361">
        <f>VLOOKUP(A15,'Open Int.'!$A$4:$O$192,2,FALSE)</f>
        <v>5510400</v>
      </c>
      <c r="C15" s="361">
        <f>VLOOKUP(A15,'Open Int.'!$A$4:$O$192,3,FALSE)</f>
        <v>16800</v>
      </c>
      <c r="D15" s="362">
        <f t="shared" si="0"/>
        <v>0.0030581039755351682</v>
      </c>
    </row>
    <row r="16" spans="1:4" ht="14.25" outlineLevel="2">
      <c r="A16" s="360" t="s">
        <v>7</v>
      </c>
      <c r="B16" s="361">
        <f>VLOOKUP(A16,'Open Int.'!$A$4:$O$192,2,FALSE)</f>
        <v>2756208</v>
      </c>
      <c r="C16" s="361">
        <f>VLOOKUP(A16,'Open Int.'!$A$4:$O$192,3,FALSE)</f>
        <v>-240552</v>
      </c>
      <c r="D16" s="362">
        <f t="shared" si="0"/>
        <v>-0.08027069234773555</v>
      </c>
    </row>
    <row r="17" spans="1:4" ht="14.25" outlineLevel="2">
      <c r="A17" s="360" t="s">
        <v>44</v>
      </c>
      <c r="B17" s="361">
        <f>VLOOKUP(A17,'Open Int.'!$A$4:$O$192,2,FALSE)</f>
        <v>2324800</v>
      </c>
      <c r="C17" s="361">
        <f>VLOOKUP(A17,'Open Int.'!$A$4:$O$192,3,FALSE)</f>
        <v>-70800</v>
      </c>
      <c r="D17" s="362">
        <f t="shared" si="0"/>
        <v>-0.029554182668225078</v>
      </c>
    </row>
    <row r="18" spans="1:4" ht="14.25" outlineLevel="2">
      <c r="A18" s="360" t="s">
        <v>306</v>
      </c>
      <c r="B18" s="361">
        <f>VLOOKUP(A18,'Open Int.'!$A$4:$O$192,2,FALSE)</f>
        <v>6847440</v>
      </c>
      <c r="C18" s="361">
        <f>VLOOKUP(A18,'Open Int.'!$A$4:$O$192,3,FALSE)</f>
        <v>918760</v>
      </c>
      <c r="D18" s="362">
        <f t="shared" si="0"/>
        <v>0.15496872828353023</v>
      </c>
    </row>
    <row r="19" spans="1:4" ht="15" outlineLevel="1">
      <c r="A19" s="358" t="s">
        <v>243</v>
      </c>
      <c r="B19" s="358">
        <f>SUM(B20:B23)</f>
        <v>15460250</v>
      </c>
      <c r="C19" s="358">
        <f>SUM(C20:C23)</f>
        <v>90000</v>
      </c>
      <c r="D19" s="363">
        <f aca="true" t="shared" si="1" ref="D19:D26">C19/(B19-C19)</f>
        <v>0.005855467542818106</v>
      </c>
    </row>
    <row r="20" spans="1:4" ht="14.25" outlineLevel="1">
      <c r="A20" s="360" t="s">
        <v>180</v>
      </c>
      <c r="B20" s="361">
        <f>VLOOKUP(A20,'Open Int.'!$A$4:$O$192,2,FALSE)</f>
        <v>6016500</v>
      </c>
      <c r="C20" s="361">
        <f>VLOOKUP(A20,'Open Int.'!$A$4:$O$192,3,FALSE)</f>
        <v>-514500</v>
      </c>
      <c r="D20" s="362">
        <f t="shared" si="1"/>
        <v>-0.07877813504823152</v>
      </c>
    </row>
    <row r="21" spans="1:4" ht="14.25" outlineLevel="1">
      <c r="A21" s="360" t="s">
        <v>308</v>
      </c>
      <c r="B21" s="361">
        <f>VLOOKUP(A21,'Open Int.'!$A$4:$O$192,2,FALSE)</f>
        <v>1395600</v>
      </c>
      <c r="C21" s="361">
        <f>VLOOKUP(A21,'Open Int.'!$A$4:$O$192,3,FALSE)</f>
        <v>4800</v>
      </c>
      <c r="D21" s="362">
        <f t="shared" si="1"/>
        <v>0.003451251078515962</v>
      </c>
    </row>
    <row r="22" spans="1:4" ht="14.25" outlineLevel="1">
      <c r="A22" s="360" t="s">
        <v>334</v>
      </c>
      <c r="B22" s="361">
        <f>VLOOKUP(A22,'Open Int.'!$A$4:$O$192,2,FALSE)</f>
        <v>7101000</v>
      </c>
      <c r="C22" s="361">
        <f>VLOOKUP(A22,'Open Int.'!$A$4:$O$192,3,FALSE)</f>
        <v>537000</v>
      </c>
      <c r="D22" s="362">
        <f t="shared" si="1"/>
        <v>0.08180987202925045</v>
      </c>
    </row>
    <row r="23" spans="1:4" ht="14.25" outlineLevel="1">
      <c r="A23" s="360" t="s">
        <v>335</v>
      </c>
      <c r="B23" s="361">
        <f>VLOOKUP(A23,'Open Int.'!$A$4:$O$192,2,FALSE)</f>
        <v>947150</v>
      </c>
      <c r="C23" s="361">
        <f>VLOOKUP(A23,'Open Int.'!$A$4:$O$192,3,FALSE)</f>
        <v>62700</v>
      </c>
      <c r="D23" s="362">
        <f t="shared" si="1"/>
        <v>0.07089151450053706</v>
      </c>
    </row>
    <row r="24" spans="1:4" ht="14.25" outlineLevel="1">
      <c r="A24" s="360"/>
      <c r="B24" s="361"/>
      <c r="C24" s="361"/>
      <c r="D24" s="362"/>
    </row>
    <row r="25" spans="1:4" ht="15">
      <c r="A25" s="358" t="s">
        <v>246</v>
      </c>
      <c r="B25" s="358">
        <f>B42+B26</f>
        <v>146987350</v>
      </c>
      <c r="C25" s="358">
        <f>C42+C26</f>
        <v>63950</v>
      </c>
      <c r="D25" s="363">
        <f>C25/(B25-C25)</f>
        <v>0.00043526082298667195</v>
      </c>
    </row>
    <row r="26" spans="1:4" ht="15" outlineLevel="1">
      <c r="A26" s="358" t="s">
        <v>244</v>
      </c>
      <c r="B26" s="358">
        <f>SUM(B27:B41)</f>
        <v>75272350</v>
      </c>
      <c r="C26" s="358">
        <f>SUM(C27:C41)</f>
        <v>-192200</v>
      </c>
      <c r="D26" s="363">
        <f t="shared" si="1"/>
        <v>-0.002546891222434905</v>
      </c>
    </row>
    <row r="27" spans="1:4" ht="14.25" outlineLevel="2">
      <c r="A27" s="360" t="s">
        <v>135</v>
      </c>
      <c r="B27" s="361">
        <f>VLOOKUP(A27,'Open Int.'!$A$4:$O$192,2,FALSE)</f>
        <v>3109050</v>
      </c>
      <c r="C27" s="361">
        <f>VLOOKUP(A27,'Open Int.'!$A$4:$O$192,3,FALSE)</f>
        <v>44100</v>
      </c>
      <c r="D27" s="362">
        <f aca="true" t="shared" si="2" ref="D27:D42">C27/(B27-C27)</f>
        <v>0.014388489208633094</v>
      </c>
    </row>
    <row r="28" spans="1:4" ht="14.25" outlineLevel="2">
      <c r="A28" s="360" t="s">
        <v>336</v>
      </c>
      <c r="B28" s="361">
        <f>VLOOKUP(A28,'Open Int.'!$A$4:$O$192,2,FALSE)</f>
        <v>4160700</v>
      </c>
      <c r="C28" s="361">
        <f>VLOOKUP(A28,'Open Int.'!$A$4:$O$192,3,FALSE)</f>
        <v>-29900</v>
      </c>
      <c r="D28" s="362">
        <f t="shared" si="2"/>
        <v>-0.007135016465422613</v>
      </c>
    </row>
    <row r="29" spans="1:4" ht="14.25" outlineLevel="2">
      <c r="A29" s="360" t="s">
        <v>337</v>
      </c>
      <c r="B29" s="361">
        <f>VLOOKUP(A29,'Open Int.'!$A$4:$O$192,2,FALSE)</f>
        <v>6322400</v>
      </c>
      <c r="C29" s="361">
        <f>VLOOKUP(A29,'Open Int.'!$A$4:$O$192,3,FALSE)</f>
        <v>79800</v>
      </c>
      <c r="D29" s="362">
        <f t="shared" si="2"/>
        <v>0.012783135232114823</v>
      </c>
    </row>
    <row r="30" spans="1:4" ht="14.25" outlineLevel="2">
      <c r="A30" s="360" t="s">
        <v>338</v>
      </c>
      <c r="B30" s="361">
        <f>VLOOKUP(A30,'Open Int.'!$A$4:$O$192,2,FALSE)</f>
        <v>4563800</v>
      </c>
      <c r="C30" s="361">
        <f>VLOOKUP(A30,'Open Int.'!$A$4:$O$192,3,FALSE)</f>
        <v>-129200</v>
      </c>
      <c r="D30" s="362">
        <f t="shared" si="2"/>
        <v>-0.027530364372469637</v>
      </c>
    </row>
    <row r="31" spans="1:4" ht="14.25" outlineLevel="2">
      <c r="A31" s="360" t="s">
        <v>339</v>
      </c>
      <c r="B31" s="361">
        <f>VLOOKUP(A31,'Open Int.'!$A$4:$O$192,2,FALSE)</f>
        <v>1952000</v>
      </c>
      <c r="C31" s="361">
        <f>VLOOKUP(A31,'Open Int.'!$A$4:$O$192,3,FALSE)</f>
        <v>-62400</v>
      </c>
      <c r="D31" s="362">
        <f t="shared" si="2"/>
        <v>-0.030976965845909452</v>
      </c>
    </row>
    <row r="32" spans="1:4" ht="14.25" outlineLevel="2">
      <c r="A32" s="360" t="s">
        <v>340</v>
      </c>
      <c r="B32" s="361">
        <f>VLOOKUP(A32,'Open Int.'!$A$4:$O$192,2,FALSE)</f>
        <v>446400</v>
      </c>
      <c r="C32" s="361">
        <f>VLOOKUP(A32,'Open Int.'!$A$4:$O$192,3,FALSE)</f>
        <v>-37200</v>
      </c>
      <c r="D32" s="362">
        <f t="shared" si="2"/>
        <v>-0.07692307692307693</v>
      </c>
    </row>
    <row r="33" spans="1:4" ht="14.25" outlineLevel="2">
      <c r="A33" s="360" t="s">
        <v>462</v>
      </c>
      <c r="B33" s="361">
        <f>VLOOKUP(A33,'Open Int.'!$A$4:$O$192,2,FALSE)</f>
        <v>11382000</v>
      </c>
      <c r="C33" s="361">
        <f>VLOOKUP(A33,'Open Int.'!$A$4:$O$192,3,FALSE)</f>
        <v>-199500</v>
      </c>
      <c r="D33" s="362">
        <f t="shared" si="2"/>
        <v>-0.017225747960108794</v>
      </c>
    </row>
    <row r="34" spans="1:4" ht="14.25" outlineLevel="2">
      <c r="A34" s="360" t="s">
        <v>396</v>
      </c>
      <c r="B34" s="361">
        <f>VLOOKUP(A34,'Open Int.'!$A$4:$O$192,2,FALSE)</f>
        <v>1535600</v>
      </c>
      <c r="C34" s="361">
        <f>VLOOKUP(A34,'Open Int.'!$A$4:$O$192,3,FALSE)</f>
        <v>-237600</v>
      </c>
      <c r="D34" s="362">
        <f t="shared" si="2"/>
        <v>-0.13399503722084366</v>
      </c>
    </row>
    <row r="35" spans="1:4" ht="14.25" outlineLevel="2">
      <c r="A35" s="360" t="s">
        <v>143</v>
      </c>
      <c r="B35" s="361">
        <f>VLOOKUP(A35,'Open Int.'!$A$4:$O$192,2,FALSE)</f>
        <v>2017800</v>
      </c>
      <c r="C35" s="361">
        <f>VLOOKUP(A35,'Open Int.'!$A$4:$O$192,3,FALSE)</f>
        <v>144550</v>
      </c>
      <c r="D35" s="362">
        <f t="shared" si="2"/>
        <v>0.07716535433070866</v>
      </c>
    </row>
    <row r="36" spans="1:4" ht="14.25" outlineLevel="2">
      <c r="A36" s="360" t="s">
        <v>341</v>
      </c>
      <c r="B36" s="361">
        <f>VLOOKUP(A36,'Open Int.'!$A$4:$O$192,2,FALSE)</f>
        <v>1948800</v>
      </c>
      <c r="C36" s="361">
        <f>VLOOKUP(A36,'Open Int.'!$A$4:$O$192,3,FALSE)</f>
        <v>198000</v>
      </c>
      <c r="D36" s="362">
        <f t="shared" si="2"/>
        <v>0.11309115832762166</v>
      </c>
    </row>
    <row r="37" spans="1:4" ht="14.25" outlineLevel="2">
      <c r="A37" s="360" t="s">
        <v>81</v>
      </c>
      <c r="B37" s="361">
        <f>VLOOKUP(A37,'Open Int.'!$A$4:$O$192,2,FALSE)</f>
        <v>5576400</v>
      </c>
      <c r="C37" s="361">
        <f>VLOOKUP(A37,'Open Int.'!$A$4:$O$192,3,FALSE)</f>
        <v>-165000</v>
      </c>
      <c r="D37" s="362">
        <f t="shared" si="2"/>
        <v>-0.028738635176089454</v>
      </c>
    </row>
    <row r="38" spans="1:4" ht="14.25" outlineLevel="2">
      <c r="A38" s="360" t="s">
        <v>205</v>
      </c>
      <c r="B38" s="361">
        <f>VLOOKUP(A38,'Open Int.'!$A$4:$O$192,2,FALSE)</f>
        <v>7428500</v>
      </c>
      <c r="C38" s="361">
        <f>VLOOKUP(A38,'Open Int.'!$A$4:$O$192,3,FALSE)</f>
        <v>283750</v>
      </c>
      <c r="D38" s="362">
        <f t="shared" si="2"/>
        <v>0.039714475663949055</v>
      </c>
    </row>
    <row r="39" spans="1:4" ht="14.25" outlineLevel="2">
      <c r="A39" s="360" t="s">
        <v>342</v>
      </c>
      <c r="B39" s="361">
        <f>VLOOKUP(A39,'Open Int.'!$A$4:$O$192,2,FALSE)</f>
        <v>7284600</v>
      </c>
      <c r="C39" s="361">
        <f>VLOOKUP(A39,'Open Int.'!$A$4:$O$192,3,FALSE)</f>
        <v>22800</v>
      </c>
      <c r="D39" s="362">
        <f t="shared" si="2"/>
        <v>0.0031397174254317113</v>
      </c>
    </row>
    <row r="40" spans="1:4" ht="14.25" outlineLevel="2">
      <c r="A40" s="360" t="s">
        <v>343</v>
      </c>
      <c r="B40" s="361">
        <f>VLOOKUP(A40,'Open Int.'!$A$4:$O$192,2,FALSE)</f>
        <v>8622600</v>
      </c>
      <c r="C40" s="361">
        <f>VLOOKUP(A40,'Open Int.'!$A$4:$O$192,3,FALSE)</f>
        <v>81900</v>
      </c>
      <c r="D40" s="362">
        <f t="shared" si="2"/>
        <v>0.009589377919842636</v>
      </c>
    </row>
    <row r="41" spans="1:4" ht="14.25" outlineLevel="2">
      <c r="A41" s="360" t="s">
        <v>344</v>
      </c>
      <c r="B41" s="361">
        <f>VLOOKUP(A41,'Open Int.'!$A$4:$O$192,2,FALSE)</f>
        <v>8921700</v>
      </c>
      <c r="C41" s="361">
        <f>VLOOKUP(A41,'Open Int.'!$A$4:$O$192,3,FALSE)</f>
        <v>-186300</v>
      </c>
      <c r="D41" s="362">
        <f t="shared" si="2"/>
        <v>-0.020454545454545454</v>
      </c>
    </row>
    <row r="42" spans="1:4" ht="15">
      <c r="A42" s="358" t="s">
        <v>245</v>
      </c>
      <c r="B42" s="358">
        <f>SUM(B43:B51)</f>
        <v>71715000</v>
      </c>
      <c r="C42" s="358">
        <f>SUM(C43:C51)</f>
        <v>256150</v>
      </c>
      <c r="D42" s="363">
        <f t="shared" si="2"/>
        <v>0.0035845804963276066</v>
      </c>
    </row>
    <row r="43" spans="1:4" ht="14.25" outlineLevel="2">
      <c r="A43" s="360" t="s">
        <v>345</v>
      </c>
      <c r="B43" s="361">
        <f>VLOOKUP(A43,'Open Int.'!$A$4:$O$192,2,FALSE)</f>
        <v>319800</v>
      </c>
      <c r="C43" s="361">
        <f>VLOOKUP(A43,'Open Int.'!$A$4:$O$192,3,FALSE)</f>
        <v>9100</v>
      </c>
      <c r="D43" s="362">
        <f aca="true" t="shared" si="3" ref="D43:D51">C43/(B43-C43)</f>
        <v>0.029288702928870293</v>
      </c>
    </row>
    <row r="44" spans="1:4" ht="14.25" outlineLevel="2">
      <c r="A44" s="360" t="s">
        <v>319</v>
      </c>
      <c r="B44" s="361">
        <f>VLOOKUP(A44,'Open Int.'!$A$4:$O$192,2,FALSE)</f>
        <v>1795750</v>
      </c>
      <c r="C44" s="361">
        <f>VLOOKUP(A44,'Open Int.'!$A$4:$O$192,3,FALSE)</f>
        <v>-165550</v>
      </c>
      <c r="D44" s="362">
        <f t="shared" si="3"/>
        <v>-0.08440830061693774</v>
      </c>
    </row>
    <row r="45" spans="1:4" ht="14.25" outlineLevel="2">
      <c r="A45" s="360" t="s">
        <v>346</v>
      </c>
      <c r="B45" s="361">
        <f>VLOOKUP(A45,'Open Int.'!$A$4:$O$192,2,FALSE)</f>
        <v>1950200</v>
      </c>
      <c r="C45" s="361">
        <f>VLOOKUP(A45,'Open Int.'!$A$4:$O$192,3,FALSE)</f>
        <v>-18200</v>
      </c>
      <c r="D45" s="362">
        <f t="shared" si="3"/>
        <v>-0.009246088193456615</v>
      </c>
    </row>
    <row r="46" spans="1:4" ht="14.25" outlineLevel="2">
      <c r="A46" s="360" t="s">
        <v>305</v>
      </c>
      <c r="B46" s="361">
        <f>VLOOKUP(A46,'Open Int.'!$A$4:$O$192,2,FALSE)</f>
        <v>7296800</v>
      </c>
      <c r="C46" s="361">
        <f>VLOOKUP(A46,'Open Int.'!$A$4:$O$192,3,FALSE)</f>
        <v>-31500</v>
      </c>
      <c r="D46" s="362">
        <f t="shared" si="3"/>
        <v>-0.004298404814213392</v>
      </c>
    </row>
    <row r="47" spans="1:4" ht="14.25" outlineLevel="2">
      <c r="A47" s="360" t="s">
        <v>141</v>
      </c>
      <c r="B47" s="361">
        <f>VLOOKUP(A47,'Open Int.'!$A$4:$O$192,2,FALSE)</f>
        <v>43725600</v>
      </c>
      <c r="C47" s="361">
        <f>VLOOKUP(A47,'Open Int.'!$A$4:$O$192,3,FALSE)</f>
        <v>1046400</v>
      </c>
      <c r="D47" s="362">
        <f t="shared" si="3"/>
        <v>0.024517797896867796</v>
      </c>
    </row>
    <row r="48" spans="1:4" ht="14.25" outlineLevel="2">
      <c r="A48" s="360" t="s">
        <v>348</v>
      </c>
      <c r="B48" s="361">
        <f>VLOOKUP(A48,'Open Int.'!$A$4:$O$192,2,FALSE)</f>
        <v>12339250</v>
      </c>
      <c r="C48" s="361">
        <f>VLOOKUP(A48,'Open Int.'!$A$4:$O$192,3,FALSE)</f>
        <v>-169400</v>
      </c>
      <c r="D48" s="362">
        <f t="shared" si="3"/>
        <v>-0.013542628501077255</v>
      </c>
    </row>
    <row r="49" spans="1:4" ht="14.25" outlineLevel="2">
      <c r="A49" s="360" t="s">
        <v>347</v>
      </c>
      <c r="B49" s="361">
        <f>VLOOKUP(A49,'Open Int.'!$A$4:$O$192,2,FALSE)</f>
        <v>242400</v>
      </c>
      <c r="C49" s="361">
        <f>VLOOKUP(A49,'Open Int.'!$A$4:$O$192,3,FALSE)</f>
        <v>-2400</v>
      </c>
      <c r="D49" s="362">
        <f t="shared" si="3"/>
        <v>-0.00980392156862745</v>
      </c>
    </row>
    <row r="50" spans="1:4" ht="14.25" outlineLevel="2">
      <c r="A50" s="360" t="s">
        <v>349</v>
      </c>
      <c r="B50" s="361">
        <f>VLOOKUP(A50,'Open Int.'!$A$4:$O$192,2,FALSE)</f>
        <v>3142500</v>
      </c>
      <c r="C50" s="361">
        <f>VLOOKUP(A50,'Open Int.'!$A$4:$O$192,3,FALSE)</f>
        <v>-156250</v>
      </c>
      <c r="D50" s="362">
        <f t="shared" si="3"/>
        <v>-0.0473664266767715</v>
      </c>
    </row>
    <row r="51" spans="1:4" ht="14.25" outlineLevel="2">
      <c r="A51" s="360" t="s">
        <v>350</v>
      </c>
      <c r="B51" s="361">
        <f>VLOOKUP(A51,'Open Int.'!$A$4:$O$192,2,FALSE)</f>
        <v>902700</v>
      </c>
      <c r="C51" s="361">
        <f>VLOOKUP(A51,'Open Int.'!$A$4:$O$192,3,FALSE)</f>
        <v>-256050</v>
      </c>
      <c r="D51" s="362">
        <f t="shared" si="3"/>
        <v>-0.22097087378640776</v>
      </c>
    </row>
    <row r="52" spans="1:4" ht="15" outlineLevel="1">
      <c r="A52" s="358" t="s">
        <v>247</v>
      </c>
      <c r="B52" s="358">
        <f>SUM(B53:B61)</f>
        <v>20944956</v>
      </c>
      <c r="C52" s="358">
        <f>SUM(C53:C61)</f>
        <v>218300</v>
      </c>
      <c r="D52" s="363">
        <f aca="true" t="shared" si="4" ref="D52:D83">C52/(B52-C52)</f>
        <v>0.010532330926899158</v>
      </c>
    </row>
    <row r="53" spans="1:4" ht="14.25" outlineLevel="1">
      <c r="A53" s="360" t="s">
        <v>134</v>
      </c>
      <c r="B53" s="361">
        <f>VLOOKUP(A53,'Open Int.'!$A$4:$O$192,2,FALSE)</f>
        <v>260000</v>
      </c>
      <c r="C53" s="361">
        <f>VLOOKUP(A53,'Open Int.'!$A$4:$O$192,3,FALSE)</f>
        <v>3900</v>
      </c>
      <c r="D53" s="362">
        <f t="shared" si="4"/>
        <v>0.015228426395939087</v>
      </c>
    </row>
    <row r="54" spans="1:4" ht="14.25" outlineLevel="1">
      <c r="A54" s="360" t="s">
        <v>279</v>
      </c>
      <c r="B54" s="361">
        <f>VLOOKUP(A54,'Open Int.'!$A$4:$O$192,2,FALSE)</f>
        <v>702400</v>
      </c>
      <c r="C54" s="361">
        <f>VLOOKUP(A54,'Open Int.'!$A$4:$O$192,3,FALSE)</f>
        <v>-33000</v>
      </c>
      <c r="D54" s="362">
        <f t="shared" si="4"/>
        <v>-0.044873538210497686</v>
      </c>
    </row>
    <row r="55" spans="1:4" ht="14.25" outlineLevel="1">
      <c r="A55" s="360" t="s">
        <v>454</v>
      </c>
      <c r="B55" s="361">
        <f>VLOOKUP(A55,'Open Int.'!$A$4:$O$192,2,FALSE)</f>
        <v>272400</v>
      </c>
      <c r="C55" s="361">
        <f>VLOOKUP(A55,'Open Int.'!$A$4:$O$192,3,FALSE)</f>
        <v>17800</v>
      </c>
      <c r="D55" s="362">
        <f t="shared" si="4"/>
        <v>0.06991358994501179</v>
      </c>
    </row>
    <row r="56" spans="1:4" ht="14.25" outlineLevel="1">
      <c r="A56" s="360" t="s">
        <v>413</v>
      </c>
      <c r="B56" s="361">
        <f>VLOOKUP(A56,'Open Int.'!$A$4:$O$192,2,FALSE)</f>
        <v>755600</v>
      </c>
      <c r="C56" s="361">
        <f>VLOOKUP(A56,'Open Int.'!$A$4:$O$192,3,FALSE)</f>
        <v>-24400</v>
      </c>
      <c r="D56" s="362">
        <f t="shared" si="4"/>
        <v>-0.03128205128205128</v>
      </c>
    </row>
    <row r="57" spans="1:4" ht="14.25">
      <c r="A57" s="360" t="s">
        <v>210</v>
      </c>
      <c r="B57" s="361">
        <f>VLOOKUP(A57,'Open Int.'!$A$4:$O$192,2,FALSE)</f>
        <v>1648000</v>
      </c>
      <c r="C57" s="361">
        <f>VLOOKUP(A57,'Open Int.'!$A$4:$O$192,3,FALSE)</f>
        <v>112800</v>
      </c>
      <c r="D57" s="362">
        <f t="shared" si="4"/>
        <v>0.07347576862949452</v>
      </c>
    </row>
    <row r="58" spans="1:4" ht="14.25" outlineLevel="1">
      <c r="A58" s="360" t="s">
        <v>455</v>
      </c>
      <c r="B58" s="361">
        <f>VLOOKUP(A58,'Open Int.'!$A$4:$O$192,2,FALSE)</f>
        <v>536500</v>
      </c>
      <c r="C58" s="361">
        <f>VLOOKUP(A58,'Open Int.'!$A$4:$O$192,3,FALSE)</f>
        <v>52000</v>
      </c>
      <c r="D58" s="362">
        <f t="shared" si="4"/>
        <v>0.10732714138286893</v>
      </c>
    </row>
    <row r="59" spans="1:4" ht="14.25">
      <c r="A59" s="360" t="s">
        <v>323</v>
      </c>
      <c r="B59" s="361">
        <f>VLOOKUP(A59,'Open Int.'!$A$4:$O$192,2,FALSE)</f>
        <v>5845400</v>
      </c>
      <c r="C59" s="361">
        <f>VLOOKUP(A59,'Open Int.'!$A$4:$O$192,3,FALSE)</f>
        <v>77000</v>
      </c>
      <c r="D59" s="362">
        <f t="shared" si="4"/>
        <v>0.013348588863463006</v>
      </c>
    </row>
    <row r="60" spans="1:4" ht="14.25">
      <c r="A60" s="360" t="s">
        <v>351</v>
      </c>
      <c r="B60" s="361">
        <f>VLOOKUP(A60,'Open Int.'!$A$4:$O$192,2,FALSE)</f>
        <v>9738000</v>
      </c>
      <c r="C60" s="361">
        <f>VLOOKUP(A60,'Open Int.'!$A$4:$O$192,3,FALSE)</f>
        <v>7500</v>
      </c>
      <c r="D60" s="362">
        <f t="shared" si="4"/>
        <v>0.0007707723138584862</v>
      </c>
    </row>
    <row r="61" spans="1:4" ht="14.25" outlineLevel="1">
      <c r="A61" s="360" t="s">
        <v>248</v>
      </c>
      <c r="B61" s="361">
        <f>VLOOKUP(A61,'Open Int.'!$A$4:$O$192,2,FALSE)</f>
        <v>1186656</v>
      </c>
      <c r="C61" s="361">
        <f>VLOOKUP(A61,'Open Int.'!$A$4:$O$192,3,FALSE)</f>
        <v>4700</v>
      </c>
      <c r="D61" s="362">
        <f t="shared" si="4"/>
        <v>0.003976459360585335</v>
      </c>
    </row>
    <row r="62" spans="1:4" ht="15" outlineLevel="1">
      <c r="A62" s="358" t="s">
        <v>249</v>
      </c>
      <c r="B62" s="358">
        <f>SUM(B63:B70)</f>
        <v>35954014</v>
      </c>
      <c r="C62" s="358">
        <f>SUM(C63:C70)</f>
        <v>-1471462</v>
      </c>
      <c r="D62" s="363">
        <f t="shared" si="4"/>
        <v>-0.03931712184502343</v>
      </c>
    </row>
    <row r="63" spans="1:4" ht="14.25">
      <c r="A63" s="360" t="s">
        <v>0</v>
      </c>
      <c r="B63" s="361">
        <f>VLOOKUP(A63,'Open Int.'!$A$4:$O$192,2,FALSE)</f>
        <v>2219250</v>
      </c>
      <c r="C63" s="361">
        <f>VLOOKUP(A63,'Open Int.'!$A$4:$O$192,3,FALSE)</f>
        <v>33000</v>
      </c>
      <c r="D63" s="362">
        <f t="shared" si="4"/>
        <v>0.01509433962264151</v>
      </c>
    </row>
    <row r="64" spans="1:4" ht="14.25">
      <c r="A64" s="360" t="s">
        <v>458</v>
      </c>
      <c r="B64" s="361">
        <f>VLOOKUP(A64,'Open Int.'!$A$4:$O$192,2,FALSE)</f>
        <v>602650</v>
      </c>
      <c r="C64" s="361">
        <f>VLOOKUP(A64,'Open Int.'!$A$4:$O$192,3,FALSE)</f>
        <v>5950</v>
      </c>
      <c r="D64" s="362">
        <f t="shared" si="4"/>
        <v>0.009971509971509971</v>
      </c>
    </row>
    <row r="65" spans="1:4" ht="14.25">
      <c r="A65" s="360" t="s">
        <v>222</v>
      </c>
      <c r="B65" s="361">
        <f>VLOOKUP(A65,'Open Int.'!$A$4:$O$192,2,FALSE)</f>
        <v>608696</v>
      </c>
      <c r="C65" s="361">
        <f>VLOOKUP(A65,'Open Int.'!$A$4:$O$192,3,FALSE)</f>
        <v>-34144</v>
      </c>
      <c r="D65" s="362">
        <f t="shared" si="4"/>
        <v>-0.05311430527036277</v>
      </c>
    </row>
    <row r="66" spans="1:4" ht="14.25">
      <c r="A66" s="360" t="s">
        <v>352</v>
      </c>
      <c r="B66" s="361">
        <f>VLOOKUP(A66,'Open Int.'!$A$4:$O$192,2,FALSE)</f>
        <v>18741518</v>
      </c>
      <c r="C66" s="361">
        <f>VLOOKUP(A66,'Open Int.'!$A$4:$O$192,3,FALSE)</f>
        <v>-905218</v>
      </c>
      <c r="D66" s="362">
        <f t="shared" si="4"/>
        <v>-0.04607472712006717</v>
      </c>
    </row>
    <row r="67" spans="1:4" ht="14.25" outlineLevel="1">
      <c r="A67" s="360" t="s">
        <v>353</v>
      </c>
      <c r="B67" s="361">
        <f>VLOOKUP(A67,'Open Int.'!$A$4:$O$192,2,FALSE)</f>
        <v>11669600</v>
      </c>
      <c r="C67" s="361">
        <f>VLOOKUP(A67,'Open Int.'!$A$4:$O$192,3,FALSE)</f>
        <v>-549550</v>
      </c>
      <c r="D67" s="362">
        <f t="shared" si="4"/>
        <v>-0.04497448676871959</v>
      </c>
    </row>
    <row r="68" spans="1:4" ht="14.25" outlineLevel="1">
      <c r="A68" s="360" t="s">
        <v>317</v>
      </c>
      <c r="B68" s="361">
        <f>VLOOKUP(A68,'Open Int.'!$A$4:$O$192,2,FALSE)</f>
        <v>1188900</v>
      </c>
      <c r="C68" s="361">
        <f>VLOOKUP(A68,'Open Int.'!$A$4:$O$192,3,FALSE)</f>
        <v>-10500</v>
      </c>
      <c r="D68" s="362">
        <f t="shared" si="4"/>
        <v>-0.008754377188594297</v>
      </c>
    </row>
    <row r="69" spans="1:4" ht="14.25">
      <c r="A69" s="360" t="s">
        <v>459</v>
      </c>
      <c r="B69" s="361">
        <f>VLOOKUP(A69,'Open Int.'!$A$4:$O$192,2,FALSE)</f>
        <v>49200</v>
      </c>
      <c r="C69" s="361">
        <f>VLOOKUP(A69,'Open Int.'!$A$4:$O$192,3,FALSE)</f>
        <v>9000</v>
      </c>
      <c r="D69" s="362">
        <f t="shared" si="4"/>
        <v>0.22388059701492538</v>
      </c>
    </row>
    <row r="70" spans="1:4" ht="14.25" outlineLevel="1">
      <c r="A70" s="360" t="s">
        <v>327</v>
      </c>
      <c r="B70" s="361">
        <f>VLOOKUP(A70,'Open Int.'!$A$4:$O$192,2,FALSE)</f>
        <v>874200</v>
      </c>
      <c r="C70" s="361">
        <f>VLOOKUP(A70,'Open Int.'!$A$4:$O$192,3,FALSE)</f>
        <v>-20000</v>
      </c>
      <c r="D70" s="362">
        <f t="shared" si="4"/>
        <v>-0.02236636099306643</v>
      </c>
    </row>
    <row r="71" spans="1:4" ht="15" outlineLevel="1">
      <c r="A71" s="358" t="s">
        <v>267</v>
      </c>
      <c r="B71" s="358">
        <f>SUM(B72:B78)</f>
        <v>61087300</v>
      </c>
      <c r="C71" s="358">
        <f>SUM(C72:C78)</f>
        <v>-4701200</v>
      </c>
      <c r="D71" s="363">
        <f t="shared" si="4"/>
        <v>-0.07145929759760444</v>
      </c>
    </row>
    <row r="72" spans="1:4" ht="14.25">
      <c r="A72" s="360" t="s">
        <v>456</v>
      </c>
      <c r="B72" s="361">
        <f>VLOOKUP(A72,'Open Int.'!$A$4:$O$192,2,FALSE)</f>
        <v>8855550</v>
      </c>
      <c r="C72" s="361">
        <f>VLOOKUP(A72,'Open Int.'!$A$4:$O$192,3,FALSE)</f>
        <v>386100</v>
      </c>
      <c r="D72" s="362">
        <f t="shared" si="4"/>
        <v>0.04558737580362361</v>
      </c>
    </row>
    <row r="73" spans="1:4" ht="14.25">
      <c r="A73" s="360" t="s">
        <v>382</v>
      </c>
      <c r="B73" s="361">
        <f>VLOOKUP(A73,'Open Int.'!$A$4:$O$192,2,FALSE)</f>
        <v>8155800</v>
      </c>
      <c r="C73" s="361">
        <f>VLOOKUP(A73,'Open Int.'!$A$4:$O$192,3,FALSE)</f>
        <v>-103500</v>
      </c>
      <c r="D73" s="362">
        <f t="shared" si="4"/>
        <v>-0.012531328320802004</v>
      </c>
    </row>
    <row r="74" spans="1:4" ht="14.25">
      <c r="A74" s="360" t="s">
        <v>166</v>
      </c>
      <c r="B74" s="361">
        <f>VLOOKUP(A74,'Open Int.'!$A$4:$O$192,2,FALSE)</f>
        <v>4112300</v>
      </c>
      <c r="C74" s="361">
        <f>VLOOKUP(A74,'Open Int.'!$A$4:$O$192,3,FALSE)</f>
        <v>-5900</v>
      </c>
      <c r="D74" s="362">
        <f t="shared" si="4"/>
        <v>-0.0014326647564469914</v>
      </c>
    </row>
    <row r="75" spans="1:4" ht="14.25">
      <c r="A75" s="360" t="s">
        <v>316</v>
      </c>
      <c r="B75" s="361">
        <f>VLOOKUP(A75,'Open Int.'!$A$4:$O$192,2,FALSE)</f>
        <v>2647400</v>
      </c>
      <c r="C75" s="361">
        <f>VLOOKUP(A75,'Open Int.'!$A$4:$O$192,3,FALSE)</f>
        <v>7000</v>
      </c>
      <c r="D75" s="362">
        <f t="shared" si="4"/>
        <v>0.002651113467656416</v>
      </c>
    </row>
    <row r="76" spans="1:4" ht="14.25" outlineLevel="1">
      <c r="A76" s="360" t="s">
        <v>383</v>
      </c>
      <c r="B76" s="361">
        <f>VLOOKUP(A76,'Open Int.'!$A$4:$O$192,2,FALSE)</f>
        <v>34188000</v>
      </c>
      <c r="C76" s="361">
        <f>VLOOKUP(A76,'Open Int.'!$A$4:$O$192,3,FALSE)</f>
        <v>-5180000</v>
      </c>
      <c r="D76" s="362">
        <f t="shared" si="4"/>
        <v>-0.13157894736842105</v>
      </c>
    </row>
    <row r="77" spans="1:4" ht="14.25" outlineLevel="1">
      <c r="A77" s="360" t="s">
        <v>384</v>
      </c>
      <c r="B77" s="361">
        <f>VLOOKUP(A77,'Open Int.'!$A$4:$O$192,2,FALSE)</f>
        <v>2458350</v>
      </c>
      <c r="C77" s="361">
        <f>VLOOKUP(A77,'Open Int.'!$A$4:$O$192,3,FALSE)</f>
        <v>213300</v>
      </c>
      <c r="D77" s="362">
        <f t="shared" si="4"/>
        <v>0.09500901984365605</v>
      </c>
    </row>
    <row r="78" spans="1:4" ht="14.25" outlineLevel="1">
      <c r="A78" s="360" t="s">
        <v>457</v>
      </c>
      <c r="B78" s="361">
        <f>VLOOKUP(A78,'Open Int.'!$A$4:$O$192,2,FALSE)</f>
        <v>669900</v>
      </c>
      <c r="C78" s="361">
        <f>VLOOKUP(A78,'Open Int.'!$A$4:$O$192,3,FALSE)</f>
        <v>-18200</v>
      </c>
      <c r="D78" s="362">
        <f t="shared" si="4"/>
        <v>-0.026449643947100712</v>
      </c>
    </row>
    <row r="79" spans="1:4" ht="15" outlineLevel="1">
      <c r="A79" s="358" t="s">
        <v>250</v>
      </c>
      <c r="B79" s="358">
        <f>SUM(B80:B85)</f>
        <v>30569788</v>
      </c>
      <c r="C79" s="358">
        <f>SUM(C80:C85)</f>
        <v>-563288</v>
      </c>
      <c r="D79" s="363">
        <f t="shared" si="4"/>
        <v>-0.018092911860042356</v>
      </c>
    </row>
    <row r="80" spans="1:4" ht="14.25">
      <c r="A80" s="360" t="s">
        <v>251</v>
      </c>
      <c r="B80" s="361">
        <f>VLOOKUP(A80,'Open Int.'!$A$4:$O$192,2,FALSE)</f>
        <v>1043700</v>
      </c>
      <c r="C80" s="361">
        <f>VLOOKUP(A80,'Open Int.'!$A$4:$O$192,3,FALSE)</f>
        <v>1050</v>
      </c>
      <c r="D80" s="362">
        <f t="shared" si="4"/>
        <v>0.0010070493454179255</v>
      </c>
    </row>
    <row r="81" spans="1:4" ht="14.25" outlineLevel="1">
      <c r="A81" s="360" t="s">
        <v>139</v>
      </c>
      <c r="B81" s="361">
        <f>VLOOKUP(A81,'Open Int.'!$A$4:$O$192,2,FALSE)</f>
        <v>5985900</v>
      </c>
      <c r="C81" s="361">
        <f>VLOOKUP(A81,'Open Int.'!$A$4:$O$192,3,FALSE)</f>
        <v>-132300</v>
      </c>
      <c r="D81" s="362">
        <f t="shared" si="4"/>
        <v>-0.021624007060900265</v>
      </c>
    </row>
    <row r="82" spans="1:4" ht="14.25" outlineLevel="1">
      <c r="A82" s="360" t="s">
        <v>354</v>
      </c>
      <c r="B82" s="361">
        <f>VLOOKUP(A82,'Open Int.'!$A$4:$O$192,2,FALSE)</f>
        <v>8966000</v>
      </c>
      <c r="C82" s="361">
        <f>VLOOKUP(A82,'Open Int.'!$A$4:$O$192,3,FALSE)</f>
        <v>-810000</v>
      </c>
      <c r="D82" s="362">
        <f t="shared" si="4"/>
        <v>-0.08285597381342062</v>
      </c>
    </row>
    <row r="83" spans="1:4" ht="14.25" outlineLevel="1">
      <c r="A83" s="360" t="s">
        <v>6</v>
      </c>
      <c r="B83" s="361">
        <f>VLOOKUP(A83,'Open Int.'!$A$4:$O$192,2,FALSE)</f>
        <v>11511000</v>
      </c>
      <c r="C83" s="361">
        <f>VLOOKUP(A83,'Open Int.'!$A$4:$O$192,3,FALSE)</f>
        <v>553500</v>
      </c>
      <c r="D83" s="362">
        <f t="shared" si="4"/>
        <v>0.05051334702258727</v>
      </c>
    </row>
    <row r="84" spans="1:4" ht="14.25" outlineLevel="1">
      <c r="A84" s="360" t="s">
        <v>355</v>
      </c>
      <c r="B84" s="361">
        <f>VLOOKUP(A84,'Open Int.'!$A$4:$O$192,2,FALSE)</f>
        <v>2069650</v>
      </c>
      <c r="C84" s="361">
        <f>VLOOKUP(A84,'Open Int.'!$A$4:$O$192,3,FALSE)</f>
        <v>-134750</v>
      </c>
      <c r="D84" s="362">
        <f aca="true" t="shared" si="5" ref="D84:D113">C84/(B84-C84)</f>
        <v>-0.06112774451097804</v>
      </c>
    </row>
    <row r="85" spans="1:4" ht="14.25" outlineLevel="1">
      <c r="A85" s="360" t="s">
        <v>252</v>
      </c>
      <c r="B85" s="361">
        <f>VLOOKUP(A85,'Open Int.'!$A$4:$O$192,2,FALSE)</f>
        <v>993538</v>
      </c>
      <c r="C85" s="361">
        <f>VLOOKUP(A85,'Open Int.'!$A$4:$O$192,3,FALSE)</f>
        <v>-40788</v>
      </c>
      <c r="D85" s="362">
        <f t="shared" si="5"/>
        <v>-0.03943437562238598</v>
      </c>
    </row>
    <row r="86" spans="1:4" ht="15" outlineLevel="1">
      <c r="A86" s="358" t="s">
        <v>253</v>
      </c>
      <c r="B86" s="358">
        <f>SUM(B87:B100)</f>
        <v>49993900</v>
      </c>
      <c r="C86" s="358">
        <f>SUM(C87:C100)</f>
        <v>-184400</v>
      </c>
      <c r="D86" s="363">
        <f t="shared" si="5"/>
        <v>-0.0036748953232771937</v>
      </c>
    </row>
    <row r="87" spans="1:4" ht="14.25" outlineLevel="1">
      <c r="A87" s="360" t="s">
        <v>463</v>
      </c>
      <c r="B87" s="361">
        <f>VLOOKUP(A87,'Open Int.'!$A$4:$O$192,2,FALSE)</f>
        <v>144600</v>
      </c>
      <c r="C87" s="361">
        <f>VLOOKUP(A87,'Open Int.'!$A$4:$O$192,3,FALSE)</f>
        <v>-72300</v>
      </c>
      <c r="D87" s="362">
        <f t="shared" si="5"/>
        <v>-0.3333333333333333</v>
      </c>
    </row>
    <row r="88" spans="1:4" ht="14.25" outlineLevel="1">
      <c r="A88" s="360" t="s">
        <v>464</v>
      </c>
      <c r="B88" s="361">
        <f>VLOOKUP(A88,'Open Int.'!$A$4:$O$192,2,FALSE)</f>
        <v>233400</v>
      </c>
      <c r="C88" s="361">
        <f>VLOOKUP(A88,'Open Int.'!$A$4:$O$192,3,FALSE)</f>
        <v>-20100</v>
      </c>
      <c r="D88" s="362">
        <f t="shared" si="5"/>
        <v>-0.07928994082840236</v>
      </c>
    </row>
    <row r="89" spans="1:4" ht="14.25">
      <c r="A89" s="360" t="s">
        <v>356</v>
      </c>
      <c r="B89" s="361">
        <f>VLOOKUP(A89,'Open Int.'!$A$4:$O$192,2,FALSE)</f>
        <v>4184700</v>
      </c>
      <c r="C89" s="361">
        <f>VLOOKUP(A89,'Open Int.'!$A$4:$O$192,3,FALSE)</f>
        <v>-79950</v>
      </c>
      <c r="D89" s="362">
        <f t="shared" si="5"/>
        <v>-0.018747142203932327</v>
      </c>
    </row>
    <row r="90" spans="1:4" ht="14.25">
      <c r="A90" s="360" t="s">
        <v>439</v>
      </c>
      <c r="B90" s="361">
        <f>VLOOKUP(A90,'Open Int.'!$A$4:$O$192,2,FALSE)</f>
        <v>171750</v>
      </c>
      <c r="C90" s="361">
        <f>VLOOKUP(A90,'Open Int.'!$A$4:$O$192,3,FALSE)</f>
        <v>5000</v>
      </c>
      <c r="D90" s="362">
        <f t="shared" si="5"/>
        <v>0.029985007496251874</v>
      </c>
    </row>
    <row r="91" spans="1:4" ht="14.25" outlineLevel="1">
      <c r="A91" s="360" t="s">
        <v>357</v>
      </c>
      <c r="B91" s="361">
        <f>VLOOKUP(A91,'Open Int.'!$A$4:$O$192,2,FALSE)</f>
        <v>7033900</v>
      </c>
      <c r="C91" s="361">
        <f>VLOOKUP(A91,'Open Int.'!$A$4:$O$192,3,FALSE)</f>
        <v>180600</v>
      </c>
      <c r="D91" s="362">
        <f t="shared" si="5"/>
        <v>0.026352268250331958</v>
      </c>
    </row>
    <row r="92" spans="1:4" ht="14.25" outlineLevel="1">
      <c r="A92" s="360" t="s">
        <v>465</v>
      </c>
      <c r="B92" s="361">
        <f>VLOOKUP(A92,'Open Int.'!$A$4:$O$192,2,FALSE)</f>
        <v>607200</v>
      </c>
      <c r="C92" s="361">
        <f>VLOOKUP(A92,'Open Int.'!$A$4:$O$192,3,FALSE)</f>
        <v>-47850</v>
      </c>
      <c r="D92" s="362">
        <f t="shared" si="5"/>
        <v>-0.07304785894206549</v>
      </c>
    </row>
    <row r="93" spans="1:4" ht="14.25" outlineLevel="1">
      <c r="A93" s="360" t="s">
        <v>278</v>
      </c>
      <c r="B93" s="361">
        <f>VLOOKUP(A93,'Open Int.'!$A$4:$O$192,2,FALSE)</f>
        <v>4216800</v>
      </c>
      <c r="C93" s="361">
        <f>VLOOKUP(A93,'Open Int.'!$A$4:$O$192,3,FALSE)</f>
        <v>-14400</v>
      </c>
      <c r="D93" s="362">
        <f t="shared" si="5"/>
        <v>-0.003403289846851957</v>
      </c>
    </row>
    <row r="94" spans="1:4" ht="14.25" outlineLevel="1">
      <c r="A94" s="360" t="s">
        <v>254</v>
      </c>
      <c r="B94" s="361">
        <f>VLOOKUP(A94,'Open Int.'!$A$4:$O$192,2,FALSE)</f>
        <v>2888600</v>
      </c>
      <c r="C94" s="361">
        <f>VLOOKUP(A94,'Open Int.'!$A$4:$O$192,3,FALSE)</f>
        <v>-20150</v>
      </c>
      <c r="D94" s="362">
        <f t="shared" si="5"/>
        <v>-0.006927374301675978</v>
      </c>
    </row>
    <row r="95" spans="1:4" ht="14.25" outlineLevel="1">
      <c r="A95" s="360" t="s">
        <v>255</v>
      </c>
      <c r="B95" s="361">
        <f>VLOOKUP(A95,'Open Int.'!$A$4:$O$192,2,FALSE)</f>
        <v>6010200</v>
      </c>
      <c r="C95" s="361">
        <f>VLOOKUP(A95,'Open Int.'!$A$4:$O$192,3,FALSE)</f>
        <v>155400</v>
      </c>
      <c r="D95" s="362">
        <f t="shared" si="5"/>
        <v>0.02654232424677188</v>
      </c>
    </row>
    <row r="96" spans="1:4" ht="14.25" outlineLevel="1">
      <c r="A96" s="360" t="s">
        <v>466</v>
      </c>
      <c r="B96" s="361">
        <f>VLOOKUP(A96,'Open Int.'!$A$4:$O$192,2,FALSE)</f>
        <v>1078200</v>
      </c>
      <c r="C96" s="361">
        <f>VLOOKUP(A96,'Open Int.'!$A$4:$O$192,3,FALSE)</f>
        <v>-15750</v>
      </c>
      <c r="D96" s="362">
        <f t="shared" si="5"/>
        <v>-0.014397367338543809</v>
      </c>
    </row>
    <row r="97" spans="1:4" ht="14.25" outlineLevel="1">
      <c r="A97" s="360" t="s">
        <v>358</v>
      </c>
      <c r="B97" s="361">
        <f>VLOOKUP(A97,'Open Int.'!$A$4:$O$192,2,FALSE)</f>
        <v>12819600</v>
      </c>
      <c r="C97" s="361">
        <f>VLOOKUP(A97,'Open Int.'!$A$4:$O$192,3,FALSE)</f>
        <v>-187200</v>
      </c>
      <c r="D97" s="362">
        <f t="shared" si="5"/>
        <v>-0.014392471630224191</v>
      </c>
    </row>
    <row r="98" spans="1:4" ht="14.25" outlineLevel="1">
      <c r="A98" s="360" t="s">
        <v>467</v>
      </c>
      <c r="B98" s="361">
        <f>VLOOKUP(A98,'Open Int.'!$A$4:$O$192,2,FALSE)</f>
        <v>1346100</v>
      </c>
      <c r="C98" s="361">
        <f>VLOOKUP(A98,'Open Int.'!$A$4:$O$192,3,FALSE)</f>
        <v>-14700</v>
      </c>
      <c r="D98" s="362">
        <f t="shared" si="5"/>
        <v>-0.010802469135802469</v>
      </c>
    </row>
    <row r="99" spans="1:4" ht="14.25" outlineLevel="1">
      <c r="A99" s="360" t="s">
        <v>118</v>
      </c>
      <c r="B99" s="361">
        <f>VLOOKUP(A99,'Open Int.'!$A$4:$O$192,2,FALSE)</f>
        <v>3552250</v>
      </c>
      <c r="C99" s="361">
        <f>VLOOKUP(A99,'Open Int.'!$A$4:$O$192,3,FALSE)</f>
        <v>64000</v>
      </c>
      <c r="D99" s="362">
        <f t="shared" si="5"/>
        <v>0.018347308822475452</v>
      </c>
    </row>
    <row r="100" spans="1:4" ht="14.25" outlineLevel="1">
      <c r="A100" s="360" t="s">
        <v>256</v>
      </c>
      <c r="B100" s="361">
        <f>VLOOKUP(A100,'Open Int.'!$A$4:$O$192,2,FALSE)</f>
        <v>5706600</v>
      </c>
      <c r="C100" s="361">
        <f>VLOOKUP(A100,'Open Int.'!$A$4:$O$192,3,FALSE)</f>
        <v>-117000</v>
      </c>
      <c r="D100" s="362">
        <f t="shared" si="5"/>
        <v>-0.02009066556769009</v>
      </c>
    </row>
    <row r="101" spans="1:4" ht="15">
      <c r="A101" s="358" t="s">
        <v>273</v>
      </c>
      <c r="B101" s="358">
        <f>SUM(B102:B112)</f>
        <v>33748100</v>
      </c>
      <c r="C101" s="358">
        <f>SUM(C102:C112)</f>
        <v>186900</v>
      </c>
      <c r="D101" s="363">
        <f t="shared" si="5"/>
        <v>0.005568930789125538</v>
      </c>
    </row>
    <row r="102" spans="1:4" ht="14.25">
      <c r="A102" s="360" t="s">
        <v>449</v>
      </c>
      <c r="B102" s="361">
        <f>VLOOKUP(A102,'Open Int.'!$A$4:$O$192,2,FALSE)</f>
        <v>666250</v>
      </c>
      <c r="C102" s="361">
        <f>VLOOKUP(A102,'Open Int.'!$A$4:$O$192,3,FALSE)</f>
        <v>102700</v>
      </c>
      <c r="D102" s="362">
        <f t="shared" si="5"/>
        <v>0.18223760092272204</v>
      </c>
    </row>
    <row r="103" spans="1:4" ht="14.25">
      <c r="A103" s="360" t="s">
        <v>450</v>
      </c>
      <c r="B103" s="361">
        <f>VLOOKUP(A103,'Open Int.'!$A$4:$O$192,2,FALSE)</f>
        <v>578200</v>
      </c>
      <c r="C103" s="361">
        <f>VLOOKUP(A103,'Open Int.'!$A$4:$O$192,3,FALSE)</f>
        <v>11900</v>
      </c>
      <c r="D103" s="362">
        <f t="shared" si="5"/>
        <v>0.021013597033374538</v>
      </c>
    </row>
    <row r="104" spans="1:4" ht="14.25">
      <c r="A104" s="360" t="s">
        <v>390</v>
      </c>
      <c r="B104" s="361">
        <f>VLOOKUP(A104,'Open Int.'!$A$4:$O$192,2,FALSE)</f>
        <v>3369000</v>
      </c>
      <c r="C104" s="361">
        <f>VLOOKUP(A104,'Open Int.'!$A$4:$O$192,3,FALSE)</f>
        <v>6000</v>
      </c>
      <c r="D104" s="362">
        <f t="shared" si="5"/>
        <v>0.001784121320249777</v>
      </c>
    </row>
    <row r="105" spans="1:4" ht="14.25">
      <c r="A105" s="360" t="s">
        <v>290</v>
      </c>
      <c r="B105" s="361">
        <f>VLOOKUP(A105,'Open Int.'!$A$4:$O$192,2,FALSE)</f>
        <v>8506400</v>
      </c>
      <c r="C105" s="361">
        <f>VLOOKUP(A105,'Open Int.'!$A$4:$O$192,3,FALSE)</f>
        <v>166600</v>
      </c>
      <c r="D105" s="362">
        <f t="shared" si="5"/>
        <v>0.0199764982373678</v>
      </c>
    </row>
    <row r="106" spans="1:4" ht="14.25">
      <c r="A106" s="360" t="s">
        <v>389</v>
      </c>
      <c r="B106" s="361">
        <f>VLOOKUP(A106,'Open Int.'!$A$4:$O$192,2,FALSE)</f>
        <v>5156000</v>
      </c>
      <c r="C106" s="361">
        <f>VLOOKUP(A106,'Open Int.'!$A$4:$O$192,3,FALSE)</f>
        <v>-564500</v>
      </c>
      <c r="D106" s="362">
        <f t="shared" si="5"/>
        <v>-0.09868018529848789</v>
      </c>
    </row>
    <row r="107" spans="1:4" ht="14.25">
      <c r="A107" s="360" t="s">
        <v>272</v>
      </c>
      <c r="B107" s="361">
        <f>VLOOKUP(A107,'Open Int.'!$A$4:$O$192,2,FALSE)</f>
        <v>4121650</v>
      </c>
      <c r="C107" s="361">
        <f>VLOOKUP(A107,'Open Int.'!$A$4:$O$192,3,FALSE)</f>
        <v>12750</v>
      </c>
      <c r="D107" s="362">
        <f t="shared" si="5"/>
        <v>0.003103020273065784</v>
      </c>
    </row>
    <row r="108" spans="1:4" ht="14.25">
      <c r="A108" s="360" t="s">
        <v>322</v>
      </c>
      <c r="B108" s="361">
        <f>VLOOKUP(A108,'Open Int.'!$A$4:$O$192,2,FALSE)</f>
        <v>1756000</v>
      </c>
      <c r="C108" s="361">
        <f>VLOOKUP(A108,'Open Int.'!$A$4:$O$192,3,FALSE)</f>
        <v>-5000</v>
      </c>
      <c r="D108" s="362">
        <f t="shared" si="5"/>
        <v>-0.0028392958546280523</v>
      </c>
    </row>
    <row r="109" spans="1:4" ht="14.25">
      <c r="A109" s="360" t="s">
        <v>274</v>
      </c>
      <c r="B109" s="361">
        <f>VLOOKUP(A109,'Open Int.'!$A$4:$O$192,2,FALSE)</f>
        <v>7086100</v>
      </c>
      <c r="C109" s="361">
        <f>VLOOKUP(A109,'Open Int.'!$A$4:$O$192,3,FALSE)</f>
        <v>436800</v>
      </c>
      <c r="D109" s="362">
        <f t="shared" si="5"/>
        <v>0.06569112538161911</v>
      </c>
    </row>
    <row r="110" spans="1:4" ht="14.25">
      <c r="A110" s="360" t="s">
        <v>451</v>
      </c>
      <c r="B110" s="361">
        <f>VLOOKUP(A110,'Open Int.'!$A$4:$O$192,2,FALSE)</f>
        <v>345400</v>
      </c>
      <c r="C110" s="361">
        <f>VLOOKUP(A110,'Open Int.'!$A$4:$O$192,3,FALSE)</f>
        <v>20350</v>
      </c>
      <c r="D110" s="362">
        <f t="shared" si="5"/>
        <v>0.06260575296108291</v>
      </c>
    </row>
    <row r="111" spans="1:4" ht="14.25">
      <c r="A111" s="360" t="s">
        <v>276</v>
      </c>
      <c r="B111" s="361">
        <f>VLOOKUP(A111,'Open Int.'!$A$4:$O$192,2,FALSE)</f>
        <v>401800</v>
      </c>
      <c r="C111" s="361">
        <f>VLOOKUP(A111,'Open Int.'!$A$4:$O$192,3,FALSE)</f>
        <v>11900</v>
      </c>
      <c r="D111" s="362">
        <f t="shared" si="5"/>
        <v>0.03052064631956912</v>
      </c>
    </row>
    <row r="112" spans="1:4" ht="14.25">
      <c r="A112" s="360" t="s">
        <v>452</v>
      </c>
      <c r="B112" s="361">
        <f>VLOOKUP(A112,'Open Int.'!$A$4:$O$192,2,FALSE)</f>
        <v>1761300</v>
      </c>
      <c r="C112" s="361">
        <f>VLOOKUP(A112,'Open Int.'!$A$4:$O$192,3,FALSE)</f>
        <v>-12600</v>
      </c>
      <c r="D112" s="362">
        <f t="shared" si="5"/>
        <v>-0.007102993404363267</v>
      </c>
    </row>
    <row r="113" spans="1:4" ht="15" outlineLevel="1">
      <c r="A113" s="358" t="s">
        <v>263</v>
      </c>
      <c r="B113" s="358">
        <f>SUM(B115:B117)</f>
        <v>6558975</v>
      </c>
      <c r="C113" s="358">
        <f>SUM(C115:C117)</f>
        <v>-205125</v>
      </c>
      <c r="D113" s="363">
        <f t="shared" si="5"/>
        <v>-0.03032554220073624</v>
      </c>
    </row>
    <row r="114" spans="1:4" ht="14.25" outlineLevel="1">
      <c r="A114" s="360" t="s">
        <v>453</v>
      </c>
      <c r="B114" s="361"/>
      <c r="C114" s="361"/>
      <c r="D114" s="362"/>
    </row>
    <row r="115" spans="1:4" ht="14.25">
      <c r="A115" s="360" t="s">
        <v>171</v>
      </c>
      <c r="B115" s="361">
        <f>VLOOKUP(A115,'Open Int.'!$A$4:$O$192,2,FALSE)</f>
        <v>3764200</v>
      </c>
      <c r="C115" s="361">
        <f>VLOOKUP(A115,'Open Int.'!$A$4:$O$192,3,FALSE)</f>
        <v>-11000</v>
      </c>
      <c r="D115" s="362">
        <f aca="true" t="shared" si="6" ref="D115:D146">C115/(B115-C115)</f>
        <v>-0.002913752913752914</v>
      </c>
    </row>
    <row r="116" spans="1:4" ht="14.25" outlineLevel="1">
      <c r="A116" s="360" t="s">
        <v>379</v>
      </c>
      <c r="B116" s="361">
        <f>VLOOKUP(A116,'Open Int.'!$A$4:$O$192,2,FALSE)</f>
        <v>497375</v>
      </c>
      <c r="C116" s="361">
        <f>VLOOKUP(A116,'Open Int.'!$A$4:$O$192,3,FALSE)</f>
        <v>26375</v>
      </c>
      <c r="D116" s="362">
        <f t="shared" si="6"/>
        <v>0.05599787685774947</v>
      </c>
    </row>
    <row r="117" spans="1:4" ht="14.25" outlineLevel="1">
      <c r="A117" s="360" t="s">
        <v>395</v>
      </c>
      <c r="B117" s="361">
        <f>VLOOKUP(A117,'Open Int.'!$A$4:$O$192,2,FALSE)</f>
        <v>2297400</v>
      </c>
      <c r="C117" s="361">
        <f>VLOOKUP(A117,'Open Int.'!$A$4:$O$192,3,FALSE)</f>
        <v>-220500</v>
      </c>
      <c r="D117" s="362">
        <f t="shared" si="6"/>
        <v>-0.08757297748123437</v>
      </c>
    </row>
    <row r="118" spans="1:4" ht="15" outlineLevel="1">
      <c r="A118" s="358" t="s">
        <v>262</v>
      </c>
      <c r="B118" s="358">
        <f>SUM(B119:B128)</f>
        <v>85413645</v>
      </c>
      <c r="C118" s="358">
        <f>SUM(C119:C128)</f>
        <v>1709856</v>
      </c>
      <c r="D118" s="363">
        <f t="shared" si="6"/>
        <v>0.020427462369714232</v>
      </c>
    </row>
    <row r="119" spans="1:4" ht="14.25">
      <c r="A119" s="360" t="s">
        <v>441</v>
      </c>
      <c r="B119" s="361">
        <f>VLOOKUP(A119,'Open Int.'!$A$4:$O$192,2,FALSE)</f>
        <v>27762570</v>
      </c>
      <c r="C119" s="361">
        <f>VLOOKUP(A119,'Open Int.'!$A$4:$O$192,3,FALSE)</f>
        <v>741675</v>
      </c>
      <c r="D119" s="362">
        <f t="shared" si="6"/>
        <v>0.027448202585443598</v>
      </c>
    </row>
    <row r="120" spans="1:4" ht="14.25" outlineLevel="1">
      <c r="A120" s="360" t="s">
        <v>372</v>
      </c>
      <c r="B120" s="361">
        <f>VLOOKUP(A120,'Open Int.'!$A$4:$O$192,2,FALSE)</f>
        <v>9410000</v>
      </c>
      <c r="C120" s="361">
        <f>VLOOKUP(A120,'Open Int.'!$A$4:$O$192,3,FALSE)</f>
        <v>244000</v>
      </c>
      <c r="D120" s="362">
        <f t="shared" si="6"/>
        <v>0.026620117826751038</v>
      </c>
    </row>
    <row r="121" spans="1:4" ht="14.25" outlineLevel="1">
      <c r="A121" s="360" t="s">
        <v>325</v>
      </c>
      <c r="B121" s="361">
        <f>VLOOKUP(A121,'Open Int.'!$A$4:$O$192,2,FALSE)</f>
        <v>1589550</v>
      </c>
      <c r="C121" s="361">
        <f>VLOOKUP(A121,'Open Int.'!$A$4:$O$192,3,FALSE)</f>
        <v>30300</v>
      </c>
      <c r="D121" s="362">
        <f t="shared" si="6"/>
        <v>0.019432419432419433</v>
      </c>
    </row>
    <row r="122" spans="1:4" ht="14.25" outlineLevel="1">
      <c r="A122" s="360" t="s">
        <v>318</v>
      </c>
      <c r="B122" s="361">
        <f>VLOOKUP(A122,'Open Int.'!$A$4:$O$192,2,FALSE)</f>
        <v>3410000</v>
      </c>
      <c r="C122" s="361">
        <f>VLOOKUP(A122,'Open Int.'!$A$4:$O$192,3,FALSE)</f>
        <v>-155100</v>
      </c>
      <c r="D122" s="362">
        <f t="shared" si="6"/>
        <v>-0.04350509102128972</v>
      </c>
    </row>
    <row r="123" spans="1:4" ht="14.25" outlineLevel="1">
      <c r="A123" s="360" t="s">
        <v>373</v>
      </c>
      <c r="B123" s="361">
        <f>VLOOKUP(A123,'Open Int.'!$A$4:$O$192,2,FALSE)</f>
        <v>199125</v>
      </c>
      <c r="C123" s="361">
        <f>VLOOKUP(A123,'Open Int.'!$A$4:$O$192,3,FALSE)</f>
        <v>-16625</v>
      </c>
      <c r="D123" s="362">
        <f t="shared" si="6"/>
        <v>-0.07705677867902665</v>
      </c>
    </row>
    <row r="124" spans="1:4" ht="14.25" outlineLevel="1">
      <c r="A124" s="360" t="s">
        <v>374</v>
      </c>
      <c r="B124" s="361">
        <f>VLOOKUP(A124,'Open Int.'!$A$4:$O$192,2,FALSE)</f>
        <v>1859400</v>
      </c>
      <c r="C124" s="361">
        <f>VLOOKUP(A124,'Open Int.'!$A$4:$O$192,3,FALSE)</f>
        <v>-121800</v>
      </c>
      <c r="D124" s="362">
        <f t="shared" si="6"/>
        <v>-0.061477892186553605</v>
      </c>
    </row>
    <row r="125" spans="1:4" ht="14.25" outlineLevel="1">
      <c r="A125" s="360" t="s">
        <v>375</v>
      </c>
      <c r="B125" s="361">
        <f>VLOOKUP(A125,'Open Int.'!$A$4:$O$192,2,FALSE)</f>
        <v>3055550</v>
      </c>
      <c r="C125" s="361">
        <f>VLOOKUP(A125,'Open Int.'!$A$4:$O$192,3,FALSE)</f>
        <v>66700</v>
      </c>
      <c r="D125" s="362">
        <f t="shared" si="6"/>
        <v>0.022316275490573297</v>
      </c>
    </row>
    <row r="126" spans="1:4" ht="14.25" outlineLevel="1">
      <c r="A126" s="360" t="s">
        <v>235</v>
      </c>
      <c r="B126" s="361">
        <f>VLOOKUP(A126,'Open Int.'!$A$4:$O$192,2,FALSE)</f>
        <v>24102900</v>
      </c>
      <c r="C126" s="361">
        <f>VLOOKUP(A126,'Open Int.'!$A$4:$O$192,3,FALSE)</f>
        <v>45900</v>
      </c>
      <c r="D126" s="362">
        <f t="shared" si="6"/>
        <v>0.0019079685746352412</v>
      </c>
    </row>
    <row r="127" spans="1:4" ht="14.25" outlineLevel="1">
      <c r="A127" s="360" t="s">
        <v>377</v>
      </c>
      <c r="B127" s="361">
        <f>VLOOKUP(A127,'Open Int.'!$A$4:$O$192,2,FALSE)</f>
        <v>3996750</v>
      </c>
      <c r="C127" s="361">
        <f>VLOOKUP(A127,'Open Int.'!$A$4:$O$192,3,FALSE)</f>
        <v>213306</v>
      </c>
      <c r="D127" s="362">
        <f t="shared" si="6"/>
        <v>0.05637879138689512</v>
      </c>
    </row>
    <row r="128" spans="1:4" ht="14.25" outlineLevel="1">
      <c r="A128" s="360" t="s">
        <v>378</v>
      </c>
      <c r="B128" s="361">
        <f>VLOOKUP(A128,'Open Int.'!$A$4:$O$192,2,FALSE)</f>
        <v>10027800</v>
      </c>
      <c r="C128" s="361">
        <f>VLOOKUP(A128,'Open Int.'!$A$4:$O$192,3,FALSE)</f>
        <v>661500</v>
      </c>
      <c r="D128" s="362">
        <f t="shared" si="6"/>
        <v>0.07062554050158547</v>
      </c>
    </row>
    <row r="129" spans="1:4" ht="15" outlineLevel="1">
      <c r="A129" s="358" t="s">
        <v>268</v>
      </c>
      <c r="B129" s="358">
        <f>SUM(B130:B135)</f>
        <v>106259725</v>
      </c>
      <c r="C129" s="358">
        <f>SUM(C130:C135)</f>
        <v>-4906025</v>
      </c>
      <c r="D129" s="363">
        <f t="shared" si="6"/>
        <v>-0.04413252283189741</v>
      </c>
    </row>
    <row r="130" spans="1:4" ht="14.25">
      <c r="A130" s="360" t="s">
        <v>4</v>
      </c>
      <c r="B130" s="361">
        <f>VLOOKUP(A130,'Open Int.'!$A$4:$O$192,2,FALSE)</f>
        <v>1025850</v>
      </c>
      <c r="C130" s="361">
        <f>VLOOKUP(A130,'Open Int.'!$A$4:$O$192,3,FALSE)</f>
        <v>34350</v>
      </c>
      <c r="D130" s="362">
        <f t="shared" si="6"/>
        <v>0.03464447806354009</v>
      </c>
    </row>
    <row r="131" spans="1:4" ht="14.25" outlineLevel="1">
      <c r="A131" s="360" t="s">
        <v>184</v>
      </c>
      <c r="B131" s="361">
        <f>VLOOKUP(A131,'Open Int.'!$A$4:$O$192,2,FALSE)</f>
        <v>13823700</v>
      </c>
      <c r="C131" s="361">
        <f>VLOOKUP(A131,'Open Int.'!$A$4:$O$192,3,FALSE)</f>
        <v>-772900</v>
      </c>
      <c r="D131" s="362">
        <f t="shared" si="6"/>
        <v>-0.05295068714632175</v>
      </c>
    </row>
    <row r="132" spans="1:4" ht="14.25" outlineLevel="1">
      <c r="A132" s="360" t="s">
        <v>175</v>
      </c>
      <c r="B132" s="361">
        <f>VLOOKUP(A132,'Open Int.'!$A$4:$O$192,2,FALSE)</f>
        <v>79309125</v>
      </c>
      <c r="C132" s="361">
        <f>VLOOKUP(A132,'Open Int.'!$A$4:$O$192,3,FALSE)</f>
        <v>-4717125</v>
      </c>
      <c r="D132" s="362">
        <f t="shared" si="6"/>
        <v>-0.05613870665417057</v>
      </c>
    </row>
    <row r="133" spans="1:4" ht="14.25" outlineLevel="1">
      <c r="A133" s="360" t="s">
        <v>385</v>
      </c>
      <c r="B133" s="361">
        <f>VLOOKUP(A133,'Open Int.'!$A$4:$O$192,2,FALSE)</f>
        <v>1915900</v>
      </c>
      <c r="C133" s="361">
        <f>VLOOKUP(A133,'Open Int.'!$A$4:$O$192,3,FALSE)</f>
        <v>-5100</v>
      </c>
      <c r="D133" s="362">
        <f t="shared" si="6"/>
        <v>-0.002654867256637168</v>
      </c>
    </row>
    <row r="134" spans="1:4" ht="14.25" outlineLevel="1">
      <c r="A134" s="360" t="s">
        <v>393</v>
      </c>
      <c r="B134" s="361">
        <f>VLOOKUP(A134,'Open Int.'!$A$4:$O$192,2,FALSE)</f>
        <v>5606400</v>
      </c>
      <c r="C134" s="361">
        <f>VLOOKUP(A134,'Open Int.'!$A$4:$O$192,3,FALSE)</f>
        <v>552000</v>
      </c>
      <c r="D134" s="362">
        <f t="shared" si="6"/>
        <v>0.10921177587844255</v>
      </c>
    </row>
    <row r="135" spans="1:4" ht="14.25" outlineLevel="1">
      <c r="A135" s="360" t="s">
        <v>386</v>
      </c>
      <c r="B135" s="361">
        <f>VLOOKUP(A135,'Open Int.'!$A$4:$O$192,2,FALSE)</f>
        <v>4578750</v>
      </c>
      <c r="C135" s="361">
        <f>VLOOKUP(A135,'Open Int.'!$A$4:$O$192,3,FALSE)</f>
        <v>2750</v>
      </c>
      <c r="D135" s="362">
        <f t="shared" si="6"/>
        <v>0.0006009615384615385</v>
      </c>
    </row>
    <row r="136" spans="1:4" ht="15" outlineLevel="1">
      <c r="A136" s="358" t="s">
        <v>260</v>
      </c>
      <c r="B136" s="358">
        <f>SUM(B137:B152)</f>
        <v>215687175</v>
      </c>
      <c r="C136" s="358">
        <f>SUM(C137:C152)</f>
        <v>-3163775</v>
      </c>
      <c r="D136" s="363">
        <f t="shared" si="6"/>
        <v>-0.014456300052615719</v>
      </c>
    </row>
    <row r="137" spans="1:4" ht="14.25">
      <c r="A137" s="360" t="s">
        <v>369</v>
      </c>
      <c r="B137" s="361">
        <f>VLOOKUP(A137,'Open Int.'!$A$4:$O$192,2,FALSE)</f>
        <v>3285000</v>
      </c>
      <c r="C137" s="361">
        <f>VLOOKUP(A137,'Open Int.'!$A$4:$O$192,3,FALSE)</f>
        <v>-220500</v>
      </c>
      <c r="D137" s="362">
        <f t="shared" si="6"/>
        <v>-0.06290115532734275</v>
      </c>
    </row>
    <row r="138" spans="1:4" ht="14.25" outlineLevel="1">
      <c r="A138" s="360" t="s">
        <v>2</v>
      </c>
      <c r="B138" s="361">
        <f>VLOOKUP(A138,'Open Int.'!$A$4:$O$192,2,FALSE)</f>
        <v>2344100</v>
      </c>
      <c r="C138" s="361">
        <f>VLOOKUP(A138,'Open Int.'!$A$4:$O$192,3,FALSE)</f>
        <v>169400</v>
      </c>
      <c r="D138" s="362">
        <f t="shared" si="6"/>
        <v>0.07789580171977745</v>
      </c>
    </row>
    <row r="139" spans="1:4" ht="14.25" outlineLevel="1">
      <c r="A139" s="360" t="s">
        <v>444</v>
      </c>
      <c r="B139" s="361">
        <f>VLOOKUP(A139,'Open Int.'!$A$4:$O$192,2,FALSE)</f>
        <v>11022500</v>
      </c>
      <c r="C139" s="361">
        <f>VLOOKUP(A139,'Open Int.'!$A$4:$O$192,3,FALSE)</f>
        <v>-130000</v>
      </c>
      <c r="D139" s="362">
        <f t="shared" si="6"/>
        <v>-0.01165657924232235</v>
      </c>
    </row>
    <row r="140" spans="1:4" ht="14.25" outlineLevel="1">
      <c r="A140" s="360" t="s">
        <v>440</v>
      </c>
      <c r="B140" s="361">
        <f>VLOOKUP(A140,'Open Int.'!$A$4:$O$192,2,FALSE)</f>
        <v>363600</v>
      </c>
      <c r="C140" s="361">
        <f>VLOOKUP(A140,'Open Int.'!$A$4:$O$192,3,FALSE)</f>
        <v>-19800</v>
      </c>
      <c r="D140" s="362">
        <f t="shared" si="6"/>
        <v>-0.051643192488262914</v>
      </c>
    </row>
    <row r="141" spans="1:4" ht="14.25" outlineLevel="1">
      <c r="A141" s="360" t="s">
        <v>370</v>
      </c>
      <c r="B141" s="361">
        <f>VLOOKUP(A141,'Open Int.'!$A$4:$O$192,2,FALSE)</f>
        <v>22729950</v>
      </c>
      <c r="C141" s="361">
        <f>VLOOKUP(A141,'Open Int.'!$A$4:$O$192,3,FALSE)</f>
        <v>355950</v>
      </c>
      <c r="D141" s="362">
        <f t="shared" si="6"/>
        <v>0.015909090909090907</v>
      </c>
    </row>
    <row r="142" spans="1:4" ht="14.25" outlineLevel="1">
      <c r="A142" s="360" t="s">
        <v>89</v>
      </c>
      <c r="B142" s="361">
        <f>VLOOKUP(A142,'Open Int.'!$A$4:$O$192,2,FALSE)</f>
        <v>3715500</v>
      </c>
      <c r="C142" s="361">
        <f>VLOOKUP(A142,'Open Int.'!$A$4:$O$192,3,FALSE)</f>
        <v>100500</v>
      </c>
      <c r="D142" s="362">
        <f t="shared" si="6"/>
        <v>0.02780082987551867</v>
      </c>
    </row>
    <row r="143" spans="1:4" ht="14.25" outlineLevel="1">
      <c r="A143" s="360" t="s">
        <v>371</v>
      </c>
      <c r="B143" s="361">
        <f>VLOOKUP(A143,'Open Int.'!$A$4:$O$192,2,FALSE)</f>
        <v>3360500</v>
      </c>
      <c r="C143" s="361">
        <f>VLOOKUP(A143,'Open Int.'!$A$4:$O$192,3,FALSE)</f>
        <v>120900</v>
      </c>
      <c r="D143" s="362">
        <f t="shared" si="6"/>
        <v>0.037319422150882825</v>
      </c>
    </row>
    <row r="144" spans="1:4" ht="14.25" outlineLevel="1">
      <c r="A144" s="360" t="s">
        <v>90</v>
      </c>
      <c r="B144" s="361">
        <f>VLOOKUP(A144,'Open Int.'!$A$4:$O$192,2,FALSE)</f>
        <v>1788600</v>
      </c>
      <c r="C144" s="361">
        <f>VLOOKUP(A144,'Open Int.'!$A$4:$O$192,3,FALSE)</f>
        <v>325200</v>
      </c>
      <c r="D144" s="362">
        <f t="shared" si="6"/>
        <v>0.2222222222222222</v>
      </c>
    </row>
    <row r="145" spans="1:4" ht="14.25" outlineLevel="1">
      <c r="A145" s="360" t="s">
        <v>35</v>
      </c>
      <c r="B145" s="361">
        <f>VLOOKUP(A145,'Open Int.'!$A$4:$O$192,2,FALSE)</f>
        <v>2197800</v>
      </c>
      <c r="C145" s="361">
        <f>VLOOKUP(A145,'Open Int.'!$A$4:$O$192,3,FALSE)</f>
        <v>-36300</v>
      </c>
      <c r="D145" s="362">
        <f t="shared" si="6"/>
        <v>-0.01624815361890694</v>
      </c>
    </row>
    <row r="146" spans="1:4" ht="14.25" outlineLevel="1">
      <c r="A146" s="360" t="s">
        <v>468</v>
      </c>
      <c r="B146" s="361">
        <f>VLOOKUP(A146,'Open Int.'!$A$4:$O$192,2,FALSE)</f>
        <v>314000</v>
      </c>
      <c r="C146" s="361">
        <f>VLOOKUP(A146,'Open Int.'!$A$4:$O$192,3,FALSE)</f>
        <v>3500</v>
      </c>
      <c r="D146" s="362">
        <f t="shared" si="6"/>
        <v>0.011272141706924315</v>
      </c>
    </row>
    <row r="147" spans="1:4" ht="14.25" outlineLevel="1">
      <c r="A147" s="360" t="s">
        <v>146</v>
      </c>
      <c r="B147" s="361">
        <f>VLOOKUP(A147,'Open Int.'!$A$4:$O$192,2,FALSE)</f>
        <v>12121800</v>
      </c>
      <c r="C147" s="361">
        <f>VLOOKUP(A147,'Open Int.'!$A$4:$O$192,3,FALSE)</f>
        <v>284800</v>
      </c>
      <c r="D147" s="362">
        <f aca="true" t="shared" si="7" ref="D147:D168">C147/(B147-C147)</f>
        <v>0.02406015037593985</v>
      </c>
    </row>
    <row r="148" spans="1:4" ht="14.25" outlineLevel="1">
      <c r="A148" s="360" t="s">
        <v>36</v>
      </c>
      <c r="B148" s="361">
        <f>VLOOKUP(A148,'Open Int.'!$A$4:$O$192,2,FALSE)</f>
        <v>7422975</v>
      </c>
      <c r="C148" s="361">
        <f>VLOOKUP(A148,'Open Int.'!$A$4:$O$192,3,FALSE)</f>
        <v>176625</v>
      </c>
      <c r="D148" s="362">
        <f t="shared" si="7"/>
        <v>0.024374340185058685</v>
      </c>
    </row>
    <row r="149" spans="1:4" ht="14.25" outlineLevel="1">
      <c r="A149" s="360" t="s">
        <v>469</v>
      </c>
      <c r="B149" s="361">
        <f>VLOOKUP(A149,'Open Int.'!$A$4:$O$192,2,FALSE)</f>
        <v>24728000</v>
      </c>
      <c r="C149" s="361">
        <f>VLOOKUP(A149,'Open Int.'!$A$4:$O$192,3,FALSE)</f>
        <v>-453200</v>
      </c>
      <c r="D149" s="362">
        <f t="shared" si="7"/>
        <v>-0.017997553730560896</v>
      </c>
    </row>
    <row r="150" spans="1:4" ht="14.25" outlineLevel="1">
      <c r="A150" s="360" t="s">
        <v>261</v>
      </c>
      <c r="B150" s="361">
        <f>VLOOKUP(A150,'Open Int.'!$A$4:$O$192,2,FALSE)</f>
        <v>6616950</v>
      </c>
      <c r="C150" s="361">
        <f>VLOOKUP(A150,'Open Int.'!$A$4:$O$192,3,FALSE)</f>
        <v>-139350</v>
      </c>
      <c r="D150" s="362">
        <f t="shared" si="7"/>
        <v>-0.02062519426313219</v>
      </c>
    </row>
    <row r="151" spans="1:4" ht="14.25" outlineLevel="1">
      <c r="A151" s="360" t="s">
        <v>431</v>
      </c>
      <c r="B151" s="361">
        <f>VLOOKUP(A151,'Open Int.'!$A$4:$O$192,2,FALSE)</f>
        <v>52967200</v>
      </c>
      <c r="C151" s="361">
        <f>VLOOKUP(A151,'Open Int.'!$A$4:$O$192,3,FALSE)</f>
        <v>-900900</v>
      </c>
      <c r="D151" s="362">
        <f t="shared" si="7"/>
        <v>-0.016724183700557473</v>
      </c>
    </row>
    <row r="152" spans="1:4" ht="14.25" outlineLevel="1">
      <c r="A152" s="360" t="s">
        <v>216</v>
      </c>
      <c r="B152" s="361">
        <f>VLOOKUP(A152,'Open Int.'!$A$4:$O$192,2,FALSE)</f>
        <v>60708700</v>
      </c>
      <c r="C152" s="361">
        <f>VLOOKUP(A152,'Open Int.'!$A$4:$O$192,3,FALSE)</f>
        <v>-2800600</v>
      </c>
      <c r="D152" s="362">
        <f t="shared" si="7"/>
        <v>-0.04409747863698702</v>
      </c>
    </row>
    <row r="153" spans="1:4" ht="15" outlineLevel="1">
      <c r="A153" s="358" t="s">
        <v>257</v>
      </c>
      <c r="B153" s="358">
        <f>SUM(B154:B167)</f>
        <v>42460130</v>
      </c>
      <c r="C153" s="358">
        <f>SUM(C154:C167)</f>
        <v>344819</v>
      </c>
      <c r="D153" s="363">
        <f t="shared" si="7"/>
        <v>0.008187497416319686</v>
      </c>
    </row>
    <row r="154" spans="1:4" ht="14.25">
      <c r="A154" s="360" t="s">
        <v>359</v>
      </c>
      <c r="B154" s="361">
        <f>VLOOKUP(A154,'Open Int.'!$A$4:$O$192,2,FALSE)</f>
        <v>1008700</v>
      </c>
      <c r="C154" s="361">
        <f>VLOOKUP(A154,'Open Int.'!$A$4:$O$192,3,FALSE)</f>
        <v>24850</v>
      </c>
      <c r="D154" s="362">
        <f t="shared" si="7"/>
        <v>0.025257915332621842</v>
      </c>
    </row>
    <row r="155" spans="1:4" ht="14.25" outlineLevel="1">
      <c r="A155" s="360" t="s">
        <v>258</v>
      </c>
      <c r="B155" s="361">
        <f>VLOOKUP(A155,'Open Int.'!$A$4:$O$192,2,FALSE)</f>
        <v>7976250</v>
      </c>
      <c r="C155" s="361">
        <f>VLOOKUP(A155,'Open Int.'!$A$4:$O$192,3,FALSE)</f>
        <v>-60000</v>
      </c>
      <c r="D155" s="362">
        <f t="shared" si="7"/>
        <v>-0.007466168922071862</v>
      </c>
    </row>
    <row r="156" spans="1:4" ht="14.25" outlineLevel="1">
      <c r="A156" s="360" t="s">
        <v>360</v>
      </c>
      <c r="B156" s="361">
        <f>VLOOKUP(A156,'Open Int.'!$A$4:$O$192,2,FALSE)</f>
        <v>464070</v>
      </c>
      <c r="C156" s="361">
        <f>VLOOKUP(A156,'Open Int.'!$A$4:$O$192,3,FALSE)</f>
        <v>18104</v>
      </c>
      <c r="D156" s="362">
        <f t="shared" si="7"/>
        <v>0.04059502293896844</v>
      </c>
    </row>
    <row r="157" spans="1:4" ht="14.25" outlineLevel="1">
      <c r="A157" s="360" t="s">
        <v>304</v>
      </c>
      <c r="B157" s="361">
        <f>VLOOKUP(A157,'Open Int.'!$A$4:$O$192,2,FALSE)</f>
        <v>6003200</v>
      </c>
      <c r="C157" s="361">
        <f>VLOOKUP(A157,'Open Int.'!$A$4:$O$192,3,FALSE)</f>
        <v>-30800</v>
      </c>
      <c r="D157" s="362">
        <f t="shared" si="7"/>
        <v>-0.005104408352668214</v>
      </c>
    </row>
    <row r="158" spans="1:4" ht="14.25" outlineLevel="1">
      <c r="A158" s="360" t="s">
        <v>140</v>
      </c>
      <c r="B158" s="361">
        <f>VLOOKUP(A158,'Open Int.'!$A$4:$O$192,2,FALSE)</f>
        <v>505800</v>
      </c>
      <c r="C158" s="361">
        <f>VLOOKUP(A158,'Open Int.'!$A$4:$O$192,3,FALSE)</f>
        <v>-2400</v>
      </c>
      <c r="D158" s="362">
        <f t="shared" si="7"/>
        <v>-0.004722550177095631</v>
      </c>
    </row>
    <row r="159" spans="1:4" ht="14.25" outlineLevel="1">
      <c r="A159" s="360" t="s">
        <v>320</v>
      </c>
      <c r="B159" s="361">
        <f>VLOOKUP(A159,'Open Int.'!$A$4:$O$192,2,FALSE)</f>
        <v>3545850</v>
      </c>
      <c r="C159" s="361">
        <f>VLOOKUP(A159,'Open Int.'!$A$4:$O$192,3,FALSE)</f>
        <v>164500</v>
      </c>
      <c r="D159" s="362">
        <f t="shared" si="7"/>
        <v>0.04864920815650554</v>
      </c>
    </row>
    <row r="160" spans="1:4" ht="14.25" outlineLevel="1">
      <c r="A160" s="360" t="s">
        <v>361</v>
      </c>
      <c r="B160" s="361">
        <f>VLOOKUP(A160,'Open Int.'!$A$4:$O$192,2,FALSE)</f>
        <v>2068750</v>
      </c>
      <c r="C160" s="361">
        <f>VLOOKUP(A160,'Open Int.'!$A$4:$O$192,3,FALSE)</f>
        <v>105000</v>
      </c>
      <c r="D160" s="362">
        <f t="shared" si="7"/>
        <v>0.05346912794398472</v>
      </c>
    </row>
    <row r="161" spans="1:4" ht="14.25" outlineLevel="1">
      <c r="A161" s="360" t="s">
        <v>363</v>
      </c>
      <c r="B161" s="361">
        <f>VLOOKUP(A161,'Open Int.'!$A$4:$O$192,2,FALSE)</f>
        <v>1194435</v>
      </c>
      <c r="C161" s="361">
        <f>VLOOKUP(A161,'Open Int.'!$A$4:$O$192,3,FALSE)</f>
        <v>43890</v>
      </c>
      <c r="D161" s="362">
        <f t="shared" si="7"/>
        <v>0.03814713896457766</v>
      </c>
    </row>
    <row r="162" spans="1:4" ht="14.25" outlineLevel="1">
      <c r="A162" s="360" t="s">
        <v>362</v>
      </c>
      <c r="B162" s="361">
        <f>VLOOKUP(A162,'Open Int.'!$A$4:$O$192,2,FALSE)</f>
        <v>8239350</v>
      </c>
      <c r="C162" s="361">
        <f>VLOOKUP(A162,'Open Int.'!$A$4:$O$192,3,FALSE)</f>
        <v>9450</v>
      </c>
      <c r="D162" s="362">
        <f t="shared" si="7"/>
        <v>0.0011482521051288594</v>
      </c>
    </row>
    <row r="163" spans="1:4" ht="14.25" outlineLevel="1">
      <c r="A163" s="360" t="s">
        <v>23</v>
      </c>
      <c r="B163" s="361">
        <f>VLOOKUP(A163,'Open Int.'!$A$4:$O$192,2,FALSE)</f>
        <v>3604000</v>
      </c>
      <c r="C163" s="361">
        <f>VLOOKUP(A163,'Open Int.'!$A$4:$O$192,3,FALSE)</f>
        <v>43200</v>
      </c>
      <c r="D163" s="362">
        <f t="shared" si="7"/>
        <v>0.012132105144911256</v>
      </c>
    </row>
    <row r="164" spans="1:4" ht="14.25" outlineLevel="1">
      <c r="A164" s="360" t="s">
        <v>181</v>
      </c>
      <c r="B164" s="361">
        <f>VLOOKUP(A164,'Open Int.'!$A$4:$O$192,2,FALSE)</f>
        <v>401200</v>
      </c>
      <c r="C164" s="361">
        <f>VLOOKUP(A164,'Open Int.'!$A$4:$O$192,3,FALSE)</f>
        <v>11900</v>
      </c>
      <c r="D164" s="362">
        <f t="shared" si="7"/>
        <v>0.03056768558951965</v>
      </c>
    </row>
    <row r="165" spans="1:4" ht="14.25" outlineLevel="1">
      <c r="A165" s="360" t="s">
        <v>470</v>
      </c>
      <c r="B165" s="361">
        <f>VLOOKUP(A165,'Open Int.'!$A$4:$O$192,2,FALSE)</f>
        <v>5348750</v>
      </c>
      <c r="C165" s="361">
        <f>VLOOKUP(A165,'Open Int.'!$A$4:$O$192,3,FALSE)</f>
        <v>10000</v>
      </c>
      <c r="D165" s="362">
        <f t="shared" si="7"/>
        <v>0.0018730976352142356</v>
      </c>
    </row>
    <row r="166" spans="1:4" ht="14.25" outlineLevel="1">
      <c r="A166" s="360" t="s">
        <v>364</v>
      </c>
      <c r="B166" s="361">
        <f>VLOOKUP(A166,'Open Int.'!$A$4:$O$192,2,FALSE)</f>
        <v>1515375</v>
      </c>
      <c r="C166" s="361">
        <f>VLOOKUP(A166,'Open Int.'!$A$4:$O$192,3,FALSE)</f>
        <v>2925</v>
      </c>
      <c r="D166" s="362">
        <f t="shared" si="7"/>
        <v>0.0019339482296935435</v>
      </c>
    </row>
    <row r="167" spans="1:4" ht="14.25" outlineLevel="1">
      <c r="A167" s="360" t="s">
        <v>365</v>
      </c>
      <c r="B167" s="361">
        <f>VLOOKUP(A167,'Open Int.'!$A$4:$O$192,2,FALSE)</f>
        <v>584400</v>
      </c>
      <c r="C167" s="361">
        <f>VLOOKUP(A167,'Open Int.'!$A$4:$O$192,3,FALSE)</f>
        <v>4200</v>
      </c>
      <c r="D167" s="362">
        <f t="shared" si="7"/>
        <v>0.007238883143743537</v>
      </c>
    </row>
    <row r="168" spans="1:4" ht="15" outlineLevel="1">
      <c r="A168" s="358" t="s">
        <v>264</v>
      </c>
      <c r="B168" s="358">
        <f>SUM(B169:B176)</f>
        <v>42119075</v>
      </c>
      <c r="C168" s="358">
        <f>SUM(C169:C176)</f>
        <v>-1814350</v>
      </c>
      <c r="D168" s="363">
        <f t="shared" si="7"/>
        <v>-0.04129771352904992</v>
      </c>
    </row>
    <row r="169" spans="1:4" ht="14.25">
      <c r="A169" s="360" t="s">
        <v>34</v>
      </c>
      <c r="B169" s="361">
        <f>VLOOKUP(A169,'Open Int.'!$A$4:$O$192,2,FALSE)</f>
        <v>851675</v>
      </c>
      <c r="C169" s="361">
        <f>VLOOKUP(A169,'Open Int.'!$A$4:$O$192,3,FALSE)</f>
        <v>10450</v>
      </c>
      <c r="D169" s="362">
        <f aca="true" t="shared" si="8" ref="D169:D176">C169/(B169-C169)</f>
        <v>0.012422360248447204</v>
      </c>
    </row>
    <row r="170" spans="1:4" ht="14.25" outlineLevel="1">
      <c r="A170" s="360" t="s">
        <v>1</v>
      </c>
      <c r="B170" s="361">
        <f>VLOOKUP(A170,'Open Int.'!$A$4:$O$192,2,FALSE)</f>
        <v>1408500</v>
      </c>
      <c r="C170" s="361">
        <f>VLOOKUP(A170,'Open Int.'!$A$4:$O$192,3,FALSE)</f>
        <v>125700</v>
      </c>
      <c r="D170" s="362">
        <f t="shared" si="8"/>
        <v>0.09798877455565949</v>
      </c>
    </row>
    <row r="171" spans="1:4" ht="14.25" outlineLevel="1">
      <c r="A171" s="360" t="s">
        <v>160</v>
      </c>
      <c r="B171" s="361">
        <f>VLOOKUP(A171,'Open Int.'!$A$4:$O$192,2,FALSE)</f>
        <v>2462350</v>
      </c>
      <c r="C171" s="361">
        <f>VLOOKUP(A171,'Open Int.'!$A$4:$O$192,3,FALSE)</f>
        <v>-5500</v>
      </c>
      <c r="D171" s="362">
        <f t="shared" si="8"/>
        <v>-0.0022286605749944283</v>
      </c>
    </row>
    <row r="172" spans="1:4" ht="14.25" outlineLevel="1">
      <c r="A172" s="360" t="s">
        <v>98</v>
      </c>
      <c r="B172" s="361">
        <f>VLOOKUP(A172,'Open Int.'!$A$4:$O$192,2,FALSE)</f>
        <v>5159000</v>
      </c>
      <c r="C172" s="361">
        <f>VLOOKUP(A172,'Open Int.'!$A$4:$O$192,3,FALSE)</f>
        <v>297000</v>
      </c>
      <c r="D172" s="362">
        <f t="shared" si="8"/>
        <v>0.06108597285067873</v>
      </c>
    </row>
    <row r="173" spans="1:4" ht="14.25" outlineLevel="1">
      <c r="A173" s="360" t="s">
        <v>380</v>
      </c>
      <c r="B173" s="361">
        <f>VLOOKUP(A173,'Open Int.'!$A$4:$O$192,2,FALSE)</f>
        <v>23868750</v>
      </c>
      <c r="C173" s="361">
        <f>VLOOKUP(A173,'Open Int.'!$A$4:$O$192,3,FALSE)</f>
        <v>-2075000</v>
      </c>
      <c r="D173" s="362">
        <f t="shared" si="8"/>
        <v>-0.0799807275355336</v>
      </c>
    </row>
    <row r="174" spans="1:4" ht="14.25" outlineLevel="1">
      <c r="A174" s="360" t="s">
        <v>265</v>
      </c>
      <c r="B174" s="361">
        <f>VLOOKUP(A174,'Open Int.'!$A$4:$O$192,2,FALSE)</f>
        <v>1727000</v>
      </c>
      <c r="C174" s="361">
        <f>VLOOKUP(A174,'Open Int.'!$A$4:$O$192,3,FALSE)</f>
        <v>-136000</v>
      </c>
      <c r="D174" s="362">
        <f t="shared" si="8"/>
        <v>-0.07300053676865272</v>
      </c>
    </row>
    <row r="175" spans="1:4" ht="14.25" outlineLevel="1">
      <c r="A175" s="360" t="s">
        <v>376</v>
      </c>
      <c r="B175" s="361">
        <f>VLOOKUP(A175,'Open Int.'!$A$4:$O$192,2,FALSE)</f>
        <v>5416200</v>
      </c>
      <c r="C175" s="361">
        <f>VLOOKUP(A175,'Open Int.'!$A$4:$O$192,3,FALSE)</f>
        <v>-35400</v>
      </c>
      <c r="D175" s="362">
        <f>C175/(B175-C175)</f>
        <v>-0.006493506493506494</v>
      </c>
    </row>
    <row r="176" spans="1:4" ht="14.25" outlineLevel="1">
      <c r="A176" s="360" t="s">
        <v>307</v>
      </c>
      <c r="B176" s="361">
        <f>VLOOKUP(A176,'Open Int.'!$A$4:$O$192,2,FALSE)</f>
        <v>1225600</v>
      </c>
      <c r="C176" s="361">
        <f>VLOOKUP(A176,'Open Int.'!$A$4:$O$192,3,FALSE)</f>
        <v>4400</v>
      </c>
      <c r="D176" s="362">
        <f t="shared" si="8"/>
        <v>0.0036030134294136916</v>
      </c>
    </row>
    <row r="177" spans="1:4" ht="15" outlineLevel="1">
      <c r="A177" s="358" t="s">
        <v>312</v>
      </c>
      <c r="B177" s="358">
        <f>SUM(B178:B179)</f>
        <v>3320800</v>
      </c>
      <c r="C177" s="358">
        <f>SUM(C178:C179)</f>
        <v>187600</v>
      </c>
      <c r="D177" s="363">
        <f aca="true" t="shared" si="9" ref="D177:D194">C177/(B177-C177)</f>
        <v>0.05987488829311886</v>
      </c>
    </row>
    <row r="178" spans="1:4" ht="14.25">
      <c r="A178" s="360" t="s">
        <v>37</v>
      </c>
      <c r="B178" s="361">
        <f>VLOOKUP(A178,'Open Int.'!$A$4:$O$192,2,FALSE)</f>
        <v>2651200</v>
      </c>
      <c r="C178" s="361">
        <f>VLOOKUP(A178,'Open Int.'!$A$4:$O$192,3,FALSE)</f>
        <v>198400</v>
      </c>
      <c r="D178" s="362">
        <f t="shared" si="9"/>
        <v>0.08088714938030006</v>
      </c>
    </row>
    <row r="179" spans="1:4" ht="14.25">
      <c r="A179" s="360" t="s">
        <v>271</v>
      </c>
      <c r="B179" s="361">
        <f>VLOOKUP(A179,'Open Int.'!$A$4:$O$192,2,FALSE)</f>
        <v>669600</v>
      </c>
      <c r="C179" s="361">
        <f>VLOOKUP(A179,'Open Int.'!$A$4:$O$192,3,FALSE)</f>
        <v>-10800</v>
      </c>
      <c r="D179" s="362">
        <f t="shared" si="9"/>
        <v>-0.015873015873015872</v>
      </c>
    </row>
    <row r="180" spans="1:4" ht="15">
      <c r="A180" s="358" t="s">
        <v>309</v>
      </c>
      <c r="B180" s="358">
        <f>SUM(B181:B184)</f>
        <v>17950300</v>
      </c>
      <c r="C180" s="358">
        <f>SUM(C181:C184)</f>
        <v>156400</v>
      </c>
      <c r="D180" s="363">
        <f t="shared" si="9"/>
        <v>0.008789528995891851</v>
      </c>
    </row>
    <row r="181" spans="1:4" ht="14.25">
      <c r="A181" s="360" t="s">
        <v>310</v>
      </c>
      <c r="B181" s="361">
        <f>VLOOKUP(A181,'Open Int.'!$A$4:$O$192,2,FALSE)</f>
        <v>6125600</v>
      </c>
      <c r="C181" s="361">
        <f>VLOOKUP(A181,'Open Int.'!$A$4:$O$192,3,FALSE)</f>
        <v>-36100</v>
      </c>
      <c r="D181" s="362">
        <f t="shared" si="9"/>
        <v>-0.00585877274128893</v>
      </c>
    </row>
    <row r="182" spans="1:4" ht="14.25">
      <c r="A182" s="360" t="s">
        <v>324</v>
      </c>
      <c r="B182" s="361">
        <f>VLOOKUP(A182,'Open Int.'!$A$4:$O$192,2,FALSE)</f>
        <v>1110000</v>
      </c>
      <c r="C182" s="361">
        <f>VLOOKUP(A182,'Open Int.'!$A$4:$O$192,3,FALSE)</f>
        <v>1000</v>
      </c>
      <c r="D182" s="362">
        <f t="shared" si="9"/>
        <v>0.0009017132551848512</v>
      </c>
    </row>
    <row r="183" spans="1:4" ht="14.25">
      <c r="A183" s="360" t="s">
        <v>326</v>
      </c>
      <c r="B183" s="361">
        <f>VLOOKUP(A183,'Open Int.'!$A$4:$O$192,2,FALSE)</f>
        <v>2271500</v>
      </c>
      <c r="C183" s="361">
        <f>VLOOKUP(A183,'Open Int.'!$A$4:$O$192,3,FALSE)</f>
        <v>177100</v>
      </c>
      <c r="D183" s="362">
        <f t="shared" si="9"/>
        <v>0.08455882352941177</v>
      </c>
    </row>
    <row r="184" spans="1:4" ht="14.25">
      <c r="A184" s="360" t="s">
        <v>311</v>
      </c>
      <c r="B184" s="361">
        <f>VLOOKUP(A184,'Open Int.'!$A$4:$O$192,2,FALSE)</f>
        <v>8443200</v>
      </c>
      <c r="C184" s="361">
        <f>VLOOKUP(A184,'Open Int.'!$A$4:$O$192,3,FALSE)</f>
        <v>14400</v>
      </c>
      <c r="D184" s="362">
        <f t="shared" si="9"/>
        <v>0.0017084282460136675</v>
      </c>
    </row>
    <row r="185" spans="1:4" ht="15" outlineLevel="1">
      <c r="A185" s="358" t="s">
        <v>259</v>
      </c>
      <c r="B185" s="358">
        <f>SUM(B186:B192)</f>
        <v>46575500</v>
      </c>
      <c r="C185" s="358">
        <f>SUM(C186:C192)</f>
        <v>1141675</v>
      </c>
      <c r="D185" s="363">
        <f t="shared" si="9"/>
        <v>0.02512830473771469</v>
      </c>
    </row>
    <row r="186" spans="1:4" ht="14.25">
      <c r="A186" s="360" t="s">
        <v>366</v>
      </c>
      <c r="B186" s="361">
        <f>VLOOKUP(A186,'Open Int.'!$A$4:$O$192,2,FALSE)</f>
        <v>7674850</v>
      </c>
      <c r="C186" s="361">
        <f>VLOOKUP(A186,'Open Int.'!$A$4:$O$192,3,FALSE)</f>
        <v>221100</v>
      </c>
      <c r="D186" s="362">
        <f t="shared" si="9"/>
        <v>0.029662921348314608</v>
      </c>
    </row>
    <row r="187" spans="1:4" ht="14.25">
      <c r="A187" s="360" t="s">
        <v>367</v>
      </c>
      <c r="B187" s="361">
        <f>VLOOKUP(A187,'Open Int.'!$A$4:$O$192,2,FALSE)</f>
        <v>22725500</v>
      </c>
      <c r="C187" s="361">
        <f>VLOOKUP(A187,'Open Int.'!$A$4:$O$192,3,FALSE)</f>
        <v>-460100</v>
      </c>
      <c r="D187" s="362">
        <f t="shared" si="9"/>
        <v>-0.019844213649851634</v>
      </c>
    </row>
    <row r="188" spans="1:4" ht="14.25">
      <c r="A188" s="360" t="s">
        <v>314</v>
      </c>
      <c r="B188" s="361">
        <f>VLOOKUP(A188,'Open Int.'!$A$4:$O$192,2,FALSE)</f>
        <v>706800</v>
      </c>
      <c r="C188" s="361">
        <f>VLOOKUP(A188,'Open Int.'!$A$4:$O$192,3,FALSE)</f>
        <v>-87300</v>
      </c>
      <c r="D188" s="362">
        <f t="shared" si="9"/>
        <v>-0.10993577635058557</v>
      </c>
    </row>
    <row r="189" spans="1:4" ht="14.25">
      <c r="A189" s="360" t="s">
        <v>416</v>
      </c>
      <c r="B189" s="361">
        <f>VLOOKUP(A189,'Open Int.'!$A$4:$O$192,2,FALSE)</f>
        <v>5345200</v>
      </c>
      <c r="C189" s="361">
        <f>VLOOKUP(A189,'Open Int.'!$A$4:$O$192,3,FALSE)</f>
        <v>1730750</v>
      </c>
      <c r="D189" s="362">
        <f t="shared" si="9"/>
        <v>0.47884187082405344</v>
      </c>
    </row>
    <row r="190" spans="1:4" ht="14.25">
      <c r="A190" s="360" t="s">
        <v>368</v>
      </c>
      <c r="B190" s="361">
        <f>VLOOKUP(A190,'Open Int.'!$A$4:$O$192,2,FALSE)</f>
        <v>5886250</v>
      </c>
      <c r="C190" s="361">
        <f>VLOOKUP(A190,'Open Int.'!$A$4:$O$192,3,FALSE)</f>
        <v>-263075</v>
      </c>
      <c r="D190" s="362">
        <f t="shared" si="9"/>
        <v>-0.042781118252816365</v>
      </c>
    </row>
    <row r="191" spans="1:4" ht="14.25" outlineLevel="1">
      <c r="A191" s="360" t="s">
        <v>460</v>
      </c>
      <c r="B191" s="361">
        <f>VLOOKUP(A191,'Open Int.'!$A$4:$O$192,2,FALSE)</f>
        <v>599500</v>
      </c>
      <c r="C191" s="361">
        <f>VLOOKUP(A191,'Open Int.'!$A$4:$O$192,3,FALSE)</f>
        <v>-7500</v>
      </c>
      <c r="D191" s="362">
        <f t="shared" si="9"/>
        <v>-0.012355848434925865</v>
      </c>
    </row>
    <row r="192" spans="1:4" ht="14.25" outlineLevel="1">
      <c r="A192" s="360" t="s">
        <v>461</v>
      </c>
      <c r="B192" s="361">
        <f>VLOOKUP(A192,'Open Int.'!$A$4:$O$192,2,FALSE)</f>
        <v>3637400</v>
      </c>
      <c r="C192" s="361">
        <f>VLOOKUP(A192,'Open Int.'!$A$4:$O$192,3,FALSE)</f>
        <v>7800</v>
      </c>
      <c r="D192" s="362">
        <f t="shared" si="9"/>
        <v>0.002148997134670487</v>
      </c>
    </row>
    <row r="193" spans="1:4" ht="15" outlineLevel="1">
      <c r="A193" s="358" t="s">
        <v>266</v>
      </c>
      <c r="B193" s="358">
        <f>SUM(B194:B200)</f>
        <v>159001950</v>
      </c>
      <c r="C193" s="358">
        <f>SUM(C194:C200)</f>
        <v>3511625</v>
      </c>
      <c r="D193" s="363">
        <f t="shared" si="9"/>
        <v>0.022584202586238084</v>
      </c>
    </row>
    <row r="194" spans="1:4" ht="14.25">
      <c r="A194" s="360" t="s">
        <v>381</v>
      </c>
      <c r="B194" s="361">
        <f>VLOOKUP(A194,'Open Int.'!$A$4:$O$192,2,FALSE)</f>
        <v>8445500</v>
      </c>
      <c r="C194" s="361">
        <f>VLOOKUP(A194,'Open Int.'!$A$4:$O$192,3,FALSE)</f>
        <v>57000</v>
      </c>
      <c r="D194" s="362">
        <f t="shared" si="9"/>
        <v>0.006795016987542469</v>
      </c>
    </row>
    <row r="195" spans="1:4" ht="14.25" outlineLevel="1">
      <c r="A195" s="360" t="s">
        <v>8</v>
      </c>
      <c r="B195" s="361">
        <f>VLOOKUP(A195,'Open Int.'!$A$4:$O$192,2,FALSE)</f>
        <v>20963200</v>
      </c>
      <c r="C195" s="361">
        <f>VLOOKUP(A195,'Open Int.'!$A$4:$O$192,3,FALSE)</f>
        <v>-411200</v>
      </c>
      <c r="D195" s="362">
        <f aca="true" t="shared" si="10" ref="D195:D200">C195/(B195-C195)</f>
        <v>-0.019237966913691146</v>
      </c>
    </row>
    <row r="196" spans="1:4" ht="14.25" outlineLevel="1">
      <c r="A196" s="375" t="s">
        <v>288</v>
      </c>
      <c r="B196" s="361">
        <f>VLOOKUP(A196,'Open Int.'!$A$4:$O$192,2,FALSE)</f>
        <v>8935500</v>
      </c>
      <c r="C196" s="361">
        <f>VLOOKUP(A196,'Open Int.'!$A$4:$O$192,3,FALSE)</f>
        <v>-459000</v>
      </c>
      <c r="D196" s="362">
        <f t="shared" si="10"/>
        <v>-0.048858374580871784</v>
      </c>
    </row>
    <row r="197" spans="1:4" ht="14.25" outlineLevel="1">
      <c r="A197" s="375" t="s">
        <v>301</v>
      </c>
      <c r="B197" s="361">
        <f>VLOOKUP(A197,'Open Int.'!$A$4:$O$192,2,FALSE)</f>
        <v>68761000</v>
      </c>
      <c r="C197" s="361">
        <f>VLOOKUP(A197,'Open Int.'!$A$4:$O$192,3,FALSE)</f>
        <v>1243550</v>
      </c>
      <c r="D197" s="362">
        <f t="shared" si="10"/>
        <v>0.018418201516793065</v>
      </c>
    </row>
    <row r="198" spans="1:4" ht="14.25" outlineLevel="1">
      <c r="A198" s="360" t="s">
        <v>234</v>
      </c>
      <c r="B198" s="361">
        <f>VLOOKUP(A198,'Open Int.'!$A$4:$O$192,2,FALSE)</f>
        <v>15522500</v>
      </c>
      <c r="C198" s="361">
        <f>VLOOKUP(A198,'Open Int.'!$A$4:$O$192,3,FALSE)</f>
        <v>539000</v>
      </c>
      <c r="D198" s="362">
        <f t="shared" si="10"/>
        <v>0.03597290352721327</v>
      </c>
    </row>
    <row r="199" spans="1:4" ht="14.25" outlineLevel="1">
      <c r="A199" s="360" t="s">
        <v>398</v>
      </c>
      <c r="B199" s="361">
        <f>VLOOKUP(A199,'Open Int.'!$A$4:$O$192,2,FALSE)</f>
        <v>34970400</v>
      </c>
      <c r="C199" s="361">
        <f>VLOOKUP(A199,'Open Int.'!$A$4:$O$192,3,FALSE)</f>
        <v>2805300</v>
      </c>
      <c r="D199" s="362">
        <f t="shared" si="10"/>
        <v>0.08721564677243347</v>
      </c>
    </row>
    <row r="200" spans="1:4" ht="14.25" outlineLevel="1">
      <c r="A200" s="360" t="s">
        <v>155</v>
      </c>
      <c r="B200" s="361">
        <f>VLOOKUP(A200,'Open Int.'!$A$4:$O$192,2,FALSE)</f>
        <v>1403850</v>
      </c>
      <c r="C200" s="361">
        <f>VLOOKUP(A200,'Open Int.'!$A$4:$O$192,3,FALSE)</f>
        <v>-263025</v>
      </c>
      <c r="D200" s="362">
        <f t="shared" si="10"/>
        <v>-0.15779527559055118</v>
      </c>
    </row>
    <row r="201" spans="1:4" ht="15">
      <c r="A201" s="358" t="s">
        <v>269</v>
      </c>
      <c r="B201" s="358">
        <f>SUM(B202:B215)</f>
        <v>36753250</v>
      </c>
      <c r="C201" s="358">
        <f>SUM(C202:C215)</f>
        <v>549600</v>
      </c>
      <c r="D201" s="363">
        <f aca="true" t="shared" si="11" ref="D201:D215">C201/(B201-C201)</f>
        <v>0.015180789782245713</v>
      </c>
    </row>
    <row r="202" spans="1:4" ht="14.25">
      <c r="A202" s="360" t="s">
        <v>445</v>
      </c>
      <c r="B202" s="361">
        <f>VLOOKUP(A202,'Open Int.'!$A$4:$O$192,2,FALSE)</f>
        <v>325000</v>
      </c>
      <c r="C202" s="361">
        <f>VLOOKUP(A202,'Open Int.'!$A$4:$O$192,3,FALSE)</f>
        <v>111800</v>
      </c>
      <c r="D202" s="362">
        <f t="shared" si="11"/>
        <v>0.524390243902439</v>
      </c>
    </row>
    <row r="203" spans="1:4" ht="14.25">
      <c r="A203" s="360" t="s">
        <v>446</v>
      </c>
      <c r="B203" s="361">
        <f>VLOOKUP(A203,'Open Int.'!$A$4:$O$192,2,FALSE)</f>
        <v>3661800</v>
      </c>
      <c r="C203" s="361">
        <f>VLOOKUP(A203,'Open Int.'!$A$4:$O$192,3,FALSE)</f>
        <v>207400</v>
      </c>
      <c r="D203" s="362">
        <f t="shared" si="11"/>
        <v>0.060039370078740155</v>
      </c>
    </row>
    <row r="204" spans="1:4" ht="14.25">
      <c r="A204" s="360" t="s">
        <v>313</v>
      </c>
      <c r="B204" s="361">
        <f>VLOOKUP(A204,'Open Int.'!$A$4:$O$192,2,FALSE)</f>
        <v>1673700</v>
      </c>
      <c r="C204" s="361">
        <f>VLOOKUP(A204,'Open Int.'!$A$4:$O$192,3,FALSE)</f>
        <v>-303450</v>
      </c>
      <c r="D204" s="362">
        <f t="shared" si="11"/>
        <v>-0.1534784917684546</v>
      </c>
    </row>
    <row r="205" spans="1:4" ht="14.25">
      <c r="A205" s="360" t="s">
        <v>315</v>
      </c>
      <c r="B205" s="361">
        <f>VLOOKUP(A205,'Open Int.'!$A$4:$O$192,2,FALSE)</f>
        <v>759000</v>
      </c>
      <c r="C205" s="361">
        <f>VLOOKUP(A205,'Open Int.'!$A$4:$O$192,3,FALSE)</f>
        <v>-55000</v>
      </c>
      <c r="D205" s="362">
        <f t="shared" si="11"/>
        <v>-0.06756756756756757</v>
      </c>
    </row>
    <row r="206" spans="1:4" ht="14.25">
      <c r="A206" s="360" t="s">
        <v>419</v>
      </c>
      <c r="B206" s="361">
        <f>VLOOKUP(A206,'Open Int.'!$A$4:$O$192,2,FALSE)</f>
        <v>243200</v>
      </c>
      <c r="C206" s="361">
        <f>VLOOKUP(A206,'Open Int.'!$A$4:$O$192,3,FALSE)</f>
        <v>20600</v>
      </c>
      <c r="D206" s="362">
        <f t="shared" si="11"/>
        <v>0.09254267744833783</v>
      </c>
    </row>
    <row r="207" spans="1:4" ht="14.25">
      <c r="A207" s="360" t="s">
        <v>287</v>
      </c>
      <c r="B207" s="361">
        <f>VLOOKUP(A207,'Open Int.'!$A$4:$O$192,2,FALSE)</f>
        <v>1512000</v>
      </c>
      <c r="C207" s="361">
        <f>VLOOKUP(A207,'Open Int.'!$A$4:$O$192,3,FALSE)</f>
        <v>14000</v>
      </c>
      <c r="D207" s="362">
        <f t="shared" si="11"/>
        <v>0.009345794392523364</v>
      </c>
    </row>
    <row r="208" spans="1:4" ht="14.25">
      <c r="A208" s="360" t="s">
        <v>447</v>
      </c>
      <c r="B208" s="361">
        <f>VLOOKUP(A208,'Open Int.'!$A$4:$O$192,2,FALSE)</f>
        <v>8235000</v>
      </c>
      <c r="C208" s="361">
        <f>VLOOKUP(A208,'Open Int.'!$A$4:$O$192,3,FALSE)</f>
        <v>-60000</v>
      </c>
      <c r="D208" s="362">
        <f t="shared" si="11"/>
        <v>-0.007233273056057866</v>
      </c>
    </row>
    <row r="209" spans="1:4" ht="14.25">
      <c r="A209" s="360" t="s">
        <v>387</v>
      </c>
      <c r="B209" s="361">
        <f>VLOOKUP(A209,'Open Int.'!$A$4:$O$192,2,FALSE)</f>
        <v>8858500</v>
      </c>
      <c r="C209" s="361">
        <f>VLOOKUP(A209,'Open Int.'!$A$4:$O$192,3,FALSE)</f>
        <v>-84000</v>
      </c>
      <c r="D209" s="362">
        <f t="shared" si="11"/>
        <v>-0.00939334637964775</v>
      </c>
    </row>
    <row r="210" spans="1:4" ht="14.25">
      <c r="A210" s="360" t="s">
        <v>443</v>
      </c>
      <c r="B210" s="361">
        <f>VLOOKUP(A210,'Open Int.'!$A$4:$O$192,2,FALSE)</f>
        <v>309500</v>
      </c>
      <c r="C210" s="361">
        <f>VLOOKUP(A210,'Open Int.'!$A$4:$O$192,3,FALSE)</f>
        <v>-3500</v>
      </c>
      <c r="D210" s="362">
        <f t="shared" si="11"/>
        <v>-0.011182108626198083</v>
      </c>
    </row>
    <row r="211" spans="1:4" ht="14.25">
      <c r="A211" s="360" t="s">
        <v>443</v>
      </c>
      <c r="B211" s="361">
        <f>VLOOKUP(A211,'Open Int.'!$A$4:$O$192,2,FALSE)</f>
        <v>309500</v>
      </c>
      <c r="C211" s="361">
        <f>VLOOKUP(A211,'Open Int.'!$A$4:$O$192,3,FALSE)</f>
        <v>-3500</v>
      </c>
      <c r="D211" s="362">
        <f t="shared" si="11"/>
        <v>-0.011182108626198083</v>
      </c>
    </row>
    <row r="212" spans="1:4" ht="14.25">
      <c r="A212" s="360" t="s">
        <v>388</v>
      </c>
      <c r="B212" s="361">
        <f>VLOOKUP(A212,'Open Int.'!$A$4:$O$192,2,FALSE)</f>
        <v>1802400</v>
      </c>
      <c r="C212" s="361">
        <f>VLOOKUP(A212,'Open Int.'!$A$4:$O$192,3,FALSE)</f>
        <v>-47600</v>
      </c>
      <c r="D212" s="362">
        <f t="shared" si="11"/>
        <v>-0.02572972972972973</v>
      </c>
    </row>
    <row r="213" spans="1:4" ht="14.25">
      <c r="A213" s="360" t="s">
        <v>321</v>
      </c>
      <c r="B213" s="361">
        <f>VLOOKUP(A213,'Open Int.'!$A$4:$O$192,2,FALSE)</f>
        <v>1368500</v>
      </c>
      <c r="C213" s="361">
        <f>VLOOKUP(A213,'Open Int.'!$A$4:$O$192,3,FALSE)</f>
        <v>-41250</v>
      </c>
      <c r="D213" s="362">
        <f t="shared" si="11"/>
        <v>-0.02926050718212449</v>
      </c>
    </row>
    <row r="214" spans="1:4" ht="14.25">
      <c r="A214" s="360" t="s">
        <v>448</v>
      </c>
      <c r="B214" s="361">
        <f>VLOOKUP(A214,'Open Int.'!$A$4:$O$192,2,FALSE)</f>
        <v>315150</v>
      </c>
      <c r="C214" s="361">
        <f>VLOOKUP(A214,'Open Int.'!$A$4:$O$192,3,FALSE)</f>
        <v>16500</v>
      </c>
      <c r="D214" s="362">
        <f t="shared" si="11"/>
        <v>0.055248618784530384</v>
      </c>
    </row>
    <row r="215" spans="1:4" ht="14.25">
      <c r="A215" s="360" t="s">
        <v>328</v>
      </c>
      <c r="B215" s="361">
        <f>VLOOKUP(A215,'Open Int.'!$A$4:$O$192,2,FALSE)</f>
        <v>7380000</v>
      </c>
      <c r="C215" s="361">
        <f>VLOOKUP(A215,'Open Int.'!$A$4:$O$192,3,FALSE)</f>
        <v>777600</v>
      </c>
      <c r="D215" s="362">
        <f t="shared" si="11"/>
        <v>0.11777535441657579</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6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I266" sqref="I266"/>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6" t="s">
        <v>53</v>
      </c>
      <c r="B1" s="396"/>
      <c r="C1" s="396"/>
      <c r="D1" s="397"/>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1" t="s">
        <v>10</v>
      </c>
      <c r="C2" s="402"/>
      <c r="D2" s="403"/>
      <c r="E2" s="399" t="s">
        <v>47</v>
      </c>
      <c r="F2" s="404"/>
      <c r="G2" s="405"/>
      <c r="H2" s="399" t="s">
        <v>48</v>
      </c>
      <c r="I2" s="404"/>
      <c r="J2" s="405"/>
      <c r="K2" s="399" t="s">
        <v>49</v>
      </c>
      <c r="L2" s="406"/>
      <c r="M2" s="381"/>
      <c r="N2" s="399" t="s">
        <v>51</v>
      </c>
      <c r="O2" s="400"/>
      <c r="P2" s="83"/>
      <c r="Q2" s="54"/>
      <c r="R2" s="398"/>
      <c r="S2" s="398"/>
      <c r="T2" s="55"/>
      <c r="U2" s="56"/>
      <c r="V2" s="56"/>
      <c r="W2" s="56"/>
      <c r="X2" s="56"/>
      <c r="Y2" s="85"/>
      <c r="Z2" s="394"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5"/>
      <c r="AA3" s="75"/>
    </row>
    <row r="4" spans="1:28" s="58" customFormat="1" ht="15">
      <c r="A4" s="101" t="s">
        <v>182</v>
      </c>
      <c r="B4" s="280">
        <v>271650</v>
      </c>
      <c r="C4" s="281">
        <v>-27850</v>
      </c>
      <c r="D4" s="262">
        <v>-0.09</v>
      </c>
      <c r="E4" s="280">
        <v>150</v>
      </c>
      <c r="F4" s="282">
        <v>0</v>
      </c>
      <c r="G4" s="262">
        <v>0</v>
      </c>
      <c r="H4" s="280">
        <v>0</v>
      </c>
      <c r="I4" s="282">
        <v>0</v>
      </c>
      <c r="J4" s="262">
        <v>0</v>
      </c>
      <c r="K4" s="280">
        <v>271800</v>
      </c>
      <c r="L4" s="282">
        <v>-27850</v>
      </c>
      <c r="M4" s="351">
        <v>-0.09</v>
      </c>
      <c r="N4" s="112">
        <v>259450</v>
      </c>
      <c r="O4" s="173">
        <f>N4/K4</f>
        <v>0.9545621780721119</v>
      </c>
      <c r="P4" s="108">
        <f>Volume!K4</f>
        <v>6356.4</v>
      </c>
      <c r="Q4" s="69">
        <f>Volume!J4</f>
        <v>6309.15</v>
      </c>
      <c r="R4" s="236">
        <f>Q4*K4/10000000</f>
        <v>171.482697</v>
      </c>
      <c r="S4" s="103">
        <f>Q4*N4/10000000</f>
        <v>163.69089675</v>
      </c>
      <c r="T4" s="109">
        <f>K4-L4</f>
        <v>299650</v>
      </c>
      <c r="U4" s="103">
        <f>L4/T4*100</f>
        <v>-9.294176539295846</v>
      </c>
      <c r="V4" s="103">
        <f>Q4*B4/10000000</f>
        <v>171.38805975</v>
      </c>
      <c r="W4" s="103">
        <f>Q4*E4/10000000</f>
        <v>0.09463725</v>
      </c>
      <c r="X4" s="103">
        <f>Q4*H4/10000000</f>
        <v>0</v>
      </c>
      <c r="Y4" s="103">
        <f>(T4*P4)/10000000</f>
        <v>190.469526</v>
      </c>
      <c r="Z4" s="236">
        <f>R4-Y4</f>
        <v>-18.986829</v>
      </c>
      <c r="AA4" s="78"/>
      <c r="AB4" s="77"/>
    </row>
    <row r="5" spans="1:28" s="58" customFormat="1" ht="15">
      <c r="A5" s="193" t="s">
        <v>74</v>
      </c>
      <c r="B5" s="164">
        <v>149600</v>
      </c>
      <c r="C5" s="162">
        <v>-2050</v>
      </c>
      <c r="D5" s="170">
        <v>-0.01</v>
      </c>
      <c r="E5" s="164">
        <v>0</v>
      </c>
      <c r="F5" s="112">
        <v>0</v>
      </c>
      <c r="G5" s="170">
        <v>0</v>
      </c>
      <c r="H5" s="164">
        <v>0</v>
      </c>
      <c r="I5" s="112">
        <v>0</v>
      </c>
      <c r="J5" s="170">
        <v>0</v>
      </c>
      <c r="K5" s="164">
        <v>149600</v>
      </c>
      <c r="L5" s="112">
        <v>-2050</v>
      </c>
      <c r="M5" s="127">
        <v>-0.01</v>
      </c>
      <c r="N5" s="112">
        <v>141650</v>
      </c>
      <c r="O5" s="173">
        <f aca="true" t="shared" si="0" ref="O5:O68">N5/K5</f>
        <v>0.9468582887700535</v>
      </c>
      <c r="P5" s="108">
        <f>Volume!K5</f>
        <v>5224.65</v>
      </c>
      <c r="Q5" s="69">
        <f>Volume!J5</f>
        <v>5205.9</v>
      </c>
      <c r="R5" s="237">
        <f aca="true" t="shared" si="1" ref="R5:R68">Q5*K5/10000000</f>
        <v>77.880264</v>
      </c>
      <c r="S5" s="103">
        <f aca="true" t="shared" si="2" ref="S5:S68">Q5*N5/10000000</f>
        <v>73.7415735</v>
      </c>
      <c r="T5" s="109">
        <f aca="true" t="shared" si="3" ref="T5:T68">K5-L5</f>
        <v>151650</v>
      </c>
      <c r="U5" s="103">
        <f aca="true" t="shared" si="4" ref="U5:U68">L5/T5*100</f>
        <v>-1.351796900758325</v>
      </c>
      <c r="V5" s="103">
        <f aca="true" t="shared" si="5" ref="V5:V68">Q5*B5/10000000</f>
        <v>77.880264</v>
      </c>
      <c r="W5" s="103">
        <f aca="true" t="shared" si="6" ref="W5:W68">Q5*E5/10000000</f>
        <v>0</v>
      </c>
      <c r="X5" s="103">
        <f aca="true" t="shared" si="7" ref="X5:X68">Q5*H5/10000000</f>
        <v>0</v>
      </c>
      <c r="Y5" s="103">
        <f aca="true" t="shared" si="8" ref="Y5:Y68">(T5*P5)/10000000</f>
        <v>79.23181725</v>
      </c>
      <c r="Z5" s="237">
        <f aca="true" t="shared" si="9" ref="Z5:Z68">R5-Y5</f>
        <v>-1.3515532500000091</v>
      </c>
      <c r="AA5" s="78"/>
      <c r="AB5" s="77"/>
    </row>
    <row r="6" spans="1:28" s="58" customFormat="1" ht="15">
      <c r="A6" s="193" t="s">
        <v>9</v>
      </c>
      <c r="B6" s="164">
        <v>32886350</v>
      </c>
      <c r="C6" s="162">
        <v>-118000</v>
      </c>
      <c r="D6" s="170">
        <v>0</v>
      </c>
      <c r="E6" s="164">
        <v>14672100</v>
      </c>
      <c r="F6" s="112">
        <v>257400</v>
      </c>
      <c r="G6" s="170">
        <v>0.02</v>
      </c>
      <c r="H6" s="164">
        <v>21672650</v>
      </c>
      <c r="I6" s="112">
        <v>241400</v>
      </c>
      <c r="J6" s="170">
        <v>0.01</v>
      </c>
      <c r="K6" s="164">
        <v>69231100</v>
      </c>
      <c r="L6" s="112">
        <v>380800</v>
      </c>
      <c r="M6" s="127">
        <v>0.01</v>
      </c>
      <c r="N6" s="112">
        <v>56273800</v>
      </c>
      <c r="O6" s="173">
        <f t="shared" si="0"/>
        <v>0.8128398942093943</v>
      </c>
      <c r="P6" s="108">
        <f>Volume!K6</f>
        <v>4278.1</v>
      </c>
      <c r="Q6" s="69">
        <f>Volume!J6</f>
        <v>4246.2</v>
      </c>
      <c r="R6" s="237">
        <f t="shared" si="1"/>
        <v>29396.909682</v>
      </c>
      <c r="S6" s="103">
        <f t="shared" si="2"/>
        <v>23894.980956</v>
      </c>
      <c r="T6" s="109">
        <f t="shared" si="3"/>
        <v>68850300</v>
      </c>
      <c r="U6" s="103">
        <f t="shared" si="4"/>
        <v>0.5530840098009739</v>
      </c>
      <c r="V6" s="103">
        <f t="shared" si="5"/>
        <v>13964.201937</v>
      </c>
      <c r="W6" s="103">
        <f t="shared" si="6"/>
        <v>6230.067102</v>
      </c>
      <c r="X6" s="103">
        <f t="shared" si="7"/>
        <v>9202.640643</v>
      </c>
      <c r="Y6" s="103">
        <f t="shared" si="8"/>
        <v>29454.846843</v>
      </c>
      <c r="Z6" s="237">
        <f t="shared" si="9"/>
        <v>-57.937160999998014</v>
      </c>
      <c r="AA6" s="78"/>
      <c r="AB6" s="77"/>
    </row>
    <row r="7" spans="1:28" s="7" customFormat="1" ht="15">
      <c r="A7" s="193" t="s">
        <v>279</v>
      </c>
      <c r="B7" s="164">
        <v>702400</v>
      </c>
      <c r="C7" s="162">
        <v>-33000</v>
      </c>
      <c r="D7" s="170">
        <v>-0.04</v>
      </c>
      <c r="E7" s="164">
        <v>1200</v>
      </c>
      <c r="F7" s="112">
        <v>200</v>
      </c>
      <c r="G7" s="170">
        <v>0.2</v>
      </c>
      <c r="H7" s="164">
        <v>0</v>
      </c>
      <c r="I7" s="112">
        <v>0</v>
      </c>
      <c r="J7" s="170">
        <v>0</v>
      </c>
      <c r="K7" s="164">
        <v>703600</v>
      </c>
      <c r="L7" s="112">
        <v>-32800</v>
      </c>
      <c r="M7" s="127">
        <v>-0.04</v>
      </c>
      <c r="N7" s="112">
        <v>612000</v>
      </c>
      <c r="O7" s="173">
        <f t="shared" si="0"/>
        <v>0.869812393405344</v>
      </c>
      <c r="P7" s="108">
        <f>Volume!K7</f>
        <v>2445.4</v>
      </c>
      <c r="Q7" s="69">
        <f>Volume!J7</f>
        <v>2450.15</v>
      </c>
      <c r="R7" s="237">
        <f t="shared" si="1"/>
        <v>172.392554</v>
      </c>
      <c r="S7" s="103">
        <f t="shared" si="2"/>
        <v>149.94918</v>
      </c>
      <c r="T7" s="109">
        <f t="shared" si="3"/>
        <v>736400</v>
      </c>
      <c r="U7" s="103">
        <f t="shared" si="4"/>
        <v>-4.4541010320478005</v>
      </c>
      <c r="V7" s="103">
        <f t="shared" si="5"/>
        <v>172.098536</v>
      </c>
      <c r="W7" s="103">
        <f t="shared" si="6"/>
        <v>0.294018</v>
      </c>
      <c r="X7" s="103">
        <f t="shared" si="7"/>
        <v>0</v>
      </c>
      <c r="Y7" s="103">
        <f t="shared" si="8"/>
        <v>180.079256</v>
      </c>
      <c r="Z7" s="237">
        <f t="shared" si="9"/>
        <v>-7.686701999999997</v>
      </c>
      <c r="AB7" s="77"/>
    </row>
    <row r="8" spans="1:28" s="58" customFormat="1" ht="15">
      <c r="A8" s="193" t="s">
        <v>134</v>
      </c>
      <c r="B8" s="164">
        <v>260000</v>
      </c>
      <c r="C8" s="162">
        <v>3900</v>
      </c>
      <c r="D8" s="170">
        <v>0.02</v>
      </c>
      <c r="E8" s="164">
        <v>500</v>
      </c>
      <c r="F8" s="112">
        <v>0</v>
      </c>
      <c r="G8" s="170">
        <v>0</v>
      </c>
      <c r="H8" s="164">
        <v>500</v>
      </c>
      <c r="I8" s="112">
        <v>0</v>
      </c>
      <c r="J8" s="170">
        <v>0</v>
      </c>
      <c r="K8" s="164">
        <v>261000</v>
      </c>
      <c r="L8" s="112">
        <v>3900</v>
      </c>
      <c r="M8" s="127">
        <v>0.02</v>
      </c>
      <c r="N8" s="112">
        <v>248900</v>
      </c>
      <c r="O8" s="173">
        <f t="shared" si="0"/>
        <v>0.953639846743295</v>
      </c>
      <c r="P8" s="108">
        <f>Volume!K8</f>
        <v>4360.65</v>
      </c>
      <c r="Q8" s="69">
        <f>Volume!J8</f>
        <v>4384.7</v>
      </c>
      <c r="R8" s="237">
        <f t="shared" si="1"/>
        <v>114.44067</v>
      </c>
      <c r="S8" s="103">
        <f t="shared" si="2"/>
        <v>109.135183</v>
      </c>
      <c r="T8" s="109">
        <f t="shared" si="3"/>
        <v>257100</v>
      </c>
      <c r="U8" s="103">
        <f t="shared" si="4"/>
        <v>1.5169194865810969</v>
      </c>
      <c r="V8" s="103">
        <f t="shared" si="5"/>
        <v>114.0022</v>
      </c>
      <c r="W8" s="103">
        <f t="shared" si="6"/>
        <v>0.219235</v>
      </c>
      <c r="X8" s="103">
        <f t="shared" si="7"/>
        <v>0.219235</v>
      </c>
      <c r="Y8" s="103">
        <f t="shared" si="8"/>
        <v>112.1123115</v>
      </c>
      <c r="Z8" s="237">
        <f t="shared" si="9"/>
        <v>2.328358499999993</v>
      </c>
      <c r="AA8" s="78"/>
      <c r="AB8" s="77"/>
    </row>
    <row r="9" spans="1:28" s="58" customFormat="1" ht="15">
      <c r="A9" s="193" t="s">
        <v>408</v>
      </c>
      <c r="B9" s="164">
        <v>325000</v>
      </c>
      <c r="C9" s="162">
        <v>111800</v>
      </c>
      <c r="D9" s="170">
        <v>0.52</v>
      </c>
      <c r="E9" s="164">
        <v>600</v>
      </c>
      <c r="F9" s="112">
        <v>400</v>
      </c>
      <c r="G9" s="170">
        <v>2</v>
      </c>
      <c r="H9" s="164">
        <v>0</v>
      </c>
      <c r="I9" s="112">
        <v>0</v>
      </c>
      <c r="J9" s="170">
        <v>0</v>
      </c>
      <c r="K9" s="164">
        <v>325600</v>
      </c>
      <c r="L9" s="112">
        <v>112200</v>
      </c>
      <c r="M9" s="127">
        <v>0.53</v>
      </c>
      <c r="N9" s="112">
        <v>238200</v>
      </c>
      <c r="O9" s="173">
        <f t="shared" si="0"/>
        <v>0.7315724815724816</v>
      </c>
      <c r="P9" s="108">
        <f>Volume!K9</f>
        <v>1287.15</v>
      </c>
      <c r="Q9" s="69">
        <f>Volume!J9</f>
        <v>1291.35</v>
      </c>
      <c r="R9" s="237">
        <f t="shared" si="1"/>
        <v>42.046356</v>
      </c>
      <c r="S9" s="103">
        <f t="shared" si="2"/>
        <v>30.759957</v>
      </c>
      <c r="T9" s="109">
        <f t="shared" si="3"/>
        <v>213400</v>
      </c>
      <c r="U9" s="103">
        <f t="shared" si="4"/>
        <v>52.57731958762887</v>
      </c>
      <c r="V9" s="103">
        <f t="shared" si="5"/>
        <v>41.968875</v>
      </c>
      <c r="W9" s="103">
        <f t="shared" si="6"/>
        <v>0.077481</v>
      </c>
      <c r="X9" s="103">
        <f t="shared" si="7"/>
        <v>0</v>
      </c>
      <c r="Y9" s="103">
        <f t="shared" si="8"/>
        <v>27.467781</v>
      </c>
      <c r="Z9" s="237">
        <f t="shared" si="9"/>
        <v>14.578575000000004</v>
      </c>
      <c r="AA9" s="78"/>
      <c r="AB9" s="77"/>
    </row>
    <row r="10" spans="1:28" s="7" customFormat="1" ht="15">
      <c r="A10" s="193" t="s">
        <v>0</v>
      </c>
      <c r="B10" s="164">
        <v>2219250</v>
      </c>
      <c r="C10" s="163">
        <v>33000</v>
      </c>
      <c r="D10" s="170">
        <v>0.02</v>
      </c>
      <c r="E10" s="164">
        <v>139875</v>
      </c>
      <c r="F10" s="112">
        <v>-20250</v>
      </c>
      <c r="G10" s="170">
        <v>-0.13</v>
      </c>
      <c r="H10" s="164">
        <v>49125</v>
      </c>
      <c r="I10" s="112">
        <v>0</v>
      </c>
      <c r="J10" s="170">
        <v>0</v>
      </c>
      <c r="K10" s="164">
        <v>2408250</v>
      </c>
      <c r="L10" s="112">
        <v>12750</v>
      </c>
      <c r="M10" s="127">
        <v>0.01</v>
      </c>
      <c r="N10" s="112">
        <v>2274000</v>
      </c>
      <c r="O10" s="173">
        <f t="shared" si="0"/>
        <v>0.9442541264403612</v>
      </c>
      <c r="P10" s="108">
        <f>Volume!K10</f>
        <v>890.55</v>
      </c>
      <c r="Q10" s="69">
        <f>Volume!J10</f>
        <v>883.75</v>
      </c>
      <c r="R10" s="237">
        <f t="shared" si="1"/>
        <v>212.82909375</v>
      </c>
      <c r="S10" s="103">
        <f t="shared" si="2"/>
        <v>200.96475</v>
      </c>
      <c r="T10" s="109">
        <f t="shared" si="3"/>
        <v>2395500</v>
      </c>
      <c r="U10" s="103">
        <f t="shared" si="4"/>
        <v>0.5322479649342517</v>
      </c>
      <c r="V10" s="103">
        <f t="shared" si="5"/>
        <v>196.12621875</v>
      </c>
      <c r="W10" s="103">
        <f t="shared" si="6"/>
        <v>12.361453125</v>
      </c>
      <c r="X10" s="103">
        <f t="shared" si="7"/>
        <v>4.341421875</v>
      </c>
      <c r="Y10" s="103">
        <f t="shared" si="8"/>
        <v>213.3312525</v>
      </c>
      <c r="Z10" s="237">
        <f t="shared" si="9"/>
        <v>-0.5021587500000066</v>
      </c>
      <c r="AB10" s="77"/>
    </row>
    <row r="11" spans="1:28" s="7" customFormat="1" ht="15">
      <c r="A11" s="193" t="s">
        <v>409</v>
      </c>
      <c r="B11" s="164">
        <v>1053450</v>
      </c>
      <c r="C11" s="163">
        <v>81450</v>
      </c>
      <c r="D11" s="170">
        <v>0.08</v>
      </c>
      <c r="E11" s="164">
        <v>1350</v>
      </c>
      <c r="F11" s="112">
        <v>-450</v>
      </c>
      <c r="G11" s="170">
        <v>-0.25</v>
      </c>
      <c r="H11" s="164">
        <v>0</v>
      </c>
      <c r="I11" s="112">
        <v>0</v>
      </c>
      <c r="J11" s="170">
        <v>0</v>
      </c>
      <c r="K11" s="164">
        <v>1054800</v>
      </c>
      <c r="L11" s="112">
        <v>81000</v>
      </c>
      <c r="M11" s="127">
        <v>0.08</v>
      </c>
      <c r="N11" s="112">
        <v>810450</v>
      </c>
      <c r="O11" s="173">
        <f t="shared" si="0"/>
        <v>0.768344709897611</v>
      </c>
      <c r="P11" s="108">
        <f>Volume!K11</f>
        <v>554.15</v>
      </c>
      <c r="Q11" s="69">
        <f>Volume!J11</f>
        <v>530.05</v>
      </c>
      <c r="R11" s="237">
        <f t="shared" si="1"/>
        <v>55.909674</v>
      </c>
      <c r="S11" s="103">
        <f t="shared" si="2"/>
        <v>42.95790225</v>
      </c>
      <c r="T11" s="109">
        <f t="shared" si="3"/>
        <v>973800</v>
      </c>
      <c r="U11" s="103">
        <f t="shared" si="4"/>
        <v>8.317929759704251</v>
      </c>
      <c r="V11" s="103">
        <f t="shared" si="5"/>
        <v>55.83811725</v>
      </c>
      <c r="W11" s="103">
        <f t="shared" si="6"/>
        <v>0.07155674999999999</v>
      </c>
      <c r="X11" s="103">
        <f t="shared" si="7"/>
        <v>0</v>
      </c>
      <c r="Y11" s="103">
        <f t="shared" si="8"/>
        <v>53.963127</v>
      </c>
      <c r="Z11" s="237">
        <f t="shared" si="9"/>
        <v>1.9465470000000025</v>
      </c>
      <c r="AB11" s="77"/>
    </row>
    <row r="12" spans="1:28" s="7" customFormat="1" ht="15">
      <c r="A12" s="193" t="s">
        <v>410</v>
      </c>
      <c r="B12" s="164">
        <v>272400</v>
      </c>
      <c r="C12" s="163">
        <v>17800</v>
      </c>
      <c r="D12" s="170">
        <v>0.07</v>
      </c>
      <c r="E12" s="164">
        <v>0</v>
      </c>
      <c r="F12" s="112">
        <v>0</v>
      </c>
      <c r="G12" s="170">
        <v>0</v>
      </c>
      <c r="H12" s="164">
        <v>0</v>
      </c>
      <c r="I12" s="112">
        <v>0</v>
      </c>
      <c r="J12" s="170">
        <v>0</v>
      </c>
      <c r="K12" s="164">
        <v>272400</v>
      </c>
      <c r="L12" s="112">
        <v>17800</v>
      </c>
      <c r="M12" s="127">
        <v>0.07</v>
      </c>
      <c r="N12" s="112">
        <v>269600</v>
      </c>
      <c r="O12" s="173">
        <f t="shared" si="0"/>
        <v>0.9897209985315712</v>
      </c>
      <c r="P12" s="108">
        <f>Volume!K12</f>
        <v>1455.3</v>
      </c>
      <c r="Q12" s="69">
        <f>Volume!J12</f>
        <v>1496.1</v>
      </c>
      <c r="R12" s="237">
        <f t="shared" si="1"/>
        <v>40.753764</v>
      </c>
      <c r="S12" s="103">
        <f t="shared" si="2"/>
        <v>40.334856</v>
      </c>
      <c r="T12" s="109">
        <f t="shared" si="3"/>
        <v>254600</v>
      </c>
      <c r="U12" s="103">
        <f t="shared" si="4"/>
        <v>6.991358994501179</v>
      </c>
      <c r="V12" s="103">
        <f t="shared" si="5"/>
        <v>40.753764</v>
      </c>
      <c r="W12" s="103">
        <f t="shared" si="6"/>
        <v>0</v>
      </c>
      <c r="X12" s="103">
        <f t="shared" si="7"/>
        <v>0</v>
      </c>
      <c r="Y12" s="103">
        <f t="shared" si="8"/>
        <v>37.051938</v>
      </c>
      <c r="Z12" s="237">
        <f t="shared" si="9"/>
        <v>3.701825999999997</v>
      </c>
      <c r="AB12" s="77"/>
    </row>
    <row r="13" spans="1:28" s="7" customFormat="1" ht="15">
      <c r="A13" s="193" t="s">
        <v>411</v>
      </c>
      <c r="B13" s="164">
        <v>3661800</v>
      </c>
      <c r="C13" s="163">
        <v>207400</v>
      </c>
      <c r="D13" s="170">
        <v>0.06</v>
      </c>
      <c r="E13" s="164">
        <v>37400</v>
      </c>
      <c r="F13" s="112">
        <v>8500</v>
      </c>
      <c r="G13" s="170">
        <v>0.29</v>
      </c>
      <c r="H13" s="164">
        <v>5100</v>
      </c>
      <c r="I13" s="112">
        <v>5100</v>
      </c>
      <c r="J13" s="170">
        <v>0</v>
      </c>
      <c r="K13" s="164">
        <v>3704300</v>
      </c>
      <c r="L13" s="112">
        <v>221000</v>
      </c>
      <c r="M13" s="127">
        <v>0.06</v>
      </c>
      <c r="N13" s="112">
        <v>3479900</v>
      </c>
      <c r="O13" s="173">
        <f t="shared" si="0"/>
        <v>0.9394217530977512</v>
      </c>
      <c r="P13" s="108">
        <f>Volume!K13</f>
        <v>134.5</v>
      </c>
      <c r="Q13" s="69">
        <f>Volume!J13</f>
        <v>127.9</v>
      </c>
      <c r="R13" s="237">
        <f t="shared" si="1"/>
        <v>47.377997</v>
      </c>
      <c r="S13" s="103">
        <f t="shared" si="2"/>
        <v>44.507921</v>
      </c>
      <c r="T13" s="109">
        <f t="shared" si="3"/>
        <v>3483300</v>
      </c>
      <c r="U13" s="103">
        <f t="shared" si="4"/>
        <v>6.34455832113226</v>
      </c>
      <c r="V13" s="103">
        <f t="shared" si="5"/>
        <v>46.834422</v>
      </c>
      <c r="W13" s="103">
        <f t="shared" si="6"/>
        <v>0.478346</v>
      </c>
      <c r="X13" s="103">
        <f t="shared" si="7"/>
        <v>0.065229</v>
      </c>
      <c r="Y13" s="103">
        <f t="shared" si="8"/>
        <v>46.850385</v>
      </c>
      <c r="Z13" s="237">
        <f t="shared" si="9"/>
        <v>0.5276119999999977</v>
      </c>
      <c r="AB13" s="77"/>
    </row>
    <row r="14" spans="1:28" s="7" customFormat="1" ht="15">
      <c r="A14" s="193" t="s">
        <v>135</v>
      </c>
      <c r="B14" s="283">
        <v>3109050</v>
      </c>
      <c r="C14" s="163">
        <v>44100</v>
      </c>
      <c r="D14" s="171">
        <v>0.01</v>
      </c>
      <c r="E14" s="172">
        <v>561050</v>
      </c>
      <c r="F14" s="167">
        <v>9800</v>
      </c>
      <c r="G14" s="171">
        <v>0.02</v>
      </c>
      <c r="H14" s="165">
        <v>12250</v>
      </c>
      <c r="I14" s="168">
        <v>4900</v>
      </c>
      <c r="J14" s="171">
        <v>0.67</v>
      </c>
      <c r="K14" s="164">
        <v>3682350</v>
      </c>
      <c r="L14" s="112">
        <v>58800</v>
      </c>
      <c r="M14" s="352">
        <v>0.02</v>
      </c>
      <c r="N14" s="112">
        <v>3189900</v>
      </c>
      <c r="O14" s="173">
        <f t="shared" si="0"/>
        <v>0.8662674650698603</v>
      </c>
      <c r="P14" s="108">
        <f>Volume!K14</f>
        <v>87.4</v>
      </c>
      <c r="Q14" s="69">
        <f>Volume!J14</f>
        <v>86.5</v>
      </c>
      <c r="R14" s="237">
        <f t="shared" si="1"/>
        <v>31.8523275</v>
      </c>
      <c r="S14" s="103">
        <f t="shared" si="2"/>
        <v>27.592635</v>
      </c>
      <c r="T14" s="109">
        <f t="shared" si="3"/>
        <v>3623550</v>
      </c>
      <c r="U14" s="103">
        <f t="shared" si="4"/>
        <v>1.6227180527383367</v>
      </c>
      <c r="V14" s="103">
        <f t="shared" si="5"/>
        <v>26.8932825</v>
      </c>
      <c r="W14" s="103">
        <f t="shared" si="6"/>
        <v>4.8530825</v>
      </c>
      <c r="X14" s="103">
        <f t="shared" si="7"/>
        <v>0.1059625</v>
      </c>
      <c r="Y14" s="103">
        <f t="shared" si="8"/>
        <v>31.669827</v>
      </c>
      <c r="Z14" s="237">
        <f t="shared" si="9"/>
        <v>0.18250049999999973</v>
      </c>
      <c r="AB14" s="77"/>
    </row>
    <row r="15" spans="1:28" s="58" customFormat="1" ht="15">
      <c r="A15" s="193" t="s">
        <v>174</v>
      </c>
      <c r="B15" s="164">
        <v>7674850</v>
      </c>
      <c r="C15" s="162">
        <v>221100</v>
      </c>
      <c r="D15" s="170">
        <v>0.03</v>
      </c>
      <c r="E15" s="164">
        <v>800650</v>
      </c>
      <c r="F15" s="112">
        <v>20100</v>
      </c>
      <c r="G15" s="170">
        <v>0.03</v>
      </c>
      <c r="H15" s="164">
        <v>20100</v>
      </c>
      <c r="I15" s="112">
        <v>0</v>
      </c>
      <c r="J15" s="170">
        <v>0</v>
      </c>
      <c r="K15" s="164">
        <v>8495600</v>
      </c>
      <c r="L15" s="112">
        <v>241200</v>
      </c>
      <c r="M15" s="127">
        <v>0.03</v>
      </c>
      <c r="N15" s="112">
        <v>7386750</v>
      </c>
      <c r="O15" s="173">
        <f t="shared" si="0"/>
        <v>0.8694794952681388</v>
      </c>
      <c r="P15" s="108">
        <f>Volume!K15</f>
        <v>62.6</v>
      </c>
      <c r="Q15" s="69">
        <f>Volume!J15</f>
        <v>61.3</v>
      </c>
      <c r="R15" s="237">
        <f t="shared" si="1"/>
        <v>52.078028</v>
      </c>
      <c r="S15" s="103">
        <f t="shared" si="2"/>
        <v>45.2807775</v>
      </c>
      <c r="T15" s="109">
        <f t="shared" si="3"/>
        <v>8254400</v>
      </c>
      <c r="U15" s="103">
        <f t="shared" si="4"/>
        <v>2.922077922077922</v>
      </c>
      <c r="V15" s="103">
        <f t="shared" si="5"/>
        <v>47.0468305</v>
      </c>
      <c r="W15" s="103">
        <f t="shared" si="6"/>
        <v>4.9079845</v>
      </c>
      <c r="X15" s="103">
        <f t="shared" si="7"/>
        <v>0.123213</v>
      </c>
      <c r="Y15" s="103">
        <f t="shared" si="8"/>
        <v>51.672544</v>
      </c>
      <c r="Z15" s="237">
        <f t="shared" si="9"/>
        <v>0.4054840000000013</v>
      </c>
      <c r="AA15" s="78"/>
      <c r="AB15" s="77"/>
    </row>
    <row r="16" spans="1:28" s="58" customFormat="1" ht="15">
      <c r="A16" s="193" t="s">
        <v>280</v>
      </c>
      <c r="B16" s="164">
        <v>1395600</v>
      </c>
      <c r="C16" s="162">
        <v>4800</v>
      </c>
      <c r="D16" s="170">
        <v>0</v>
      </c>
      <c r="E16" s="164">
        <v>0</v>
      </c>
      <c r="F16" s="112">
        <v>0</v>
      </c>
      <c r="G16" s="170">
        <v>0</v>
      </c>
      <c r="H16" s="164">
        <v>0</v>
      </c>
      <c r="I16" s="112">
        <v>0</v>
      </c>
      <c r="J16" s="170">
        <v>0</v>
      </c>
      <c r="K16" s="164">
        <v>1395600</v>
      </c>
      <c r="L16" s="112">
        <v>4800</v>
      </c>
      <c r="M16" s="127">
        <v>0</v>
      </c>
      <c r="N16" s="112">
        <v>1348200</v>
      </c>
      <c r="O16" s="173">
        <f t="shared" si="0"/>
        <v>0.9660361134995701</v>
      </c>
      <c r="P16" s="108">
        <f>Volume!K16</f>
        <v>404.1</v>
      </c>
      <c r="Q16" s="69">
        <f>Volume!J16</f>
        <v>401.6</v>
      </c>
      <c r="R16" s="237">
        <f t="shared" si="1"/>
        <v>56.047296</v>
      </c>
      <c r="S16" s="103">
        <f t="shared" si="2"/>
        <v>54.143712</v>
      </c>
      <c r="T16" s="109">
        <f t="shared" si="3"/>
        <v>1390800</v>
      </c>
      <c r="U16" s="103">
        <f t="shared" si="4"/>
        <v>0.3451251078515962</v>
      </c>
      <c r="V16" s="103">
        <f t="shared" si="5"/>
        <v>56.047296</v>
      </c>
      <c r="W16" s="103">
        <f t="shared" si="6"/>
        <v>0</v>
      </c>
      <c r="X16" s="103">
        <f t="shared" si="7"/>
        <v>0</v>
      </c>
      <c r="Y16" s="103">
        <f t="shared" si="8"/>
        <v>56.202228</v>
      </c>
      <c r="Z16" s="237">
        <f t="shared" si="9"/>
        <v>-0.15493199999999518</v>
      </c>
      <c r="AA16" s="78"/>
      <c r="AB16" s="77"/>
    </row>
    <row r="17" spans="1:28" s="7" customFormat="1" ht="15">
      <c r="A17" s="193" t="s">
        <v>75</v>
      </c>
      <c r="B17" s="164">
        <v>4160700</v>
      </c>
      <c r="C17" s="162">
        <v>-29900</v>
      </c>
      <c r="D17" s="170">
        <v>-0.01</v>
      </c>
      <c r="E17" s="164">
        <v>239200</v>
      </c>
      <c r="F17" s="112">
        <v>6900</v>
      </c>
      <c r="G17" s="170">
        <v>0.03</v>
      </c>
      <c r="H17" s="164">
        <v>11500</v>
      </c>
      <c r="I17" s="112">
        <v>0</v>
      </c>
      <c r="J17" s="170">
        <v>0</v>
      </c>
      <c r="K17" s="164">
        <v>4411400</v>
      </c>
      <c r="L17" s="112">
        <v>-23000</v>
      </c>
      <c r="M17" s="127">
        <v>-0.01</v>
      </c>
      <c r="N17" s="112">
        <v>4128500</v>
      </c>
      <c r="O17" s="173">
        <f t="shared" si="0"/>
        <v>0.9358706986444213</v>
      </c>
      <c r="P17" s="108">
        <f>Volume!K17</f>
        <v>88.2</v>
      </c>
      <c r="Q17" s="69">
        <f>Volume!J17</f>
        <v>86.15</v>
      </c>
      <c r="R17" s="237">
        <f t="shared" si="1"/>
        <v>38.004211</v>
      </c>
      <c r="S17" s="103">
        <f t="shared" si="2"/>
        <v>35.5670275</v>
      </c>
      <c r="T17" s="109">
        <f t="shared" si="3"/>
        <v>4434400</v>
      </c>
      <c r="U17" s="103">
        <f t="shared" si="4"/>
        <v>-0.5186721991701244</v>
      </c>
      <c r="V17" s="103">
        <f t="shared" si="5"/>
        <v>35.8444305</v>
      </c>
      <c r="W17" s="103">
        <f t="shared" si="6"/>
        <v>2.060708</v>
      </c>
      <c r="X17" s="103">
        <f t="shared" si="7"/>
        <v>0.09907250000000001</v>
      </c>
      <c r="Y17" s="103">
        <f t="shared" si="8"/>
        <v>39.111408</v>
      </c>
      <c r="Z17" s="237">
        <f t="shared" si="9"/>
        <v>-1.1071969999999993</v>
      </c>
      <c r="AB17" s="77"/>
    </row>
    <row r="18" spans="1:28" s="7" customFormat="1" ht="15">
      <c r="A18" s="193" t="s">
        <v>412</v>
      </c>
      <c r="B18" s="164">
        <v>666250</v>
      </c>
      <c r="C18" s="162">
        <v>102700</v>
      </c>
      <c r="D18" s="170">
        <v>0.18</v>
      </c>
      <c r="E18" s="164">
        <v>650</v>
      </c>
      <c r="F18" s="112">
        <v>0</v>
      </c>
      <c r="G18" s="170">
        <v>0</v>
      </c>
      <c r="H18" s="164">
        <v>650</v>
      </c>
      <c r="I18" s="112">
        <v>0</v>
      </c>
      <c r="J18" s="170">
        <v>0</v>
      </c>
      <c r="K18" s="164">
        <v>667550</v>
      </c>
      <c r="L18" s="112">
        <v>102700</v>
      </c>
      <c r="M18" s="127">
        <v>0.18</v>
      </c>
      <c r="N18" s="112">
        <v>640900</v>
      </c>
      <c r="O18" s="173">
        <f t="shared" si="0"/>
        <v>0.9600778967867576</v>
      </c>
      <c r="P18" s="108">
        <f>Volume!K18</f>
        <v>343.55</v>
      </c>
      <c r="Q18" s="69">
        <f>Volume!J18</f>
        <v>336.05</v>
      </c>
      <c r="R18" s="237">
        <f t="shared" si="1"/>
        <v>22.43301775</v>
      </c>
      <c r="S18" s="103">
        <f t="shared" si="2"/>
        <v>21.5374445</v>
      </c>
      <c r="T18" s="109">
        <f t="shared" si="3"/>
        <v>564850</v>
      </c>
      <c r="U18" s="103">
        <f t="shared" si="4"/>
        <v>18.181818181818183</v>
      </c>
      <c r="V18" s="103">
        <f t="shared" si="5"/>
        <v>22.38933125</v>
      </c>
      <c r="W18" s="103">
        <f t="shared" si="6"/>
        <v>0.02184325</v>
      </c>
      <c r="X18" s="103">
        <f t="shared" si="7"/>
        <v>0.02184325</v>
      </c>
      <c r="Y18" s="103">
        <f t="shared" si="8"/>
        <v>19.40542175</v>
      </c>
      <c r="Z18" s="237">
        <f t="shared" si="9"/>
        <v>3.0275960000000026</v>
      </c>
      <c r="AB18" s="77"/>
    </row>
    <row r="19" spans="1:28" s="7" customFormat="1" ht="15">
      <c r="A19" s="193" t="s">
        <v>413</v>
      </c>
      <c r="B19" s="164">
        <v>755600</v>
      </c>
      <c r="C19" s="162">
        <v>-24400</v>
      </c>
      <c r="D19" s="170">
        <v>-0.03</v>
      </c>
      <c r="E19" s="164">
        <v>0</v>
      </c>
      <c r="F19" s="112">
        <v>0</v>
      </c>
      <c r="G19" s="170">
        <v>0</v>
      </c>
      <c r="H19" s="164">
        <v>0</v>
      </c>
      <c r="I19" s="112">
        <v>0</v>
      </c>
      <c r="J19" s="170">
        <v>0</v>
      </c>
      <c r="K19" s="164">
        <v>755600</v>
      </c>
      <c r="L19" s="112">
        <v>-24400</v>
      </c>
      <c r="M19" s="127">
        <v>-0.03</v>
      </c>
      <c r="N19" s="112">
        <v>748400</v>
      </c>
      <c r="O19" s="173">
        <f t="shared" si="0"/>
        <v>0.9904711487559555</v>
      </c>
      <c r="P19" s="108">
        <f>Volume!K19</f>
        <v>557.1</v>
      </c>
      <c r="Q19" s="69">
        <f>Volume!J19</f>
        <v>549.85</v>
      </c>
      <c r="R19" s="237">
        <f t="shared" si="1"/>
        <v>41.546666</v>
      </c>
      <c r="S19" s="103">
        <f t="shared" si="2"/>
        <v>41.150774</v>
      </c>
      <c r="T19" s="109">
        <f t="shared" si="3"/>
        <v>780000</v>
      </c>
      <c r="U19" s="103">
        <f t="shared" si="4"/>
        <v>-3.128205128205128</v>
      </c>
      <c r="V19" s="103">
        <f t="shared" si="5"/>
        <v>41.546666</v>
      </c>
      <c r="W19" s="103">
        <f t="shared" si="6"/>
        <v>0</v>
      </c>
      <c r="X19" s="103">
        <f t="shared" si="7"/>
        <v>0</v>
      </c>
      <c r="Y19" s="103">
        <f t="shared" si="8"/>
        <v>43.4538</v>
      </c>
      <c r="Z19" s="237">
        <f t="shared" si="9"/>
        <v>-1.9071339999999992</v>
      </c>
      <c r="AB19" s="77"/>
    </row>
    <row r="20" spans="1:28" s="7" customFormat="1" ht="15">
      <c r="A20" s="193" t="s">
        <v>88</v>
      </c>
      <c r="B20" s="283">
        <v>22725500</v>
      </c>
      <c r="C20" s="163">
        <v>-460100</v>
      </c>
      <c r="D20" s="171">
        <v>-0.02</v>
      </c>
      <c r="E20" s="172">
        <v>2580000</v>
      </c>
      <c r="F20" s="167">
        <v>-47300</v>
      </c>
      <c r="G20" s="171">
        <v>-0.02</v>
      </c>
      <c r="H20" s="165">
        <v>258000</v>
      </c>
      <c r="I20" s="168">
        <v>0</v>
      </c>
      <c r="J20" s="171">
        <v>0</v>
      </c>
      <c r="K20" s="164">
        <v>25563500</v>
      </c>
      <c r="L20" s="112">
        <v>-507400</v>
      </c>
      <c r="M20" s="352">
        <v>-0.02</v>
      </c>
      <c r="N20" s="112">
        <v>23482300</v>
      </c>
      <c r="O20" s="173">
        <f t="shared" si="0"/>
        <v>0.9185870479394449</v>
      </c>
      <c r="P20" s="108">
        <f>Volume!K20</f>
        <v>45.2</v>
      </c>
      <c r="Q20" s="69">
        <f>Volume!J20</f>
        <v>44.9</v>
      </c>
      <c r="R20" s="237">
        <f t="shared" si="1"/>
        <v>114.780115</v>
      </c>
      <c r="S20" s="103">
        <f t="shared" si="2"/>
        <v>105.435527</v>
      </c>
      <c r="T20" s="109">
        <f t="shared" si="3"/>
        <v>26070900</v>
      </c>
      <c r="U20" s="103">
        <f t="shared" si="4"/>
        <v>-1.946231238660729</v>
      </c>
      <c r="V20" s="103">
        <f t="shared" si="5"/>
        <v>102.037495</v>
      </c>
      <c r="W20" s="103">
        <f t="shared" si="6"/>
        <v>11.5842</v>
      </c>
      <c r="X20" s="103">
        <f t="shared" si="7"/>
        <v>1.15842</v>
      </c>
      <c r="Y20" s="103">
        <f t="shared" si="8"/>
        <v>117.840468</v>
      </c>
      <c r="Z20" s="237">
        <f t="shared" si="9"/>
        <v>-3.0603530000000063</v>
      </c>
      <c r="AB20" s="77"/>
    </row>
    <row r="21" spans="1:28" s="58" customFormat="1" ht="15">
      <c r="A21" s="193" t="s">
        <v>136</v>
      </c>
      <c r="B21" s="164">
        <v>32068900</v>
      </c>
      <c r="C21" s="162">
        <v>-296050</v>
      </c>
      <c r="D21" s="170">
        <v>-0.01</v>
      </c>
      <c r="E21" s="164">
        <v>8437425</v>
      </c>
      <c r="F21" s="112">
        <v>9550</v>
      </c>
      <c r="G21" s="170">
        <v>0</v>
      </c>
      <c r="H21" s="164">
        <v>1327450</v>
      </c>
      <c r="I21" s="112">
        <v>-124150</v>
      </c>
      <c r="J21" s="170">
        <v>-0.09</v>
      </c>
      <c r="K21" s="164">
        <v>41833775</v>
      </c>
      <c r="L21" s="112">
        <v>-410650</v>
      </c>
      <c r="M21" s="127">
        <v>-0.01</v>
      </c>
      <c r="N21" s="112">
        <v>37001475</v>
      </c>
      <c r="O21" s="173">
        <f t="shared" si="0"/>
        <v>0.8844880721378838</v>
      </c>
      <c r="P21" s="108">
        <f>Volume!K21</f>
        <v>37.7</v>
      </c>
      <c r="Q21" s="69">
        <f>Volume!J21</f>
        <v>37.3</v>
      </c>
      <c r="R21" s="237">
        <f t="shared" si="1"/>
        <v>156.03998075</v>
      </c>
      <c r="S21" s="103">
        <f t="shared" si="2"/>
        <v>138.01550175</v>
      </c>
      <c r="T21" s="109">
        <f t="shared" si="3"/>
        <v>42244425</v>
      </c>
      <c r="U21" s="103">
        <f t="shared" si="4"/>
        <v>-0.9720809313891715</v>
      </c>
      <c r="V21" s="103">
        <f t="shared" si="5"/>
        <v>119.616997</v>
      </c>
      <c r="W21" s="103">
        <f t="shared" si="6"/>
        <v>31.47159525</v>
      </c>
      <c r="X21" s="103">
        <f t="shared" si="7"/>
        <v>4.951388499999999</v>
      </c>
      <c r="Y21" s="103">
        <f t="shared" si="8"/>
        <v>159.26148225000003</v>
      </c>
      <c r="Z21" s="237">
        <f t="shared" si="9"/>
        <v>-3.2215015000000164</v>
      </c>
      <c r="AA21" s="78"/>
      <c r="AB21" s="77"/>
    </row>
    <row r="22" spans="1:28" s="58" customFormat="1" ht="15">
      <c r="A22" s="193" t="s">
        <v>157</v>
      </c>
      <c r="B22" s="164">
        <v>1008700</v>
      </c>
      <c r="C22" s="162">
        <v>24850</v>
      </c>
      <c r="D22" s="170">
        <v>0.03</v>
      </c>
      <c r="E22" s="164">
        <v>0</v>
      </c>
      <c r="F22" s="112">
        <v>0</v>
      </c>
      <c r="G22" s="170">
        <v>0</v>
      </c>
      <c r="H22" s="164">
        <v>0</v>
      </c>
      <c r="I22" s="112">
        <v>0</v>
      </c>
      <c r="J22" s="170">
        <v>0</v>
      </c>
      <c r="K22" s="164">
        <v>1008700</v>
      </c>
      <c r="L22" s="112">
        <v>24850</v>
      </c>
      <c r="M22" s="127">
        <v>0.03</v>
      </c>
      <c r="N22" s="112">
        <v>980700</v>
      </c>
      <c r="O22" s="173">
        <f t="shared" si="0"/>
        <v>0.9722414989590562</v>
      </c>
      <c r="P22" s="108">
        <f>Volume!K22</f>
        <v>709.45</v>
      </c>
      <c r="Q22" s="69">
        <f>Volume!J22</f>
        <v>701.75</v>
      </c>
      <c r="R22" s="237">
        <f t="shared" si="1"/>
        <v>70.7855225</v>
      </c>
      <c r="S22" s="103">
        <f t="shared" si="2"/>
        <v>68.8206225</v>
      </c>
      <c r="T22" s="109">
        <f t="shared" si="3"/>
        <v>983850</v>
      </c>
      <c r="U22" s="103">
        <f t="shared" si="4"/>
        <v>2.525791533262184</v>
      </c>
      <c r="V22" s="103">
        <f t="shared" si="5"/>
        <v>70.7855225</v>
      </c>
      <c r="W22" s="103">
        <f t="shared" si="6"/>
        <v>0</v>
      </c>
      <c r="X22" s="103">
        <f t="shared" si="7"/>
        <v>0</v>
      </c>
      <c r="Y22" s="103">
        <f t="shared" si="8"/>
        <v>69.79923825</v>
      </c>
      <c r="Z22" s="237">
        <f t="shared" si="9"/>
        <v>0.9862842499999971</v>
      </c>
      <c r="AA22" s="78"/>
      <c r="AB22" s="77"/>
    </row>
    <row r="23" spans="1:28" s="58" customFormat="1" ht="15">
      <c r="A23" s="193" t="s">
        <v>193</v>
      </c>
      <c r="B23" s="164">
        <v>2132200</v>
      </c>
      <c r="C23" s="162">
        <v>121500</v>
      </c>
      <c r="D23" s="170">
        <v>0.06</v>
      </c>
      <c r="E23" s="164">
        <v>202500</v>
      </c>
      <c r="F23" s="112">
        <v>11200</v>
      </c>
      <c r="G23" s="170">
        <v>0.06</v>
      </c>
      <c r="H23" s="164">
        <v>4800</v>
      </c>
      <c r="I23" s="112">
        <v>1300</v>
      </c>
      <c r="J23" s="170">
        <v>0.37</v>
      </c>
      <c r="K23" s="164">
        <v>2339500</v>
      </c>
      <c r="L23" s="112">
        <v>134000</v>
      </c>
      <c r="M23" s="127">
        <v>0.06</v>
      </c>
      <c r="N23" s="112">
        <v>1674700</v>
      </c>
      <c r="O23" s="173">
        <f t="shared" si="0"/>
        <v>0.715836717247275</v>
      </c>
      <c r="P23" s="108">
        <f>Volume!K23</f>
        <v>2195.85</v>
      </c>
      <c r="Q23" s="69">
        <f>Volume!J23</f>
        <v>2184.35</v>
      </c>
      <c r="R23" s="237">
        <f t="shared" si="1"/>
        <v>511.0286825</v>
      </c>
      <c r="S23" s="103">
        <f t="shared" si="2"/>
        <v>365.8130945</v>
      </c>
      <c r="T23" s="109">
        <f t="shared" si="3"/>
        <v>2205500</v>
      </c>
      <c r="U23" s="103">
        <f t="shared" si="4"/>
        <v>6.075719791430514</v>
      </c>
      <c r="V23" s="103">
        <f t="shared" si="5"/>
        <v>465.747107</v>
      </c>
      <c r="W23" s="103">
        <f t="shared" si="6"/>
        <v>44.2330875</v>
      </c>
      <c r="X23" s="103">
        <f t="shared" si="7"/>
        <v>1.048488</v>
      </c>
      <c r="Y23" s="103">
        <f t="shared" si="8"/>
        <v>484.2947175</v>
      </c>
      <c r="Z23" s="237">
        <f t="shared" si="9"/>
        <v>26.733965000000012</v>
      </c>
      <c r="AA23" s="78"/>
      <c r="AB23" s="77"/>
    </row>
    <row r="24" spans="1:28" s="58" customFormat="1" ht="15">
      <c r="A24" s="193" t="s">
        <v>281</v>
      </c>
      <c r="B24" s="164">
        <v>6125600</v>
      </c>
      <c r="C24" s="162">
        <v>-36100</v>
      </c>
      <c r="D24" s="170">
        <v>-0.01</v>
      </c>
      <c r="E24" s="164">
        <v>678300</v>
      </c>
      <c r="F24" s="112">
        <v>17100</v>
      </c>
      <c r="G24" s="170">
        <v>0.03</v>
      </c>
      <c r="H24" s="164">
        <v>108300</v>
      </c>
      <c r="I24" s="112">
        <v>9500</v>
      </c>
      <c r="J24" s="170">
        <v>0.1</v>
      </c>
      <c r="K24" s="164">
        <v>6912200</v>
      </c>
      <c r="L24" s="112">
        <v>-9500</v>
      </c>
      <c r="M24" s="127">
        <v>0</v>
      </c>
      <c r="N24" s="112">
        <v>6385900</v>
      </c>
      <c r="O24" s="173">
        <f t="shared" si="0"/>
        <v>0.9238592633315008</v>
      </c>
      <c r="P24" s="108">
        <f>Volume!K24</f>
        <v>179.65</v>
      </c>
      <c r="Q24" s="69">
        <f>Volume!J24</f>
        <v>175.65</v>
      </c>
      <c r="R24" s="237">
        <f t="shared" si="1"/>
        <v>121.412793</v>
      </c>
      <c r="S24" s="103">
        <f t="shared" si="2"/>
        <v>112.1683335</v>
      </c>
      <c r="T24" s="109">
        <f t="shared" si="3"/>
        <v>6921700</v>
      </c>
      <c r="U24" s="103">
        <f t="shared" si="4"/>
        <v>-0.1372495196266813</v>
      </c>
      <c r="V24" s="103">
        <f t="shared" si="5"/>
        <v>107.596164</v>
      </c>
      <c r="W24" s="103">
        <f t="shared" si="6"/>
        <v>11.9143395</v>
      </c>
      <c r="X24" s="103">
        <f t="shared" si="7"/>
        <v>1.9022895</v>
      </c>
      <c r="Y24" s="103">
        <f t="shared" si="8"/>
        <v>124.3483405</v>
      </c>
      <c r="Z24" s="237">
        <f t="shared" si="9"/>
        <v>-2.9355475000000126</v>
      </c>
      <c r="AA24" s="78"/>
      <c r="AB24" s="77"/>
    </row>
    <row r="25" spans="1:28" s="8" customFormat="1" ht="15">
      <c r="A25" s="193" t="s">
        <v>282</v>
      </c>
      <c r="B25" s="164">
        <v>8443200</v>
      </c>
      <c r="C25" s="162">
        <v>14400</v>
      </c>
      <c r="D25" s="170">
        <v>0</v>
      </c>
      <c r="E25" s="164">
        <v>1747200</v>
      </c>
      <c r="F25" s="112">
        <v>62400</v>
      </c>
      <c r="G25" s="170">
        <v>0.04</v>
      </c>
      <c r="H25" s="164">
        <v>720000</v>
      </c>
      <c r="I25" s="112">
        <v>14400</v>
      </c>
      <c r="J25" s="170">
        <v>0.02</v>
      </c>
      <c r="K25" s="164">
        <v>10910400</v>
      </c>
      <c r="L25" s="112">
        <v>91200</v>
      </c>
      <c r="M25" s="127">
        <v>0.01</v>
      </c>
      <c r="N25" s="112">
        <v>9873600</v>
      </c>
      <c r="O25" s="173">
        <f t="shared" si="0"/>
        <v>0.9049714034315882</v>
      </c>
      <c r="P25" s="108">
        <f>Volume!K25</f>
        <v>79.2</v>
      </c>
      <c r="Q25" s="69">
        <f>Volume!J25</f>
        <v>76.45</v>
      </c>
      <c r="R25" s="237">
        <f t="shared" si="1"/>
        <v>83.410008</v>
      </c>
      <c r="S25" s="103">
        <f t="shared" si="2"/>
        <v>75.483672</v>
      </c>
      <c r="T25" s="109">
        <f t="shared" si="3"/>
        <v>10819200</v>
      </c>
      <c r="U25" s="103">
        <f t="shared" si="4"/>
        <v>0.8429458740017746</v>
      </c>
      <c r="V25" s="103">
        <f t="shared" si="5"/>
        <v>64.548264</v>
      </c>
      <c r="W25" s="103">
        <f t="shared" si="6"/>
        <v>13.357344</v>
      </c>
      <c r="X25" s="103">
        <f t="shared" si="7"/>
        <v>5.5044</v>
      </c>
      <c r="Y25" s="103">
        <f t="shared" si="8"/>
        <v>85.688064</v>
      </c>
      <c r="Z25" s="237">
        <f t="shared" si="9"/>
        <v>-2.2780559999999923</v>
      </c>
      <c r="AA25"/>
      <c r="AB25" s="77"/>
    </row>
    <row r="26" spans="1:28" s="8" customFormat="1" ht="15">
      <c r="A26" s="193" t="s">
        <v>76</v>
      </c>
      <c r="B26" s="164">
        <v>6322400</v>
      </c>
      <c r="C26" s="162">
        <v>79800</v>
      </c>
      <c r="D26" s="170">
        <v>0.01</v>
      </c>
      <c r="E26" s="164">
        <v>68600</v>
      </c>
      <c r="F26" s="112">
        <v>2800</v>
      </c>
      <c r="G26" s="170">
        <v>0.04</v>
      </c>
      <c r="H26" s="164">
        <v>26600</v>
      </c>
      <c r="I26" s="112">
        <v>0</v>
      </c>
      <c r="J26" s="170">
        <v>0</v>
      </c>
      <c r="K26" s="164">
        <v>6417600</v>
      </c>
      <c r="L26" s="112">
        <v>82600</v>
      </c>
      <c r="M26" s="127">
        <v>0.01</v>
      </c>
      <c r="N26" s="112">
        <v>5777800</v>
      </c>
      <c r="O26" s="173">
        <f t="shared" si="0"/>
        <v>0.900305410122164</v>
      </c>
      <c r="P26" s="108">
        <f>Volume!K26</f>
        <v>280</v>
      </c>
      <c r="Q26" s="69">
        <f>Volume!J26</f>
        <v>272.7</v>
      </c>
      <c r="R26" s="237">
        <f t="shared" si="1"/>
        <v>175.007952</v>
      </c>
      <c r="S26" s="103">
        <f t="shared" si="2"/>
        <v>157.560606</v>
      </c>
      <c r="T26" s="109">
        <f t="shared" si="3"/>
        <v>6335000</v>
      </c>
      <c r="U26" s="103">
        <f t="shared" si="4"/>
        <v>1.3038674033149171</v>
      </c>
      <c r="V26" s="103">
        <f t="shared" si="5"/>
        <v>172.411848</v>
      </c>
      <c r="W26" s="103">
        <f t="shared" si="6"/>
        <v>1.870722</v>
      </c>
      <c r="X26" s="103">
        <f t="shared" si="7"/>
        <v>0.725382</v>
      </c>
      <c r="Y26" s="103">
        <f t="shared" si="8"/>
        <v>177.38</v>
      </c>
      <c r="Z26" s="237">
        <f t="shared" si="9"/>
        <v>-2.3720480000000066</v>
      </c>
      <c r="AA26"/>
      <c r="AB26" s="77"/>
    </row>
    <row r="27" spans="1:28" s="58" customFormat="1" ht="15">
      <c r="A27" s="193" t="s">
        <v>77</v>
      </c>
      <c r="B27" s="164">
        <v>4563800</v>
      </c>
      <c r="C27" s="162">
        <v>-129200</v>
      </c>
      <c r="D27" s="170">
        <v>-0.03</v>
      </c>
      <c r="E27" s="164">
        <v>585200</v>
      </c>
      <c r="F27" s="112">
        <v>51300</v>
      </c>
      <c r="G27" s="170">
        <v>0.1</v>
      </c>
      <c r="H27" s="164">
        <v>277400</v>
      </c>
      <c r="I27" s="112">
        <v>17100</v>
      </c>
      <c r="J27" s="170">
        <v>0.07</v>
      </c>
      <c r="K27" s="164">
        <v>5426400</v>
      </c>
      <c r="L27" s="112">
        <v>-60800</v>
      </c>
      <c r="M27" s="127">
        <v>-0.01</v>
      </c>
      <c r="N27" s="112">
        <v>5150900</v>
      </c>
      <c r="O27" s="173">
        <f t="shared" si="0"/>
        <v>0.9492296918767507</v>
      </c>
      <c r="P27" s="108">
        <f>Volume!K27</f>
        <v>213.1</v>
      </c>
      <c r="Q27" s="69">
        <f>Volume!J27</f>
        <v>213.35</v>
      </c>
      <c r="R27" s="237">
        <f t="shared" si="1"/>
        <v>115.772244</v>
      </c>
      <c r="S27" s="103">
        <f t="shared" si="2"/>
        <v>109.8944515</v>
      </c>
      <c r="T27" s="109">
        <f t="shared" si="3"/>
        <v>5487200</v>
      </c>
      <c r="U27" s="103">
        <f t="shared" si="4"/>
        <v>-1.10803324099723</v>
      </c>
      <c r="V27" s="103">
        <f t="shared" si="5"/>
        <v>97.368673</v>
      </c>
      <c r="W27" s="103">
        <f t="shared" si="6"/>
        <v>12.485242</v>
      </c>
      <c r="X27" s="103">
        <f t="shared" si="7"/>
        <v>5.918329</v>
      </c>
      <c r="Y27" s="103">
        <f t="shared" si="8"/>
        <v>116.932232</v>
      </c>
      <c r="Z27" s="237">
        <f t="shared" si="9"/>
        <v>-1.1599879999999985</v>
      </c>
      <c r="AA27"/>
      <c r="AB27" s="77"/>
    </row>
    <row r="28" spans="1:28" s="7" customFormat="1" ht="15">
      <c r="A28" s="193" t="s">
        <v>283</v>
      </c>
      <c r="B28" s="283">
        <v>1673700</v>
      </c>
      <c r="C28" s="163">
        <v>-303450</v>
      </c>
      <c r="D28" s="171">
        <v>-0.15</v>
      </c>
      <c r="E28" s="172">
        <v>11550</v>
      </c>
      <c r="F28" s="167">
        <v>1050</v>
      </c>
      <c r="G28" s="171">
        <v>0.1</v>
      </c>
      <c r="H28" s="165">
        <v>48300</v>
      </c>
      <c r="I28" s="168">
        <v>0</v>
      </c>
      <c r="J28" s="171">
        <v>0</v>
      </c>
      <c r="K28" s="164">
        <v>1733550</v>
      </c>
      <c r="L28" s="112">
        <v>-302400</v>
      </c>
      <c r="M28" s="352">
        <v>-0.15</v>
      </c>
      <c r="N28" s="112">
        <v>1572900</v>
      </c>
      <c r="O28" s="173">
        <f t="shared" si="0"/>
        <v>0.90732889158086</v>
      </c>
      <c r="P28" s="108">
        <f>Volume!K28</f>
        <v>170.55</v>
      </c>
      <c r="Q28" s="69">
        <f>Volume!J28</f>
        <v>178.9</v>
      </c>
      <c r="R28" s="237">
        <f t="shared" si="1"/>
        <v>31.0132095</v>
      </c>
      <c r="S28" s="103">
        <f t="shared" si="2"/>
        <v>28.139181</v>
      </c>
      <c r="T28" s="109">
        <f t="shared" si="3"/>
        <v>2035950</v>
      </c>
      <c r="U28" s="103">
        <f t="shared" si="4"/>
        <v>-14.853017019082001</v>
      </c>
      <c r="V28" s="103">
        <f t="shared" si="5"/>
        <v>29.942493</v>
      </c>
      <c r="W28" s="103">
        <f t="shared" si="6"/>
        <v>0.2066295</v>
      </c>
      <c r="X28" s="103">
        <f t="shared" si="7"/>
        <v>0.864087</v>
      </c>
      <c r="Y28" s="103">
        <f t="shared" si="8"/>
        <v>34.72312725</v>
      </c>
      <c r="Z28" s="237">
        <f t="shared" si="9"/>
        <v>-3.709917749999999</v>
      </c>
      <c r="AB28" s="77"/>
    </row>
    <row r="29" spans="1:28" s="7" customFormat="1" ht="15">
      <c r="A29" s="193" t="s">
        <v>34</v>
      </c>
      <c r="B29" s="283">
        <v>851675</v>
      </c>
      <c r="C29" s="163">
        <v>10450</v>
      </c>
      <c r="D29" s="171">
        <v>0.01</v>
      </c>
      <c r="E29" s="172">
        <v>1100</v>
      </c>
      <c r="F29" s="167">
        <v>0</v>
      </c>
      <c r="G29" s="171">
        <v>0</v>
      </c>
      <c r="H29" s="165">
        <v>0</v>
      </c>
      <c r="I29" s="168">
        <v>0</v>
      </c>
      <c r="J29" s="171">
        <v>0</v>
      </c>
      <c r="K29" s="164">
        <v>852775</v>
      </c>
      <c r="L29" s="112">
        <v>10450</v>
      </c>
      <c r="M29" s="352">
        <v>0.01</v>
      </c>
      <c r="N29" s="112">
        <v>839300</v>
      </c>
      <c r="O29" s="173">
        <f t="shared" si="0"/>
        <v>0.9841986455981941</v>
      </c>
      <c r="P29" s="108">
        <f>Volume!K29</f>
        <v>1707.45</v>
      </c>
      <c r="Q29" s="69">
        <f>Volume!J29</f>
        <v>1707.7</v>
      </c>
      <c r="R29" s="237">
        <f t="shared" si="1"/>
        <v>145.62838675</v>
      </c>
      <c r="S29" s="103">
        <f t="shared" si="2"/>
        <v>143.327261</v>
      </c>
      <c r="T29" s="109">
        <f t="shared" si="3"/>
        <v>842325</v>
      </c>
      <c r="U29" s="103">
        <f t="shared" si="4"/>
        <v>1.2406137773424748</v>
      </c>
      <c r="V29" s="103">
        <f t="shared" si="5"/>
        <v>145.44053975</v>
      </c>
      <c r="W29" s="103">
        <f t="shared" si="6"/>
        <v>0.187847</v>
      </c>
      <c r="X29" s="103">
        <f t="shared" si="7"/>
        <v>0</v>
      </c>
      <c r="Y29" s="103">
        <f t="shared" si="8"/>
        <v>143.822782125</v>
      </c>
      <c r="Z29" s="237">
        <f t="shared" si="9"/>
        <v>1.8056046250000009</v>
      </c>
      <c r="AB29" s="77"/>
    </row>
    <row r="30" spans="1:28" s="58" customFormat="1" ht="15">
      <c r="A30" s="193" t="s">
        <v>284</v>
      </c>
      <c r="B30" s="164">
        <v>603750</v>
      </c>
      <c r="C30" s="162">
        <v>-36000</v>
      </c>
      <c r="D30" s="170">
        <v>-0.06</v>
      </c>
      <c r="E30" s="164">
        <v>2250</v>
      </c>
      <c r="F30" s="112">
        <v>0</v>
      </c>
      <c r="G30" s="170">
        <v>0</v>
      </c>
      <c r="H30" s="164">
        <v>250</v>
      </c>
      <c r="I30" s="112">
        <v>0</v>
      </c>
      <c r="J30" s="170">
        <v>0</v>
      </c>
      <c r="K30" s="164">
        <v>606250</v>
      </c>
      <c r="L30" s="112">
        <v>-36000</v>
      </c>
      <c r="M30" s="127">
        <v>-0.06</v>
      </c>
      <c r="N30" s="112">
        <v>558750</v>
      </c>
      <c r="O30" s="173">
        <f t="shared" si="0"/>
        <v>0.9216494845360824</v>
      </c>
      <c r="P30" s="108">
        <f>Volume!K30</f>
        <v>1022.1</v>
      </c>
      <c r="Q30" s="69">
        <f>Volume!J30</f>
        <v>1029.35</v>
      </c>
      <c r="R30" s="237">
        <f t="shared" si="1"/>
        <v>62.40434375</v>
      </c>
      <c r="S30" s="103">
        <f t="shared" si="2"/>
        <v>57.51493125</v>
      </c>
      <c r="T30" s="109">
        <f t="shared" si="3"/>
        <v>642250</v>
      </c>
      <c r="U30" s="103">
        <f t="shared" si="4"/>
        <v>-5.605293888672636</v>
      </c>
      <c r="V30" s="103">
        <f t="shared" si="5"/>
        <v>62.14700625</v>
      </c>
      <c r="W30" s="103">
        <f t="shared" si="6"/>
        <v>0.23160375</v>
      </c>
      <c r="X30" s="103">
        <f t="shared" si="7"/>
        <v>0.025733749999999996</v>
      </c>
      <c r="Y30" s="103">
        <f t="shared" si="8"/>
        <v>65.6443725</v>
      </c>
      <c r="Z30" s="237">
        <f t="shared" si="9"/>
        <v>-3.2400287500000005</v>
      </c>
      <c r="AA30" s="78"/>
      <c r="AB30" s="77"/>
    </row>
    <row r="31" spans="1:28" s="58" customFormat="1" ht="15">
      <c r="A31" s="193" t="s">
        <v>137</v>
      </c>
      <c r="B31" s="164">
        <v>7101000</v>
      </c>
      <c r="C31" s="162">
        <v>537000</v>
      </c>
      <c r="D31" s="170">
        <v>0.08</v>
      </c>
      <c r="E31" s="164">
        <v>62000</v>
      </c>
      <c r="F31" s="112">
        <v>13000</v>
      </c>
      <c r="G31" s="170">
        <v>0.27</v>
      </c>
      <c r="H31" s="164">
        <v>6000</v>
      </c>
      <c r="I31" s="112">
        <v>0</v>
      </c>
      <c r="J31" s="170">
        <v>0</v>
      </c>
      <c r="K31" s="164">
        <v>7169000</v>
      </c>
      <c r="L31" s="112">
        <v>550000</v>
      </c>
      <c r="M31" s="127">
        <v>0.08</v>
      </c>
      <c r="N31" s="112">
        <v>6355000</v>
      </c>
      <c r="O31" s="173">
        <f t="shared" si="0"/>
        <v>0.8864555726042683</v>
      </c>
      <c r="P31" s="108">
        <f>Volume!K31</f>
        <v>340.3</v>
      </c>
      <c r="Q31" s="69">
        <f>Volume!J31</f>
        <v>328.35</v>
      </c>
      <c r="R31" s="237">
        <f t="shared" si="1"/>
        <v>235.394115</v>
      </c>
      <c r="S31" s="103">
        <f t="shared" si="2"/>
        <v>208.66642500000003</v>
      </c>
      <c r="T31" s="109">
        <f t="shared" si="3"/>
        <v>6619000</v>
      </c>
      <c r="U31" s="103">
        <f t="shared" si="4"/>
        <v>8.309412297930201</v>
      </c>
      <c r="V31" s="103">
        <f t="shared" si="5"/>
        <v>233.161335</v>
      </c>
      <c r="W31" s="103">
        <f t="shared" si="6"/>
        <v>2.03577</v>
      </c>
      <c r="X31" s="103">
        <f t="shared" si="7"/>
        <v>0.19701000000000002</v>
      </c>
      <c r="Y31" s="103">
        <f t="shared" si="8"/>
        <v>225.24457</v>
      </c>
      <c r="Z31" s="237">
        <f t="shared" si="9"/>
        <v>10.14954499999999</v>
      </c>
      <c r="AA31" s="78"/>
      <c r="AB31" s="77"/>
    </row>
    <row r="32" spans="1:28" s="7" customFormat="1" ht="15">
      <c r="A32" s="193" t="s">
        <v>232</v>
      </c>
      <c r="B32" s="164">
        <v>8445500</v>
      </c>
      <c r="C32" s="162">
        <v>57000</v>
      </c>
      <c r="D32" s="170">
        <v>0.01</v>
      </c>
      <c r="E32" s="164">
        <v>346000</v>
      </c>
      <c r="F32" s="112">
        <v>11500</v>
      </c>
      <c r="G32" s="170">
        <v>0.03</v>
      </c>
      <c r="H32" s="164">
        <v>84500</v>
      </c>
      <c r="I32" s="112">
        <v>-1000</v>
      </c>
      <c r="J32" s="170">
        <v>-0.01</v>
      </c>
      <c r="K32" s="164">
        <v>8876000</v>
      </c>
      <c r="L32" s="112">
        <v>67500</v>
      </c>
      <c r="M32" s="127">
        <v>0.01</v>
      </c>
      <c r="N32" s="112">
        <v>8493000</v>
      </c>
      <c r="O32" s="173">
        <f t="shared" si="0"/>
        <v>0.9568499324019829</v>
      </c>
      <c r="P32" s="108">
        <f>Volume!K32</f>
        <v>859.3</v>
      </c>
      <c r="Q32" s="69">
        <f>Volume!J32</f>
        <v>850.2</v>
      </c>
      <c r="R32" s="237">
        <f t="shared" si="1"/>
        <v>754.63752</v>
      </c>
      <c r="S32" s="103">
        <f t="shared" si="2"/>
        <v>722.07486</v>
      </c>
      <c r="T32" s="109">
        <f t="shared" si="3"/>
        <v>8808500</v>
      </c>
      <c r="U32" s="103">
        <f t="shared" si="4"/>
        <v>0.7663052733155474</v>
      </c>
      <c r="V32" s="103">
        <f t="shared" si="5"/>
        <v>718.03641</v>
      </c>
      <c r="W32" s="103">
        <f t="shared" si="6"/>
        <v>29.41692</v>
      </c>
      <c r="X32" s="103">
        <f t="shared" si="7"/>
        <v>7.18419</v>
      </c>
      <c r="Y32" s="103">
        <f t="shared" si="8"/>
        <v>756.914405</v>
      </c>
      <c r="Z32" s="237">
        <f t="shared" si="9"/>
        <v>-2.276884999999993</v>
      </c>
      <c r="AB32" s="77"/>
    </row>
    <row r="33" spans="1:28" s="7" customFormat="1" ht="15">
      <c r="A33" s="193" t="s">
        <v>1</v>
      </c>
      <c r="B33" s="283">
        <v>1408500</v>
      </c>
      <c r="C33" s="163">
        <v>125700</v>
      </c>
      <c r="D33" s="171">
        <v>0.1</v>
      </c>
      <c r="E33" s="172">
        <v>41850</v>
      </c>
      <c r="F33" s="167">
        <v>4650</v>
      </c>
      <c r="G33" s="171">
        <v>0.13</v>
      </c>
      <c r="H33" s="165">
        <v>6000</v>
      </c>
      <c r="I33" s="168">
        <v>150</v>
      </c>
      <c r="J33" s="171">
        <v>0.03</v>
      </c>
      <c r="K33" s="164">
        <v>1456350</v>
      </c>
      <c r="L33" s="112">
        <v>130500</v>
      </c>
      <c r="M33" s="352">
        <v>0.1</v>
      </c>
      <c r="N33" s="112">
        <v>1264500</v>
      </c>
      <c r="O33" s="173">
        <f t="shared" si="0"/>
        <v>0.8682665568029663</v>
      </c>
      <c r="P33" s="108">
        <f>Volume!K33</f>
        <v>2679</v>
      </c>
      <c r="Q33" s="69">
        <f>Volume!J33</f>
        <v>2713.25</v>
      </c>
      <c r="R33" s="237">
        <f t="shared" si="1"/>
        <v>395.14416375</v>
      </c>
      <c r="S33" s="103">
        <f t="shared" si="2"/>
        <v>343.0904625</v>
      </c>
      <c r="T33" s="109">
        <f t="shared" si="3"/>
        <v>1325850</v>
      </c>
      <c r="U33" s="103">
        <f t="shared" si="4"/>
        <v>9.842742391673266</v>
      </c>
      <c r="V33" s="103">
        <f t="shared" si="5"/>
        <v>382.1612625</v>
      </c>
      <c r="W33" s="103">
        <f t="shared" si="6"/>
        <v>11.35495125</v>
      </c>
      <c r="X33" s="103">
        <f t="shared" si="7"/>
        <v>1.62795</v>
      </c>
      <c r="Y33" s="103">
        <f t="shared" si="8"/>
        <v>355.195215</v>
      </c>
      <c r="Z33" s="237">
        <f t="shared" si="9"/>
        <v>39.94894875</v>
      </c>
      <c r="AB33" s="77"/>
    </row>
    <row r="34" spans="1:28" s="7" customFormat="1" ht="15">
      <c r="A34" s="193" t="s">
        <v>158</v>
      </c>
      <c r="B34" s="283">
        <v>2299000</v>
      </c>
      <c r="C34" s="163">
        <v>254600</v>
      </c>
      <c r="D34" s="171">
        <v>0.12</v>
      </c>
      <c r="E34" s="172">
        <v>127300</v>
      </c>
      <c r="F34" s="167">
        <v>19000</v>
      </c>
      <c r="G34" s="171">
        <v>0.18</v>
      </c>
      <c r="H34" s="165">
        <v>55100</v>
      </c>
      <c r="I34" s="168">
        <v>0</v>
      </c>
      <c r="J34" s="171">
        <v>0</v>
      </c>
      <c r="K34" s="164">
        <v>2481400</v>
      </c>
      <c r="L34" s="112">
        <v>273600</v>
      </c>
      <c r="M34" s="352">
        <v>0.12</v>
      </c>
      <c r="N34" s="112">
        <v>2280000</v>
      </c>
      <c r="O34" s="173">
        <f t="shared" si="0"/>
        <v>0.9188361408882083</v>
      </c>
      <c r="P34" s="108">
        <f>Volume!K34</f>
        <v>114.65</v>
      </c>
      <c r="Q34" s="69">
        <f>Volume!J34</f>
        <v>116.05</v>
      </c>
      <c r="R34" s="237">
        <f t="shared" si="1"/>
        <v>28.796647</v>
      </c>
      <c r="S34" s="103">
        <f t="shared" si="2"/>
        <v>26.4594</v>
      </c>
      <c r="T34" s="109">
        <f t="shared" si="3"/>
        <v>2207800</v>
      </c>
      <c r="U34" s="103">
        <f t="shared" si="4"/>
        <v>12.392426850258175</v>
      </c>
      <c r="V34" s="103">
        <f t="shared" si="5"/>
        <v>26.679895</v>
      </c>
      <c r="W34" s="103">
        <f t="shared" si="6"/>
        <v>1.4773165</v>
      </c>
      <c r="X34" s="103">
        <f t="shared" si="7"/>
        <v>0.6394355</v>
      </c>
      <c r="Y34" s="103">
        <f t="shared" si="8"/>
        <v>25.312427</v>
      </c>
      <c r="Z34" s="237">
        <f t="shared" si="9"/>
        <v>3.4842200000000005</v>
      </c>
      <c r="AB34" s="77"/>
    </row>
    <row r="35" spans="1:28" s="7" customFormat="1" ht="15">
      <c r="A35" s="193" t="s">
        <v>414</v>
      </c>
      <c r="B35" s="283">
        <v>8855550</v>
      </c>
      <c r="C35" s="163">
        <v>386100</v>
      </c>
      <c r="D35" s="171">
        <v>0.05</v>
      </c>
      <c r="E35" s="172">
        <v>123750</v>
      </c>
      <c r="F35" s="167">
        <v>19800</v>
      </c>
      <c r="G35" s="171">
        <v>0.19</v>
      </c>
      <c r="H35" s="165">
        <v>4950</v>
      </c>
      <c r="I35" s="168">
        <v>0</v>
      </c>
      <c r="J35" s="171">
        <v>0</v>
      </c>
      <c r="K35" s="164">
        <v>8984250</v>
      </c>
      <c r="L35" s="112">
        <v>405900</v>
      </c>
      <c r="M35" s="352">
        <v>0.05</v>
      </c>
      <c r="N35" s="112">
        <v>8162550</v>
      </c>
      <c r="O35" s="173">
        <f t="shared" si="0"/>
        <v>0.9085399449035813</v>
      </c>
      <c r="P35" s="108">
        <f>Volume!K35</f>
        <v>44.35</v>
      </c>
      <c r="Q35" s="69">
        <f>Volume!J35</f>
        <v>42.6</v>
      </c>
      <c r="R35" s="237">
        <f t="shared" si="1"/>
        <v>38.272905</v>
      </c>
      <c r="S35" s="103">
        <f t="shared" si="2"/>
        <v>34.772463</v>
      </c>
      <c r="T35" s="109">
        <f t="shared" si="3"/>
        <v>8578350</v>
      </c>
      <c r="U35" s="103">
        <f t="shared" si="4"/>
        <v>4.731679169070975</v>
      </c>
      <c r="V35" s="103">
        <f t="shared" si="5"/>
        <v>37.724643</v>
      </c>
      <c r="W35" s="103">
        <f t="shared" si="6"/>
        <v>0.527175</v>
      </c>
      <c r="X35" s="103">
        <f t="shared" si="7"/>
        <v>0.021087</v>
      </c>
      <c r="Y35" s="103">
        <f t="shared" si="8"/>
        <v>38.04498225</v>
      </c>
      <c r="Z35" s="237">
        <f t="shared" si="9"/>
        <v>0.22792275000000473</v>
      </c>
      <c r="AB35" s="77"/>
    </row>
    <row r="36" spans="1:28" s="7" customFormat="1" ht="15">
      <c r="A36" s="193" t="s">
        <v>415</v>
      </c>
      <c r="B36" s="283">
        <v>602650</v>
      </c>
      <c r="C36" s="163">
        <v>5950</v>
      </c>
      <c r="D36" s="171">
        <v>0.01</v>
      </c>
      <c r="E36" s="172">
        <v>0</v>
      </c>
      <c r="F36" s="167">
        <v>0</v>
      </c>
      <c r="G36" s="171">
        <v>0</v>
      </c>
      <c r="H36" s="165">
        <v>0</v>
      </c>
      <c r="I36" s="168">
        <v>0</v>
      </c>
      <c r="J36" s="171">
        <v>0</v>
      </c>
      <c r="K36" s="164">
        <v>602650</v>
      </c>
      <c r="L36" s="112">
        <v>5950</v>
      </c>
      <c r="M36" s="352">
        <v>0.01</v>
      </c>
      <c r="N36" s="112">
        <v>571200</v>
      </c>
      <c r="O36" s="173">
        <f t="shared" si="0"/>
        <v>0.9478138222849083</v>
      </c>
      <c r="P36" s="108">
        <f>Volume!K36</f>
        <v>255.35</v>
      </c>
      <c r="Q36" s="69">
        <f>Volume!J36</f>
        <v>246.4</v>
      </c>
      <c r="R36" s="237">
        <f t="shared" si="1"/>
        <v>14.849296</v>
      </c>
      <c r="S36" s="103">
        <f t="shared" si="2"/>
        <v>14.074368</v>
      </c>
      <c r="T36" s="109">
        <f t="shared" si="3"/>
        <v>596700</v>
      </c>
      <c r="U36" s="103">
        <f t="shared" si="4"/>
        <v>0.9971509971509971</v>
      </c>
      <c r="V36" s="103">
        <f t="shared" si="5"/>
        <v>14.849296</v>
      </c>
      <c r="W36" s="103">
        <f t="shared" si="6"/>
        <v>0</v>
      </c>
      <c r="X36" s="103">
        <f t="shared" si="7"/>
        <v>0</v>
      </c>
      <c r="Y36" s="103">
        <f t="shared" si="8"/>
        <v>15.2367345</v>
      </c>
      <c r="Z36" s="237">
        <f t="shared" si="9"/>
        <v>-0.3874385</v>
      </c>
      <c r="AB36" s="77"/>
    </row>
    <row r="37" spans="1:28" s="58" customFormat="1" ht="15">
      <c r="A37" s="193" t="s">
        <v>285</v>
      </c>
      <c r="B37" s="164">
        <v>706800</v>
      </c>
      <c r="C37" s="162">
        <v>-87300</v>
      </c>
      <c r="D37" s="170">
        <v>-0.11</v>
      </c>
      <c r="E37" s="164">
        <v>0</v>
      </c>
      <c r="F37" s="112">
        <v>0</v>
      </c>
      <c r="G37" s="170">
        <v>0</v>
      </c>
      <c r="H37" s="164">
        <v>0</v>
      </c>
      <c r="I37" s="112">
        <v>0</v>
      </c>
      <c r="J37" s="170">
        <v>0</v>
      </c>
      <c r="K37" s="164">
        <v>706800</v>
      </c>
      <c r="L37" s="112">
        <v>-87300</v>
      </c>
      <c r="M37" s="127">
        <v>-0.11</v>
      </c>
      <c r="N37" s="112">
        <v>691800</v>
      </c>
      <c r="O37" s="173">
        <f t="shared" si="0"/>
        <v>0.9787775891341256</v>
      </c>
      <c r="P37" s="108">
        <f>Volume!K37</f>
        <v>571.65</v>
      </c>
      <c r="Q37" s="69">
        <f>Volume!J37</f>
        <v>580.6</v>
      </c>
      <c r="R37" s="237">
        <f t="shared" si="1"/>
        <v>41.036808</v>
      </c>
      <c r="S37" s="103">
        <f t="shared" si="2"/>
        <v>40.165908</v>
      </c>
      <c r="T37" s="109">
        <f t="shared" si="3"/>
        <v>794100</v>
      </c>
      <c r="U37" s="103">
        <f t="shared" si="4"/>
        <v>-10.993577635058557</v>
      </c>
      <c r="V37" s="103">
        <f t="shared" si="5"/>
        <v>41.036808</v>
      </c>
      <c r="W37" s="103">
        <f t="shared" si="6"/>
        <v>0</v>
      </c>
      <c r="X37" s="103">
        <f t="shared" si="7"/>
        <v>0</v>
      </c>
      <c r="Y37" s="103">
        <f t="shared" si="8"/>
        <v>45.3947265</v>
      </c>
      <c r="Z37" s="237">
        <f t="shared" si="9"/>
        <v>-4.357918499999997</v>
      </c>
      <c r="AA37" s="78"/>
      <c r="AB37" s="77"/>
    </row>
    <row r="38" spans="1:28" s="7" customFormat="1" ht="15">
      <c r="A38" s="193" t="s">
        <v>159</v>
      </c>
      <c r="B38" s="164">
        <v>3285000</v>
      </c>
      <c r="C38" s="162">
        <v>-220500</v>
      </c>
      <c r="D38" s="170">
        <v>-0.06</v>
      </c>
      <c r="E38" s="164">
        <v>607500</v>
      </c>
      <c r="F38" s="112">
        <v>-27000</v>
      </c>
      <c r="G38" s="170">
        <v>-0.04</v>
      </c>
      <c r="H38" s="164">
        <v>153000</v>
      </c>
      <c r="I38" s="112">
        <v>0</v>
      </c>
      <c r="J38" s="170">
        <v>0</v>
      </c>
      <c r="K38" s="164">
        <v>4045500</v>
      </c>
      <c r="L38" s="112">
        <v>-247500</v>
      </c>
      <c r="M38" s="127">
        <v>-0.06</v>
      </c>
      <c r="N38" s="112">
        <v>3001500</v>
      </c>
      <c r="O38" s="173">
        <f t="shared" si="0"/>
        <v>0.7419354838709677</v>
      </c>
      <c r="P38" s="108">
        <f>Volume!K38</f>
        <v>53.25</v>
      </c>
      <c r="Q38" s="69">
        <f>Volume!J38</f>
        <v>53.15</v>
      </c>
      <c r="R38" s="237">
        <f t="shared" si="1"/>
        <v>21.5018325</v>
      </c>
      <c r="S38" s="103">
        <f t="shared" si="2"/>
        <v>15.9529725</v>
      </c>
      <c r="T38" s="109">
        <f t="shared" si="3"/>
        <v>4293000</v>
      </c>
      <c r="U38" s="103">
        <f t="shared" si="4"/>
        <v>-5.765199161425576</v>
      </c>
      <c r="V38" s="103">
        <f t="shared" si="5"/>
        <v>17.459775</v>
      </c>
      <c r="W38" s="103">
        <f t="shared" si="6"/>
        <v>3.2288625</v>
      </c>
      <c r="X38" s="103">
        <f t="shared" si="7"/>
        <v>0.813195</v>
      </c>
      <c r="Y38" s="103">
        <f t="shared" si="8"/>
        <v>22.860225</v>
      </c>
      <c r="Z38" s="237">
        <f t="shared" si="9"/>
        <v>-1.3583925000000008</v>
      </c>
      <c r="AB38" s="77"/>
    </row>
    <row r="39" spans="1:28" s="7" customFormat="1" ht="15">
      <c r="A39" s="193" t="s">
        <v>2</v>
      </c>
      <c r="B39" s="283">
        <v>2344100</v>
      </c>
      <c r="C39" s="163">
        <v>169400</v>
      </c>
      <c r="D39" s="171">
        <v>0.08</v>
      </c>
      <c r="E39" s="172">
        <v>145200</v>
      </c>
      <c r="F39" s="167">
        <v>1100</v>
      </c>
      <c r="G39" s="171">
        <v>0.01</v>
      </c>
      <c r="H39" s="165">
        <v>26400</v>
      </c>
      <c r="I39" s="168">
        <v>0</v>
      </c>
      <c r="J39" s="171">
        <v>0</v>
      </c>
      <c r="K39" s="164">
        <v>2515700</v>
      </c>
      <c r="L39" s="112">
        <v>170500</v>
      </c>
      <c r="M39" s="352">
        <v>0.07</v>
      </c>
      <c r="N39" s="112">
        <v>2423300</v>
      </c>
      <c r="O39" s="173">
        <f t="shared" si="0"/>
        <v>0.9632706602536073</v>
      </c>
      <c r="P39" s="108">
        <f>Volume!K39</f>
        <v>390</v>
      </c>
      <c r="Q39" s="69">
        <f>Volume!J39</f>
        <v>384.5</v>
      </c>
      <c r="R39" s="237">
        <f t="shared" si="1"/>
        <v>96.728665</v>
      </c>
      <c r="S39" s="103">
        <f t="shared" si="2"/>
        <v>93.175885</v>
      </c>
      <c r="T39" s="109">
        <f t="shared" si="3"/>
        <v>2345200</v>
      </c>
      <c r="U39" s="103">
        <f t="shared" si="4"/>
        <v>7.270168855534709</v>
      </c>
      <c r="V39" s="103">
        <f t="shared" si="5"/>
        <v>90.130645</v>
      </c>
      <c r="W39" s="103">
        <f t="shared" si="6"/>
        <v>5.58294</v>
      </c>
      <c r="X39" s="103">
        <f t="shared" si="7"/>
        <v>1.01508</v>
      </c>
      <c r="Y39" s="103">
        <f t="shared" si="8"/>
        <v>91.4628</v>
      </c>
      <c r="Z39" s="237">
        <f t="shared" si="9"/>
        <v>5.265865000000005</v>
      </c>
      <c r="AB39" s="77"/>
    </row>
    <row r="40" spans="1:28" s="7" customFormat="1" ht="15">
      <c r="A40" s="193" t="s">
        <v>416</v>
      </c>
      <c r="B40" s="283">
        <v>5345200</v>
      </c>
      <c r="C40" s="163">
        <v>1730750</v>
      </c>
      <c r="D40" s="171">
        <v>0.48</v>
      </c>
      <c r="E40" s="172">
        <v>1150</v>
      </c>
      <c r="F40" s="167">
        <v>0</v>
      </c>
      <c r="G40" s="171">
        <v>0</v>
      </c>
      <c r="H40" s="165">
        <v>0</v>
      </c>
      <c r="I40" s="168">
        <v>0</v>
      </c>
      <c r="J40" s="171">
        <v>0</v>
      </c>
      <c r="K40" s="164">
        <v>5346350</v>
      </c>
      <c r="L40" s="112">
        <v>1730750</v>
      </c>
      <c r="M40" s="352">
        <v>0.48</v>
      </c>
      <c r="N40" s="112">
        <v>4787450</v>
      </c>
      <c r="O40" s="173">
        <f t="shared" si="0"/>
        <v>0.895461389546139</v>
      </c>
      <c r="P40" s="108">
        <f>Volume!K40</f>
        <v>261.75</v>
      </c>
      <c r="Q40" s="69">
        <f>Volume!J40</f>
        <v>242.3</v>
      </c>
      <c r="R40" s="237">
        <f t="shared" si="1"/>
        <v>129.5420605</v>
      </c>
      <c r="S40" s="103">
        <f t="shared" si="2"/>
        <v>115.9999135</v>
      </c>
      <c r="T40" s="109">
        <f t="shared" si="3"/>
        <v>3615600</v>
      </c>
      <c r="U40" s="103">
        <f t="shared" si="4"/>
        <v>47.86895674300254</v>
      </c>
      <c r="V40" s="103">
        <f t="shared" si="5"/>
        <v>129.514196</v>
      </c>
      <c r="W40" s="103">
        <f t="shared" si="6"/>
        <v>0.0278645</v>
      </c>
      <c r="X40" s="103">
        <f t="shared" si="7"/>
        <v>0</v>
      </c>
      <c r="Y40" s="103">
        <f t="shared" si="8"/>
        <v>94.63833</v>
      </c>
      <c r="Z40" s="237">
        <f t="shared" si="9"/>
        <v>34.903730499999995</v>
      </c>
      <c r="AB40" s="77"/>
    </row>
    <row r="41" spans="1:28" s="7" customFormat="1" ht="15">
      <c r="A41" s="193" t="s">
        <v>391</v>
      </c>
      <c r="B41" s="283">
        <v>11022500</v>
      </c>
      <c r="C41" s="163">
        <v>-130000</v>
      </c>
      <c r="D41" s="171">
        <v>-0.01</v>
      </c>
      <c r="E41" s="172">
        <v>1130000</v>
      </c>
      <c r="F41" s="167">
        <v>87500</v>
      </c>
      <c r="G41" s="171">
        <v>0.08</v>
      </c>
      <c r="H41" s="165">
        <v>227500</v>
      </c>
      <c r="I41" s="168">
        <v>20000</v>
      </c>
      <c r="J41" s="171">
        <v>0.1</v>
      </c>
      <c r="K41" s="164">
        <v>12380000</v>
      </c>
      <c r="L41" s="112">
        <v>-22500</v>
      </c>
      <c r="M41" s="352">
        <v>0</v>
      </c>
      <c r="N41" s="112">
        <v>11345000</v>
      </c>
      <c r="O41" s="173">
        <f t="shared" si="0"/>
        <v>0.9163974151857835</v>
      </c>
      <c r="P41" s="108">
        <f>Volume!K41</f>
        <v>152.75</v>
      </c>
      <c r="Q41" s="69">
        <f>Volume!J41</f>
        <v>149.75</v>
      </c>
      <c r="R41" s="237">
        <f t="shared" si="1"/>
        <v>185.3905</v>
      </c>
      <c r="S41" s="103">
        <f t="shared" si="2"/>
        <v>169.891375</v>
      </c>
      <c r="T41" s="109">
        <f t="shared" si="3"/>
        <v>12402500</v>
      </c>
      <c r="U41" s="103">
        <f t="shared" si="4"/>
        <v>-0.18141503729086877</v>
      </c>
      <c r="V41" s="103">
        <f t="shared" si="5"/>
        <v>165.0619375</v>
      </c>
      <c r="W41" s="103">
        <f t="shared" si="6"/>
        <v>16.92175</v>
      </c>
      <c r="X41" s="103">
        <f t="shared" si="7"/>
        <v>3.4068125</v>
      </c>
      <c r="Y41" s="103">
        <f t="shared" si="8"/>
        <v>189.4481875</v>
      </c>
      <c r="Z41" s="237">
        <f t="shared" si="9"/>
        <v>-4.057687499999986</v>
      </c>
      <c r="AB41" s="77"/>
    </row>
    <row r="42" spans="1:28" s="7" customFormat="1" ht="15">
      <c r="A42" s="193" t="s">
        <v>78</v>
      </c>
      <c r="B42" s="164">
        <v>1952000</v>
      </c>
      <c r="C42" s="162">
        <v>-62400</v>
      </c>
      <c r="D42" s="170">
        <v>-0.03</v>
      </c>
      <c r="E42" s="164">
        <v>22400</v>
      </c>
      <c r="F42" s="112">
        <v>-11200</v>
      </c>
      <c r="G42" s="170">
        <v>-0.33</v>
      </c>
      <c r="H42" s="164">
        <v>8000</v>
      </c>
      <c r="I42" s="112">
        <v>0</v>
      </c>
      <c r="J42" s="170">
        <v>0</v>
      </c>
      <c r="K42" s="164">
        <v>1982400</v>
      </c>
      <c r="L42" s="112">
        <v>-73600</v>
      </c>
      <c r="M42" s="127">
        <v>-0.04</v>
      </c>
      <c r="N42" s="112">
        <v>1776000</v>
      </c>
      <c r="O42" s="173">
        <f t="shared" si="0"/>
        <v>0.8958837772397095</v>
      </c>
      <c r="P42" s="108">
        <f>Volume!K42</f>
        <v>261.25</v>
      </c>
      <c r="Q42" s="69">
        <f>Volume!J42</f>
        <v>263.15</v>
      </c>
      <c r="R42" s="237">
        <f t="shared" si="1"/>
        <v>52.166855999999996</v>
      </c>
      <c r="S42" s="103">
        <f t="shared" si="2"/>
        <v>46.73544</v>
      </c>
      <c r="T42" s="109">
        <f t="shared" si="3"/>
        <v>2056000</v>
      </c>
      <c r="U42" s="103">
        <f t="shared" si="4"/>
        <v>-3.5797665369649803</v>
      </c>
      <c r="V42" s="103">
        <f t="shared" si="5"/>
        <v>51.366879999999995</v>
      </c>
      <c r="W42" s="103">
        <f t="shared" si="6"/>
        <v>0.5894559999999999</v>
      </c>
      <c r="X42" s="103">
        <f t="shared" si="7"/>
        <v>0.21052</v>
      </c>
      <c r="Y42" s="103">
        <f t="shared" si="8"/>
        <v>53.713</v>
      </c>
      <c r="Z42" s="237">
        <f t="shared" si="9"/>
        <v>-1.5461440000000053</v>
      </c>
      <c r="AB42" s="77"/>
    </row>
    <row r="43" spans="1:28" s="7" customFormat="1" ht="15">
      <c r="A43" s="193" t="s">
        <v>138</v>
      </c>
      <c r="B43" s="164">
        <v>5886250</v>
      </c>
      <c r="C43" s="162">
        <v>-263075</v>
      </c>
      <c r="D43" s="170">
        <v>-0.04</v>
      </c>
      <c r="E43" s="164">
        <v>87975</v>
      </c>
      <c r="F43" s="112">
        <v>3825</v>
      </c>
      <c r="G43" s="170">
        <v>0.05</v>
      </c>
      <c r="H43" s="164">
        <v>20400</v>
      </c>
      <c r="I43" s="112">
        <v>850</v>
      </c>
      <c r="J43" s="170">
        <v>0.04</v>
      </c>
      <c r="K43" s="164">
        <v>5994625</v>
      </c>
      <c r="L43" s="112">
        <v>-258400</v>
      </c>
      <c r="M43" s="127">
        <v>-0.04</v>
      </c>
      <c r="N43" s="112">
        <v>5189250</v>
      </c>
      <c r="O43" s="173">
        <f t="shared" si="0"/>
        <v>0.8656504785537044</v>
      </c>
      <c r="P43" s="108">
        <f>Volume!K43</f>
        <v>647.55</v>
      </c>
      <c r="Q43" s="69">
        <f>Volume!J43</f>
        <v>623.3</v>
      </c>
      <c r="R43" s="237">
        <f t="shared" si="1"/>
        <v>373.64497624999996</v>
      </c>
      <c r="S43" s="103">
        <f t="shared" si="2"/>
        <v>323.4459525</v>
      </c>
      <c r="T43" s="109">
        <f t="shared" si="3"/>
        <v>6253025</v>
      </c>
      <c r="U43" s="103">
        <f t="shared" si="4"/>
        <v>-4.132399918439475</v>
      </c>
      <c r="V43" s="103">
        <f t="shared" si="5"/>
        <v>366.88996249999997</v>
      </c>
      <c r="W43" s="103">
        <f t="shared" si="6"/>
        <v>5.483481749999999</v>
      </c>
      <c r="X43" s="103">
        <f t="shared" si="7"/>
        <v>1.271532</v>
      </c>
      <c r="Y43" s="103">
        <f t="shared" si="8"/>
        <v>404.91463387499994</v>
      </c>
      <c r="Z43" s="237">
        <f t="shared" si="9"/>
        <v>-31.26965762499998</v>
      </c>
      <c r="AB43" s="77"/>
    </row>
    <row r="44" spans="1:28" s="7" customFormat="1" ht="15">
      <c r="A44" s="193" t="s">
        <v>160</v>
      </c>
      <c r="B44" s="283">
        <v>2462350</v>
      </c>
      <c r="C44" s="163">
        <v>-5500</v>
      </c>
      <c r="D44" s="171">
        <v>0</v>
      </c>
      <c r="E44" s="172">
        <v>20900</v>
      </c>
      <c r="F44" s="167">
        <v>1650</v>
      </c>
      <c r="G44" s="171">
        <v>0.09</v>
      </c>
      <c r="H44" s="165">
        <v>0</v>
      </c>
      <c r="I44" s="168">
        <v>0</v>
      </c>
      <c r="J44" s="171">
        <v>0</v>
      </c>
      <c r="K44" s="164">
        <v>2483250</v>
      </c>
      <c r="L44" s="112">
        <v>-3850</v>
      </c>
      <c r="M44" s="352">
        <v>0</v>
      </c>
      <c r="N44" s="112">
        <v>2466200</v>
      </c>
      <c r="O44" s="173">
        <f t="shared" si="0"/>
        <v>0.9931339977851605</v>
      </c>
      <c r="P44" s="108">
        <f>Volume!K44</f>
        <v>378.55</v>
      </c>
      <c r="Q44" s="69">
        <f>Volume!J44</f>
        <v>368.8</v>
      </c>
      <c r="R44" s="237">
        <f t="shared" si="1"/>
        <v>91.58226</v>
      </c>
      <c r="S44" s="103">
        <f t="shared" si="2"/>
        <v>90.953456</v>
      </c>
      <c r="T44" s="109">
        <f t="shared" si="3"/>
        <v>2487100</v>
      </c>
      <c r="U44" s="103">
        <f t="shared" si="4"/>
        <v>-0.15479876160990713</v>
      </c>
      <c r="V44" s="103">
        <f t="shared" si="5"/>
        <v>90.811468</v>
      </c>
      <c r="W44" s="103">
        <f t="shared" si="6"/>
        <v>0.770792</v>
      </c>
      <c r="X44" s="103">
        <f t="shared" si="7"/>
        <v>0</v>
      </c>
      <c r="Y44" s="103">
        <f t="shared" si="8"/>
        <v>94.1491705</v>
      </c>
      <c r="Z44" s="237">
        <f t="shared" si="9"/>
        <v>-2.5669104999999917</v>
      </c>
      <c r="AB44" s="77"/>
    </row>
    <row r="45" spans="1:28" s="58" customFormat="1" ht="15">
      <c r="A45" s="193" t="s">
        <v>161</v>
      </c>
      <c r="B45" s="164">
        <v>8155800</v>
      </c>
      <c r="C45" s="162">
        <v>-103500</v>
      </c>
      <c r="D45" s="170">
        <v>-0.01</v>
      </c>
      <c r="E45" s="164">
        <v>1869900</v>
      </c>
      <c r="F45" s="112">
        <v>27600</v>
      </c>
      <c r="G45" s="170">
        <v>0.01</v>
      </c>
      <c r="H45" s="164">
        <v>62100</v>
      </c>
      <c r="I45" s="112">
        <v>0</v>
      </c>
      <c r="J45" s="170">
        <v>0</v>
      </c>
      <c r="K45" s="164">
        <v>10087800</v>
      </c>
      <c r="L45" s="112">
        <v>-75900</v>
      </c>
      <c r="M45" s="127">
        <v>-0.01</v>
      </c>
      <c r="N45" s="112">
        <v>9197700</v>
      </c>
      <c r="O45" s="173">
        <f t="shared" si="0"/>
        <v>0.9117647058823529</v>
      </c>
      <c r="P45" s="108">
        <f>Volume!K45</f>
        <v>34.15</v>
      </c>
      <c r="Q45" s="69">
        <f>Volume!J45</f>
        <v>33.75</v>
      </c>
      <c r="R45" s="237">
        <f t="shared" si="1"/>
        <v>34.046325</v>
      </c>
      <c r="S45" s="103">
        <f t="shared" si="2"/>
        <v>31.0422375</v>
      </c>
      <c r="T45" s="109">
        <f t="shared" si="3"/>
        <v>10163700</v>
      </c>
      <c r="U45" s="103">
        <f t="shared" si="4"/>
        <v>-0.7467752885268161</v>
      </c>
      <c r="V45" s="103">
        <f t="shared" si="5"/>
        <v>27.525825</v>
      </c>
      <c r="W45" s="103">
        <f t="shared" si="6"/>
        <v>6.3109125</v>
      </c>
      <c r="X45" s="103">
        <f t="shared" si="7"/>
        <v>0.2095875</v>
      </c>
      <c r="Y45" s="103">
        <f t="shared" si="8"/>
        <v>34.7090355</v>
      </c>
      <c r="Z45" s="237">
        <f t="shared" si="9"/>
        <v>-0.6627104999999958</v>
      </c>
      <c r="AA45" s="78"/>
      <c r="AB45" s="77"/>
    </row>
    <row r="46" spans="1:28" s="58" customFormat="1" ht="15">
      <c r="A46" s="193" t="s">
        <v>392</v>
      </c>
      <c r="B46" s="164">
        <v>363600</v>
      </c>
      <c r="C46" s="162">
        <v>-19800</v>
      </c>
      <c r="D46" s="170">
        <v>-0.05</v>
      </c>
      <c r="E46" s="164">
        <v>0</v>
      </c>
      <c r="F46" s="112">
        <v>0</v>
      </c>
      <c r="G46" s="170">
        <v>0</v>
      </c>
      <c r="H46" s="164">
        <v>0</v>
      </c>
      <c r="I46" s="112">
        <v>0</v>
      </c>
      <c r="J46" s="170">
        <v>0</v>
      </c>
      <c r="K46" s="164">
        <v>363600</v>
      </c>
      <c r="L46" s="112">
        <v>-19800</v>
      </c>
      <c r="M46" s="127">
        <v>-0.05</v>
      </c>
      <c r="N46" s="112">
        <v>338400</v>
      </c>
      <c r="O46" s="173">
        <f t="shared" si="0"/>
        <v>0.9306930693069307</v>
      </c>
      <c r="P46" s="108">
        <f>Volume!K46</f>
        <v>276.7</v>
      </c>
      <c r="Q46" s="69">
        <f>Volume!J46</f>
        <v>256.4</v>
      </c>
      <c r="R46" s="237">
        <f t="shared" si="1"/>
        <v>9.322703999999998</v>
      </c>
      <c r="S46" s="103">
        <f t="shared" si="2"/>
        <v>8.676575999999999</v>
      </c>
      <c r="T46" s="109">
        <f t="shared" si="3"/>
        <v>383400</v>
      </c>
      <c r="U46" s="103">
        <f t="shared" si="4"/>
        <v>-5.164319248826291</v>
      </c>
      <c r="V46" s="103">
        <f t="shared" si="5"/>
        <v>9.322703999999998</v>
      </c>
      <c r="W46" s="103">
        <f t="shared" si="6"/>
        <v>0</v>
      </c>
      <c r="X46" s="103">
        <f t="shared" si="7"/>
        <v>0</v>
      </c>
      <c r="Y46" s="103">
        <f t="shared" si="8"/>
        <v>10.608678</v>
      </c>
      <c r="Z46" s="237">
        <f t="shared" si="9"/>
        <v>-1.2859740000000013</v>
      </c>
      <c r="AA46" s="78"/>
      <c r="AB46" s="77"/>
    </row>
    <row r="47" spans="1:28" s="7" customFormat="1" ht="15">
      <c r="A47" s="193" t="s">
        <v>3</v>
      </c>
      <c r="B47" s="283">
        <v>7976250</v>
      </c>
      <c r="C47" s="163">
        <v>-60000</v>
      </c>
      <c r="D47" s="171">
        <v>-0.01</v>
      </c>
      <c r="E47" s="172">
        <v>922500</v>
      </c>
      <c r="F47" s="167">
        <v>-11250</v>
      </c>
      <c r="G47" s="171">
        <v>-0.01</v>
      </c>
      <c r="H47" s="165">
        <v>225000</v>
      </c>
      <c r="I47" s="168">
        <v>1250</v>
      </c>
      <c r="J47" s="171">
        <v>0.01</v>
      </c>
      <c r="K47" s="164">
        <v>9123750</v>
      </c>
      <c r="L47" s="112">
        <v>-70000</v>
      </c>
      <c r="M47" s="352">
        <v>-0.01</v>
      </c>
      <c r="N47" s="112">
        <v>8237500</v>
      </c>
      <c r="O47" s="173">
        <f t="shared" si="0"/>
        <v>0.90286340594602</v>
      </c>
      <c r="P47" s="108">
        <f>Volume!K47</f>
        <v>208.05</v>
      </c>
      <c r="Q47" s="69">
        <f>Volume!J47</f>
        <v>208.1</v>
      </c>
      <c r="R47" s="237">
        <f t="shared" si="1"/>
        <v>189.8652375</v>
      </c>
      <c r="S47" s="103">
        <f t="shared" si="2"/>
        <v>171.422375</v>
      </c>
      <c r="T47" s="109">
        <f t="shared" si="3"/>
        <v>9193750</v>
      </c>
      <c r="U47" s="103">
        <f t="shared" si="4"/>
        <v>-0.761386811692726</v>
      </c>
      <c r="V47" s="103">
        <f t="shared" si="5"/>
        <v>165.9857625</v>
      </c>
      <c r="W47" s="103">
        <f t="shared" si="6"/>
        <v>19.197225</v>
      </c>
      <c r="X47" s="103">
        <f t="shared" si="7"/>
        <v>4.68225</v>
      </c>
      <c r="Y47" s="103">
        <f t="shared" si="8"/>
        <v>191.27596875</v>
      </c>
      <c r="Z47" s="237">
        <f t="shared" si="9"/>
        <v>-1.4107312499999978</v>
      </c>
      <c r="AB47" s="77"/>
    </row>
    <row r="48" spans="1:28" s="7" customFormat="1" ht="15">
      <c r="A48" s="193" t="s">
        <v>218</v>
      </c>
      <c r="B48" s="283">
        <v>1043700</v>
      </c>
      <c r="C48" s="163">
        <v>1050</v>
      </c>
      <c r="D48" s="171">
        <v>0</v>
      </c>
      <c r="E48" s="172">
        <v>29400</v>
      </c>
      <c r="F48" s="167">
        <v>4200</v>
      </c>
      <c r="G48" s="171">
        <v>0.17</v>
      </c>
      <c r="H48" s="165">
        <v>0</v>
      </c>
      <c r="I48" s="168">
        <v>0</v>
      </c>
      <c r="J48" s="171">
        <v>0</v>
      </c>
      <c r="K48" s="164">
        <v>1073100</v>
      </c>
      <c r="L48" s="112">
        <v>5250</v>
      </c>
      <c r="M48" s="352">
        <v>0</v>
      </c>
      <c r="N48" s="112">
        <v>1013250</v>
      </c>
      <c r="O48" s="173">
        <f t="shared" si="0"/>
        <v>0.9442270058708415</v>
      </c>
      <c r="P48" s="108">
        <f>Volume!K48</f>
        <v>374.45</v>
      </c>
      <c r="Q48" s="69">
        <f>Volume!J48</f>
        <v>365.2</v>
      </c>
      <c r="R48" s="237">
        <f t="shared" si="1"/>
        <v>39.189612</v>
      </c>
      <c r="S48" s="103">
        <f t="shared" si="2"/>
        <v>37.00389</v>
      </c>
      <c r="T48" s="109">
        <f t="shared" si="3"/>
        <v>1067850</v>
      </c>
      <c r="U48" s="103">
        <f t="shared" si="4"/>
        <v>0.4916420845624385</v>
      </c>
      <c r="V48" s="103">
        <f t="shared" si="5"/>
        <v>38.115924</v>
      </c>
      <c r="W48" s="103">
        <f t="shared" si="6"/>
        <v>1.073688</v>
      </c>
      <c r="X48" s="103">
        <f t="shared" si="7"/>
        <v>0</v>
      </c>
      <c r="Y48" s="103">
        <f t="shared" si="8"/>
        <v>39.98564325</v>
      </c>
      <c r="Z48" s="237">
        <f t="shared" si="9"/>
        <v>-0.7960312500000057</v>
      </c>
      <c r="AB48" s="77"/>
    </row>
    <row r="49" spans="1:28" s="7" customFormat="1" ht="15">
      <c r="A49" s="193" t="s">
        <v>162</v>
      </c>
      <c r="B49" s="283">
        <v>446400</v>
      </c>
      <c r="C49" s="163">
        <v>-37200</v>
      </c>
      <c r="D49" s="171">
        <v>-0.08</v>
      </c>
      <c r="E49" s="172">
        <v>0</v>
      </c>
      <c r="F49" s="167">
        <v>0</v>
      </c>
      <c r="G49" s="171">
        <v>0</v>
      </c>
      <c r="H49" s="165">
        <v>0</v>
      </c>
      <c r="I49" s="168">
        <v>0</v>
      </c>
      <c r="J49" s="171">
        <v>0</v>
      </c>
      <c r="K49" s="164">
        <v>446400</v>
      </c>
      <c r="L49" s="112">
        <v>-37200</v>
      </c>
      <c r="M49" s="352">
        <v>-0.08</v>
      </c>
      <c r="N49" s="112">
        <v>385200</v>
      </c>
      <c r="O49" s="173">
        <f t="shared" si="0"/>
        <v>0.8629032258064516</v>
      </c>
      <c r="P49" s="108">
        <f>Volume!K49</f>
        <v>341.8</v>
      </c>
      <c r="Q49" s="69">
        <f>Volume!J49</f>
        <v>341.4</v>
      </c>
      <c r="R49" s="237">
        <f t="shared" si="1"/>
        <v>15.240096</v>
      </c>
      <c r="S49" s="103">
        <f t="shared" si="2"/>
        <v>13.150727999999999</v>
      </c>
      <c r="T49" s="109">
        <f t="shared" si="3"/>
        <v>483600</v>
      </c>
      <c r="U49" s="103">
        <f t="shared" si="4"/>
        <v>-7.6923076923076925</v>
      </c>
      <c r="V49" s="103">
        <f t="shared" si="5"/>
        <v>15.240096</v>
      </c>
      <c r="W49" s="103">
        <f t="shared" si="6"/>
        <v>0</v>
      </c>
      <c r="X49" s="103">
        <f t="shared" si="7"/>
        <v>0</v>
      </c>
      <c r="Y49" s="103">
        <f t="shared" si="8"/>
        <v>16.529448</v>
      </c>
      <c r="Z49" s="237">
        <f t="shared" si="9"/>
        <v>-1.2893519999999992</v>
      </c>
      <c r="AB49" s="77"/>
    </row>
    <row r="50" spans="1:28" s="58" customFormat="1" ht="15">
      <c r="A50" s="193" t="s">
        <v>286</v>
      </c>
      <c r="B50" s="164">
        <v>759000</v>
      </c>
      <c r="C50" s="162">
        <v>-55000</v>
      </c>
      <c r="D50" s="170">
        <v>-0.07</v>
      </c>
      <c r="E50" s="164">
        <v>1000</v>
      </c>
      <c r="F50" s="112">
        <v>0</v>
      </c>
      <c r="G50" s="170">
        <v>0</v>
      </c>
      <c r="H50" s="164">
        <v>0</v>
      </c>
      <c r="I50" s="112">
        <v>0</v>
      </c>
      <c r="J50" s="170">
        <v>0</v>
      </c>
      <c r="K50" s="164">
        <v>760000</v>
      </c>
      <c r="L50" s="112">
        <v>-55000</v>
      </c>
      <c r="M50" s="127">
        <v>-0.07</v>
      </c>
      <c r="N50" s="112">
        <v>739000</v>
      </c>
      <c r="O50" s="173">
        <f t="shared" si="0"/>
        <v>0.9723684210526315</v>
      </c>
      <c r="P50" s="108">
        <f>Volume!K50</f>
        <v>217.3</v>
      </c>
      <c r="Q50" s="69">
        <f>Volume!J50</f>
        <v>220.75</v>
      </c>
      <c r="R50" s="237">
        <f t="shared" si="1"/>
        <v>16.777</v>
      </c>
      <c r="S50" s="103">
        <f t="shared" si="2"/>
        <v>16.313425</v>
      </c>
      <c r="T50" s="109">
        <f t="shared" si="3"/>
        <v>815000</v>
      </c>
      <c r="U50" s="103">
        <f t="shared" si="4"/>
        <v>-6.748466257668712</v>
      </c>
      <c r="V50" s="103">
        <f t="shared" si="5"/>
        <v>16.754925</v>
      </c>
      <c r="W50" s="103">
        <f t="shared" si="6"/>
        <v>0.022075</v>
      </c>
      <c r="X50" s="103">
        <f t="shared" si="7"/>
        <v>0</v>
      </c>
      <c r="Y50" s="103">
        <f t="shared" si="8"/>
        <v>17.70995</v>
      </c>
      <c r="Z50" s="237">
        <f t="shared" si="9"/>
        <v>-0.9329499999999982</v>
      </c>
      <c r="AA50" s="78"/>
      <c r="AB50" s="77"/>
    </row>
    <row r="51" spans="1:28" s="58" customFormat="1" ht="15">
      <c r="A51" s="193" t="s">
        <v>183</v>
      </c>
      <c r="B51" s="164">
        <v>947150</v>
      </c>
      <c r="C51" s="162">
        <v>62700</v>
      </c>
      <c r="D51" s="170">
        <v>0.07</v>
      </c>
      <c r="E51" s="164">
        <v>3800</v>
      </c>
      <c r="F51" s="112">
        <v>0</v>
      </c>
      <c r="G51" s="170">
        <v>0</v>
      </c>
      <c r="H51" s="164">
        <v>3800</v>
      </c>
      <c r="I51" s="112">
        <v>3800</v>
      </c>
      <c r="J51" s="170">
        <v>0</v>
      </c>
      <c r="K51" s="164">
        <v>954750</v>
      </c>
      <c r="L51" s="112">
        <v>66500</v>
      </c>
      <c r="M51" s="127">
        <v>0.07</v>
      </c>
      <c r="N51" s="112">
        <v>918650</v>
      </c>
      <c r="O51" s="173">
        <f t="shared" si="0"/>
        <v>0.9621890547263682</v>
      </c>
      <c r="P51" s="108">
        <f>Volume!K51</f>
        <v>303.95</v>
      </c>
      <c r="Q51" s="69">
        <f>Volume!J51</f>
        <v>300.15</v>
      </c>
      <c r="R51" s="237">
        <f t="shared" si="1"/>
        <v>28.65682125</v>
      </c>
      <c r="S51" s="103">
        <f t="shared" si="2"/>
        <v>27.57327975</v>
      </c>
      <c r="T51" s="109">
        <f t="shared" si="3"/>
        <v>888250</v>
      </c>
      <c r="U51" s="103">
        <f t="shared" si="4"/>
        <v>7.4866310160427805</v>
      </c>
      <c r="V51" s="103">
        <f t="shared" si="5"/>
        <v>28.42870725</v>
      </c>
      <c r="W51" s="103">
        <f t="shared" si="6"/>
        <v>0.114057</v>
      </c>
      <c r="X51" s="103">
        <f t="shared" si="7"/>
        <v>0.114057</v>
      </c>
      <c r="Y51" s="103">
        <f t="shared" si="8"/>
        <v>26.99835875</v>
      </c>
      <c r="Z51" s="237">
        <f t="shared" si="9"/>
        <v>1.6584624999999988</v>
      </c>
      <c r="AA51" s="78"/>
      <c r="AB51" s="77"/>
    </row>
    <row r="52" spans="1:28" s="7" customFormat="1" ht="15">
      <c r="A52" s="193" t="s">
        <v>219</v>
      </c>
      <c r="B52" s="164">
        <v>5985900</v>
      </c>
      <c r="C52" s="162">
        <v>-132300</v>
      </c>
      <c r="D52" s="170">
        <v>-0.02</v>
      </c>
      <c r="E52" s="164">
        <v>434700</v>
      </c>
      <c r="F52" s="112">
        <v>8100</v>
      </c>
      <c r="G52" s="170">
        <v>0.02</v>
      </c>
      <c r="H52" s="164">
        <v>2700</v>
      </c>
      <c r="I52" s="112">
        <v>0</v>
      </c>
      <c r="J52" s="170">
        <v>0</v>
      </c>
      <c r="K52" s="164">
        <v>6423300</v>
      </c>
      <c r="L52" s="112">
        <v>-124200</v>
      </c>
      <c r="M52" s="127">
        <v>-0.02</v>
      </c>
      <c r="N52" s="112">
        <v>5732100</v>
      </c>
      <c r="O52" s="173">
        <f t="shared" si="0"/>
        <v>0.8923917612442203</v>
      </c>
      <c r="P52" s="108">
        <f>Volume!K52</f>
        <v>97</v>
      </c>
      <c r="Q52" s="69">
        <f>Volume!J52</f>
        <v>97</v>
      </c>
      <c r="R52" s="237">
        <f t="shared" si="1"/>
        <v>62.30601</v>
      </c>
      <c r="S52" s="103">
        <f t="shared" si="2"/>
        <v>55.60137</v>
      </c>
      <c r="T52" s="109">
        <f t="shared" si="3"/>
        <v>6547500</v>
      </c>
      <c r="U52" s="103">
        <f t="shared" si="4"/>
        <v>-1.8969072164948455</v>
      </c>
      <c r="V52" s="103">
        <f t="shared" si="5"/>
        <v>58.06323</v>
      </c>
      <c r="W52" s="103">
        <f t="shared" si="6"/>
        <v>4.21659</v>
      </c>
      <c r="X52" s="103">
        <f t="shared" si="7"/>
        <v>0.02619</v>
      </c>
      <c r="Y52" s="103">
        <f t="shared" si="8"/>
        <v>63.51075</v>
      </c>
      <c r="Z52" s="237">
        <f t="shared" si="9"/>
        <v>-1.204740000000001</v>
      </c>
      <c r="AB52" s="77"/>
    </row>
    <row r="53" spans="1:28" s="7" customFormat="1" ht="15">
      <c r="A53" s="193" t="s">
        <v>417</v>
      </c>
      <c r="B53" s="164">
        <v>11382000</v>
      </c>
      <c r="C53" s="162">
        <v>-199500</v>
      </c>
      <c r="D53" s="170">
        <v>-0.02</v>
      </c>
      <c r="E53" s="164">
        <v>745500</v>
      </c>
      <c r="F53" s="112">
        <v>63000</v>
      </c>
      <c r="G53" s="170">
        <v>0.09</v>
      </c>
      <c r="H53" s="164">
        <v>241500</v>
      </c>
      <c r="I53" s="112">
        <v>-5250</v>
      </c>
      <c r="J53" s="170">
        <v>-0.02</v>
      </c>
      <c r="K53" s="164">
        <v>12369000</v>
      </c>
      <c r="L53" s="112">
        <v>-141750</v>
      </c>
      <c r="M53" s="127">
        <v>-0.01</v>
      </c>
      <c r="N53" s="112">
        <v>10988250</v>
      </c>
      <c r="O53" s="173">
        <f t="shared" si="0"/>
        <v>0.8883701188455009</v>
      </c>
      <c r="P53" s="108">
        <f>Volume!K53</f>
        <v>46.1</v>
      </c>
      <c r="Q53" s="69">
        <f>Volume!J53</f>
        <v>43.3</v>
      </c>
      <c r="R53" s="237">
        <f t="shared" si="1"/>
        <v>53.55776999999999</v>
      </c>
      <c r="S53" s="103">
        <f t="shared" si="2"/>
        <v>47.5791225</v>
      </c>
      <c r="T53" s="109">
        <f t="shared" si="3"/>
        <v>12510750</v>
      </c>
      <c r="U53" s="103">
        <f t="shared" si="4"/>
        <v>-1.1330255979857322</v>
      </c>
      <c r="V53" s="103">
        <f t="shared" si="5"/>
        <v>49.28406</v>
      </c>
      <c r="W53" s="103">
        <f t="shared" si="6"/>
        <v>3.2280149999999996</v>
      </c>
      <c r="X53" s="103">
        <f t="shared" si="7"/>
        <v>1.045695</v>
      </c>
      <c r="Y53" s="103">
        <f t="shared" si="8"/>
        <v>57.6745575</v>
      </c>
      <c r="Z53" s="237">
        <f t="shared" si="9"/>
        <v>-4.116787500000008</v>
      </c>
      <c r="AB53" s="77"/>
    </row>
    <row r="54" spans="1:28" s="7" customFormat="1" ht="15">
      <c r="A54" s="193" t="s">
        <v>163</v>
      </c>
      <c r="B54" s="164">
        <v>464070</v>
      </c>
      <c r="C54" s="162">
        <v>18104</v>
      </c>
      <c r="D54" s="170">
        <v>0.04</v>
      </c>
      <c r="E54" s="164">
        <v>2790</v>
      </c>
      <c r="F54" s="112">
        <v>434</v>
      </c>
      <c r="G54" s="170">
        <v>0.18</v>
      </c>
      <c r="H54" s="164">
        <v>1116</v>
      </c>
      <c r="I54" s="112">
        <v>124</v>
      </c>
      <c r="J54" s="170">
        <v>0.13</v>
      </c>
      <c r="K54" s="164">
        <v>467976</v>
      </c>
      <c r="L54" s="112">
        <v>18662</v>
      </c>
      <c r="M54" s="127">
        <v>0.04</v>
      </c>
      <c r="N54" s="112">
        <v>441378</v>
      </c>
      <c r="O54" s="173">
        <f t="shared" si="0"/>
        <v>0.9431637519872814</v>
      </c>
      <c r="P54" s="108">
        <f>Volume!K54</f>
        <v>3982.7</v>
      </c>
      <c r="Q54" s="69">
        <f>Volume!J54</f>
        <v>4057.45</v>
      </c>
      <c r="R54" s="237">
        <f t="shared" si="1"/>
        <v>189.87892211999997</v>
      </c>
      <c r="S54" s="103">
        <f t="shared" si="2"/>
        <v>179.08691661</v>
      </c>
      <c r="T54" s="109">
        <f t="shared" si="3"/>
        <v>449314</v>
      </c>
      <c r="U54" s="103">
        <f t="shared" si="4"/>
        <v>4.153442803918863</v>
      </c>
      <c r="V54" s="103">
        <f t="shared" si="5"/>
        <v>188.29408215</v>
      </c>
      <c r="W54" s="103">
        <f t="shared" si="6"/>
        <v>1.13202855</v>
      </c>
      <c r="X54" s="103">
        <f t="shared" si="7"/>
        <v>0.45281142</v>
      </c>
      <c r="Y54" s="103">
        <f t="shared" si="8"/>
        <v>178.94828678</v>
      </c>
      <c r="Z54" s="237">
        <f t="shared" si="9"/>
        <v>10.93063533999998</v>
      </c>
      <c r="AB54" s="77"/>
    </row>
    <row r="55" spans="1:28" s="7" customFormat="1" ht="15">
      <c r="A55" s="193" t="s">
        <v>194</v>
      </c>
      <c r="B55" s="164">
        <v>6003200</v>
      </c>
      <c r="C55" s="162">
        <v>-30800</v>
      </c>
      <c r="D55" s="170">
        <v>-0.01</v>
      </c>
      <c r="E55" s="164">
        <v>250400</v>
      </c>
      <c r="F55" s="112">
        <v>11200</v>
      </c>
      <c r="G55" s="170">
        <v>0.05</v>
      </c>
      <c r="H55" s="164">
        <v>23200</v>
      </c>
      <c r="I55" s="112">
        <v>400</v>
      </c>
      <c r="J55" s="170">
        <v>0.02</v>
      </c>
      <c r="K55" s="164">
        <v>6276800</v>
      </c>
      <c r="L55" s="112">
        <v>-19200</v>
      </c>
      <c r="M55" s="127">
        <v>0</v>
      </c>
      <c r="N55" s="112">
        <v>5507200</v>
      </c>
      <c r="O55" s="173">
        <f t="shared" si="0"/>
        <v>0.8773897527402498</v>
      </c>
      <c r="P55" s="108">
        <f>Volume!K55</f>
        <v>662.5</v>
      </c>
      <c r="Q55" s="69">
        <f>Volume!J55</f>
        <v>655.2</v>
      </c>
      <c r="R55" s="237">
        <f t="shared" si="1"/>
        <v>411.255936</v>
      </c>
      <c r="S55" s="103">
        <f t="shared" si="2"/>
        <v>360.83174400000007</v>
      </c>
      <c r="T55" s="109">
        <f t="shared" si="3"/>
        <v>6296000</v>
      </c>
      <c r="U55" s="103">
        <f t="shared" si="4"/>
        <v>-0.30495552731893266</v>
      </c>
      <c r="V55" s="103">
        <f t="shared" si="5"/>
        <v>393.32966400000004</v>
      </c>
      <c r="W55" s="103">
        <f t="shared" si="6"/>
        <v>16.406208</v>
      </c>
      <c r="X55" s="103">
        <f t="shared" si="7"/>
        <v>1.520064</v>
      </c>
      <c r="Y55" s="103">
        <f t="shared" si="8"/>
        <v>417.11</v>
      </c>
      <c r="Z55" s="237">
        <f t="shared" si="9"/>
        <v>-5.854063999999994</v>
      </c>
      <c r="AB55" s="77"/>
    </row>
    <row r="56" spans="1:28" s="7" customFormat="1" ht="15">
      <c r="A56" s="193" t="s">
        <v>418</v>
      </c>
      <c r="B56" s="164">
        <v>144600</v>
      </c>
      <c r="C56" s="162">
        <v>-72300</v>
      </c>
      <c r="D56" s="170">
        <v>-0.33</v>
      </c>
      <c r="E56" s="164">
        <v>0</v>
      </c>
      <c r="F56" s="112">
        <v>0</v>
      </c>
      <c r="G56" s="170">
        <v>0</v>
      </c>
      <c r="H56" s="164">
        <v>0</v>
      </c>
      <c r="I56" s="112">
        <v>0</v>
      </c>
      <c r="J56" s="170">
        <v>0</v>
      </c>
      <c r="K56" s="164">
        <v>144600</v>
      </c>
      <c r="L56" s="112">
        <v>-72300</v>
      </c>
      <c r="M56" s="127">
        <v>-0.33</v>
      </c>
      <c r="N56" s="112">
        <v>125700</v>
      </c>
      <c r="O56" s="173">
        <f t="shared" si="0"/>
        <v>0.8692946058091287</v>
      </c>
      <c r="P56" s="108">
        <f>Volume!K56</f>
        <v>1726.95</v>
      </c>
      <c r="Q56" s="69">
        <f>Volume!J56</f>
        <v>1942.95</v>
      </c>
      <c r="R56" s="237">
        <f t="shared" si="1"/>
        <v>28.095057</v>
      </c>
      <c r="S56" s="103">
        <f t="shared" si="2"/>
        <v>24.4228815</v>
      </c>
      <c r="T56" s="109">
        <f t="shared" si="3"/>
        <v>216900</v>
      </c>
      <c r="U56" s="103">
        <f t="shared" si="4"/>
        <v>-33.33333333333333</v>
      </c>
      <c r="V56" s="103">
        <f t="shared" si="5"/>
        <v>28.095057</v>
      </c>
      <c r="W56" s="103">
        <f t="shared" si="6"/>
        <v>0</v>
      </c>
      <c r="X56" s="103">
        <f t="shared" si="7"/>
        <v>0</v>
      </c>
      <c r="Y56" s="103">
        <f t="shared" si="8"/>
        <v>37.4575455</v>
      </c>
      <c r="Z56" s="237">
        <f t="shared" si="9"/>
        <v>-9.362488500000001</v>
      </c>
      <c r="AB56" s="77"/>
    </row>
    <row r="57" spans="1:28" s="7" customFormat="1" ht="15">
      <c r="A57" s="193" t="s">
        <v>419</v>
      </c>
      <c r="B57" s="164">
        <v>243200</v>
      </c>
      <c r="C57" s="162">
        <v>20600</v>
      </c>
      <c r="D57" s="170">
        <v>0.09</v>
      </c>
      <c r="E57" s="164">
        <v>200</v>
      </c>
      <c r="F57" s="112">
        <v>0</v>
      </c>
      <c r="G57" s="170">
        <v>0</v>
      </c>
      <c r="H57" s="164">
        <v>0</v>
      </c>
      <c r="I57" s="112">
        <v>0</v>
      </c>
      <c r="J57" s="170">
        <v>0</v>
      </c>
      <c r="K57" s="164">
        <v>243400</v>
      </c>
      <c r="L57" s="112">
        <v>20600</v>
      </c>
      <c r="M57" s="127">
        <v>0.09</v>
      </c>
      <c r="N57" s="112">
        <v>241800</v>
      </c>
      <c r="O57" s="173">
        <f t="shared" si="0"/>
        <v>0.9934264585045193</v>
      </c>
      <c r="P57" s="108">
        <f>Volume!K57</f>
        <v>1155.25</v>
      </c>
      <c r="Q57" s="69">
        <f>Volume!J57</f>
        <v>1109.55</v>
      </c>
      <c r="R57" s="237">
        <f t="shared" si="1"/>
        <v>27.006447</v>
      </c>
      <c r="S57" s="103">
        <f t="shared" si="2"/>
        <v>26.828919</v>
      </c>
      <c r="T57" s="109">
        <f t="shared" si="3"/>
        <v>222800</v>
      </c>
      <c r="U57" s="103">
        <f t="shared" si="4"/>
        <v>9.245960502692999</v>
      </c>
      <c r="V57" s="103">
        <f t="shared" si="5"/>
        <v>26.984256</v>
      </c>
      <c r="W57" s="103">
        <f t="shared" si="6"/>
        <v>0.022191</v>
      </c>
      <c r="X57" s="103">
        <f t="shared" si="7"/>
        <v>0</v>
      </c>
      <c r="Y57" s="103">
        <f t="shared" si="8"/>
        <v>25.73897</v>
      </c>
      <c r="Z57" s="237">
        <f t="shared" si="9"/>
        <v>1.267477000000003</v>
      </c>
      <c r="AB57" s="77"/>
    </row>
    <row r="58" spans="1:28" s="58" customFormat="1" ht="15">
      <c r="A58" s="193" t="s">
        <v>220</v>
      </c>
      <c r="B58" s="164">
        <v>5510400</v>
      </c>
      <c r="C58" s="162">
        <v>16800</v>
      </c>
      <c r="D58" s="170">
        <v>0</v>
      </c>
      <c r="E58" s="164">
        <v>297600</v>
      </c>
      <c r="F58" s="112">
        <v>7200</v>
      </c>
      <c r="G58" s="170">
        <v>0.02</v>
      </c>
      <c r="H58" s="164">
        <v>21600</v>
      </c>
      <c r="I58" s="112">
        <v>0</v>
      </c>
      <c r="J58" s="170">
        <v>0</v>
      </c>
      <c r="K58" s="164">
        <v>5829600</v>
      </c>
      <c r="L58" s="112">
        <v>24000</v>
      </c>
      <c r="M58" s="127">
        <v>0</v>
      </c>
      <c r="N58" s="112">
        <v>5344800</v>
      </c>
      <c r="O58" s="173">
        <f t="shared" si="0"/>
        <v>0.916838205022643</v>
      </c>
      <c r="P58" s="108">
        <f>Volume!K58</f>
        <v>127.4</v>
      </c>
      <c r="Q58" s="69">
        <f>Volume!J58</f>
        <v>127.9</v>
      </c>
      <c r="R58" s="237">
        <f t="shared" si="1"/>
        <v>74.560584</v>
      </c>
      <c r="S58" s="103">
        <f t="shared" si="2"/>
        <v>68.359992</v>
      </c>
      <c r="T58" s="109">
        <f t="shared" si="3"/>
        <v>5805600</v>
      </c>
      <c r="U58" s="103">
        <f t="shared" si="4"/>
        <v>0.41339396444811904</v>
      </c>
      <c r="V58" s="103">
        <f t="shared" si="5"/>
        <v>70.478016</v>
      </c>
      <c r="W58" s="103">
        <f t="shared" si="6"/>
        <v>3.806304</v>
      </c>
      <c r="X58" s="103">
        <f t="shared" si="7"/>
        <v>0.276264</v>
      </c>
      <c r="Y58" s="103">
        <f t="shared" si="8"/>
        <v>73.963344</v>
      </c>
      <c r="Z58" s="237">
        <f t="shared" si="9"/>
        <v>0.5972399999999993</v>
      </c>
      <c r="AA58" s="78"/>
      <c r="AB58" s="77"/>
    </row>
    <row r="59" spans="1:28" s="58" customFormat="1" ht="15">
      <c r="A59" s="193" t="s">
        <v>164</v>
      </c>
      <c r="B59" s="164">
        <v>22729950</v>
      </c>
      <c r="C59" s="162">
        <v>355950</v>
      </c>
      <c r="D59" s="170">
        <v>0.02</v>
      </c>
      <c r="E59" s="164">
        <v>1339050</v>
      </c>
      <c r="F59" s="112">
        <v>73450</v>
      </c>
      <c r="G59" s="170">
        <v>0.06</v>
      </c>
      <c r="H59" s="164">
        <v>90400</v>
      </c>
      <c r="I59" s="112">
        <v>0</v>
      </c>
      <c r="J59" s="170">
        <v>0</v>
      </c>
      <c r="K59" s="164">
        <v>24159400</v>
      </c>
      <c r="L59" s="112">
        <v>429400</v>
      </c>
      <c r="M59" s="127">
        <v>0.02</v>
      </c>
      <c r="N59" s="112">
        <v>19803250</v>
      </c>
      <c r="O59" s="173">
        <f t="shared" si="0"/>
        <v>0.8196913002806361</v>
      </c>
      <c r="P59" s="108">
        <f>Volume!K59</f>
        <v>56.15</v>
      </c>
      <c r="Q59" s="69">
        <f>Volume!J59</f>
        <v>55.05</v>
      </c>
      <c r="R59" s="237">
        <f t="shared" si="1"/>
        <v>132.997497</v>
      </c>
      <c r="S59" s="103">
        <f t="shared" si="2"/>
        <v>109.01689125</v>
      </c>
      <c r="T59" s="109">
        <f t="shared" si="3"/>
        <v>23730000</v>
      </c>
      <c r="U59" s="103">
        <f t="shared" si="4"/>
        <v>1.8095238095238095</v>
      </c>
      <c r="V59" s="103">
        <f t="shared" si="5"/>
        <v>125.12837475</v>
      </c>
      <c r="W59" s="103">
        <f t="shared" si="6"/>
        <v>7.37147025</v>
      </c>
      <c r="X59" s="103">
        <f t="shared" si="7"/>
        <v>0.497652</v>
      </c>
      <c r="Y59" s="103">
        <f t="shared" si="8"/>
        <v>133.24395</v>
      </c>
      <c r="Z59" s="237">
        <f t="shared" si="9"/>
        <v>-0.24645300000000248</v>
      </c>
      <c r="AA59" s="78"/>
      <c r="AB59" s="77"/>
    </row>
    <row r="60" spans="1:28" s="58" customFormat="1" ht="15">
      <c r="A60" s="193" t="s">
        <v>165</v>
      </c>
      <c r="B60" s="164">
        <v>319800</v>
      </c>
      <c r="C60" s="162">
        <v>9100</v>
      </c>
      <c r="D60" s="170">
        <v>0.03</v>
      </c>
      <c r="E60" s="164">
        <v>1300</v>
      </c>
      <c r="F60" s="112">
        <v>0</v>
      </c>
      <c r="G60" s="170">
        <v>0</v>
      </c>
      <c r="H60" s="164">
        <v>0</v>
      </c>
      <c r="I60" s="112">
        <v>0</v>
      </c>
      <c r="J60" s="170">
        <v>0</v>
      </c>
      <c r="K60" s="164">
        <v>321100</v>
      </c>
      <c r="L60" s="112">
        <v>9100</v>
      </c>
      <c r="M60" s="127">
        <v>0.03</v>
      </c>
      <c r="N60" s="112">
        <v>300300</v>
      </c>
      <c r="O60" s="173">
        <f t="shared" si="0"/>
        <v>0.9352226720647774</v>
      </c>
      <c r="P60" s="108">
        <f>Volume!K60</f>
        <v>283.2</v>
      </c>
      <c r="Q60" s="69">
        <f>Volume!J60</f>
        <v>275.9</v>
      </c>
      <c r="R60" s="237">
        <f t="shared" si="1"/>
        <v>8.859149</v>
      </c>
      <c r="S60" s="103">
        <f t="shared" si="2"/>
        <v>8.285277</v>
      </c>
      <c r="T60" s="109">
        <f t="shared" si="3"/>
        <v>312000</v>
      </c>
      <c r="U60" s="103">
        <f t="shared" si="4"/>
        <v>2.9166666666666665</v>
      </c>
      <c r="V60" s="103">
        <f t="shared" si="5"/>
        <v>8.823282</v>
      </c>
      <c r="W60" s="103">
        <f t="shared" si="6"/>
        <v>0.035866999999999996</v>
      </c>
      <c r="X60" s="103">
        <f t="shared" si="7"/>
        <v>0</v>
      </c>
      <c r="Y60" s="103">
        <f t="shared" si="8"/>
        <v>8.83584</v>
      </c>
      <c r="Z60" s="237">
        <f t="shared" si="9"/>
        <v>0.023309000000001134</v>
      </c>
      <c r="AA60" s="78"/>
      <c r="AB60" s="77"/>
    </row>
    <row r="61" spans="1:28" s="58" customFormat="1" ht="15">
      <c r="A61" s="193" t="s">
        <v>420</v>
      </c>
      <c r="B61" s="164">
        <v>233400</v>
      </c>
      <c r="C61" s="162">
        <v>-20100</v>
      </c>
      <c r="D61" s="170">
        <v>-0.08</v>
      </c>
      <c r="E61" s="164">
        <v>450</v>
      </c>
      <c r="F61" s="112">
        <v>0</v>
      </c>
      <c r="G61" s="170">
        <v>0</v>
      </c>
      <c r="H61" s="164">
        <v>0</v>
      </c>
      <c r="I61" s="112">
        <v>0</v>
      </c>
      <c r="J61" s="170">
        <v>0</v>
      </c>
      <c r="K61" s="164">
        <v>233850</v>
      </c>
      <c r="L61" s="112">
        <v>-20100</v>
      </c>
      <c r="M61" s="127">
        <v>-0.08</v>
      </c>
      <c r="N61" s="112">
        <v>216300</v>
      </c>
      <c r="O61" s="173">
        <f t="shared" si="0"/>
        <v>0.9249518922386145</v>
      </c>
      <c r="P61" s="108">
        <f>Volume!K61</f>
        <v>2150.95</v>
      </c>
      <c r="Q61" s="69">
        <f>Volume!J61</f>
        <v>2208.3</v>
      </c>
      <c r="R61" s="237">
        <f t="shared" si="1"/>
        <v>51.641095500000006</v>
      </c>
      <c r="S61" s="103">
        <f t="shared" si="2"/>
        <v>47.76552900000001</v>
      </c>
      <c r="T61" s="109">
        <f t="shared" si="3"/>
        <v>253950</v>
      </c>
      <c r="U61" s="103">
        <f t="shared" si="4"/>
        <v>-7.914943886591849</v>
      </c>
      <c r="V61" s="103">
        <f t="shared" si="5"/>
        <v>51.54172200000001</v>
      </c>
      <c r="W61" s="103">
        <f t="shared" si="6"/>
        <v>0.09937350000000002</v>
      </c>
      <c r="X61" s="103">
        <f t="shared" si="7"/>
        <v>0</v>
      </c>
      <c r="Y61" s="103">
        <f t="shared" si="8"/>
        <v>54.62337525</v>
      </c>
      <c r="Z61" s="237">
        <f t="shared" si="9"/>
        <v>-2.9822797499999965</v>
      </c>
      <c r="AA61" s="78"/>
      <c r="AB61" s="77"/>
    </row>
    <row r="62" spans="1:29" s="58" customFormat="1" ht="15">
      <c r="A62" s="193" t="s">
        <v>89</v>
      </c>
      <c r="B62" s="164">
        <v>3715500</v>
      </c>
      <c r="C62" s="162">
        <v>100500</v>
      </c>
      <c r="D62" s="170">
        <v>0.03</v>
      </c>
      <c r="E62" s="164">
        <v>226500</v>
      </c>
      <c r="F62" s="112">
        <v>1500</v>
      </c>
      <c r="G62" s="170">
        <v>0.01</v>
      </c>
      <c r="H62" s="164">
        <v>27000</v>
      </c>
      <c r="I62" s="112">
        <v>-750</v>
      </c>
      <c r="J62" s="170">
        <v>-0.03</v>
      </c>
      <c r="K62" s="164">
        <v>3969000</v>
      </c>
      <c r="L62" s="112">
        <v>101250</v>
      </c>
      <c r="M62" s="127">
        <v>0.03</v>
      </c>
      <c r="N62" s="112">
        <v>3555000</v>
      </c>
      <c r="O62" s="173">
        <f t="shared" si="0"/>
        <v>0.8956916099773242</v>
      </c>
      <c r="P62" s="108">
        <f>Volume!K62</f>
        <v>293.55</v>
      </c>
      <c r="Q62" s="69">
        <f>Volume!J62</f>
        <v>289.8</v>
      </c>
      <c r="R62" s="237">
        <f t="shared" si="1"/>
        <v>115.02162</v>
      </c>
      <c r="S62" s="103">
        <f t="shared" si="2"/>
        <v>103.0239</v>
      </c>
      <c r="T62" s="109">
        <f t="shared" si="3"/>
        <v>3867750</v>
      </c>
      <c r="U62" s="103">
        <f t="shared" si="4"/>
        <v>2.6178010471204187</v>
      </c>
      <c r="V62" s="103">
        <f t="shared" si="5"/>
        <v>107.67519</v>
      </c>
      <c r="W62" s="103">
        <f t="shared" si="6"/>
        <v>6.56397</v>
      </c>
      <c r="X62" s="103">
        <f t="shared" si="7"/>
        <v>0.78246</v>
      </c>
      <c r="Y62" s="103">
        <f t="shared" si="8"/>
        <v>113.53780125</v>
      </c>
      <c r="Z62" s="237">
        <f t="shared" si="9"/>
        <v>1.4838187499999975</v>
      </c>
      <c r="AA62" s="377"/>
      <c r="AB62" s="78"/>
      <c r="AC62"/>
    </row>
    <row r="63" spans="1:29" s="58" customFormat="1" ht="15">
      <c r="A63" s="193" t="s">
        <v>287</v>
      </c>
      <c r="B63" s="164">
        <v>1512000</v>
      </c>
      <c r="C63" s="162">
        <v>14000</v>
      </c>
      <c r="D63" s="170">
        <v>0.01</v>
      </c>
      <c r="E63" s="164">
        <v>2000</v>
      </c>
      <c r="F63" s="112">
        <v>0</v>
      </c>
      <c r="G63" s="170">
        <v>0</v>
      </c>
      <c r="H63" s="164">
        <v>2000</v>
      </c>
      <c r="I63" s="112">
        <v>0</v>
      </c>
      <c r="J63" s="170">
        <v>0</v>
      </c>
      <c r="K63" s="164">
        <v>1516000</v>
      </c>
      <c r="L63" s="112">
        <v>14000</v>
      </c>
      <c r="M63" s="127">
        <v>0.01</v>
      </c>
      <c r="N63" s="112">
        <v>1458000</v>
      </c>
      <c r="O63" s="173">
        <f t="shared" si="0"/>
        <v>0.9617414248021108</v>
      </c>
      <c r="P63" s="108">
        <f>Volume!K63</f>
        <v>181.75</v>
      </c>
      <c r="Q63" s="69">
        <f>Volume!J63</f>
        <v>182.1</v>
      </c>
      <c r="R63" s="237">
        <f t="shared" si="1"/>
        <v>27.60636</v>
      </c>
      <c r="S63" s="103">
        <f t="shared" si="2"/>
        <v>26.55018</v>
      </c>
      <c r="T63" s="109">
        <f t="shared" si="3"/>
        <v>1502000</v>
      </c>
      <c r="U63" s="103">
        <f t="shared" si="4"/>
        <v>0.9320905459387484</v>
      </c>
      <c r="V63" s="103">
        <f t="shared" si="5"/>
        <v>27.53352</v>
      </c>
      <c r="W63" s="103">
        <f t="shared" si="6"/>
        <v>0.03642</v>
      </c>
      <c r="X63" s="103">
        <f t="shared" si="7"/>
        <v>0.03642</v>
      </c>
      <c r="Y63" s="103">
        <f t="shared" si="8"/>
        <v>27.29885</v>
      </c>
      <c r="Z63" s="237">
        <f t="shared" si="9"/>
        <v>0.30750999999999706</v>
      </c>
      <c r="AA63" s="78"/>
      <c r="AB63" s="77"/>
      <c r="AC63"/>
    </row>
    <row r="64" spans="1:29" s="58" customFormat="1" ht="15">
      <c r="A64" s="193" t="s">
        <v>421</v>
      </c>
      <c r="B64" s="164">
        <v>578200</v>
      </c>
      <c r="C64" s="162">
        <v>11900</v>
      </c>
      <c r="D64" s="170">
        <v>0.02</v>
      </c>
      <c r="E64" s="164">
        <v>700</v>
      </c>
      <c r="F64" s="112">
        <v>0</v>
      </c>
      <c r="G64" s="170">
        <v>0</v>
      </c>
      <c r="H64" s="164">
        <v>0</v>
      </c>
      <c r="I64" s="112">
        <v>0</v>
      </c>
      <c r="J64" s="170">
        <v>0</v>
      </c>
      <c r="K64" s="164">
        <v>578900</v>
      </c>
      <c r="L64" s="112">
        <v>11900</v>
      </c>
      <c r="M64" s="127">
        <v>0.02</v>
      </c>
      <c r="N64" s="112">
        <v>571550</v>
      </c>
      <c r="O64" s="173">
        <f t="shared" si="0"/>
        <v>0.9873035066505441</v>
      </c>
      <c r="P64" s="108">
        <f>Volume!K64</f>
        <v>645.15</v>
      </c>
      <c r="Q64" s="69">
        <f>Volume!J64</f>
        <v>627.15</v>
      </c>
      <c r="R64" s="237">
        <f t="shared" si="1"/>
        <v>36.3057135</v>
      </c>
      <c r="S64" s="103">
        <f t="shared" si="2"/>
        <v>35.84475825</v>
      </c>
      <c r="T64" s="109">
        <f t="shared" si="3"/>
        <v>567000</v>
      </c>
      <c r="U64" s="103">
        <f t="shared" si="4"/>
        <v>2.0987654320987654</v>
      </c>
      <c r="V64" s="103">
        <f t="shared" si="5"/>
        <v>36.261813</v>
      </c>
      <c r="W64" s="103">
        <f t="shared" si="6"/>
        <v>0.0439005</v>
      </c>
      <c r="X64" s="103">
        <f t="shared" si="7"/>
        <v>0</v>
      </c>
      <c r="Y64" s="103">
        <f t="shared" si="8"/>
        <v>36.580005</v>
      </c>
      <c r="Z64" s="237">
        <f t="shared" si="9"/>
        <v>-0.2742914999999968</v>
      </c>
      <c r="AA64" s="78"/>
      <c r="AB64" s="77"/>
      <c r="AC64"/>
    </row>
    <row r="65" spans="1:29" s="58" customFormat="1" ht="15">
      <c r="A65" s="193" t="s">
        <v>271</v>
      </c>
      <c r="B65" s="164">
        <v>669600</v>
      </c>
      <c r="C65" s="162">
        <v>-10800</v>
      </c>
      <c r="D65" s="170">
        <v>-0.02</v>
      </c>
      <c r="E65" s="164">
        <v>25200</v>
      </c>
      <c r="F65" s="112">
        <v>0</v>
      </c>
      <c r="G65" s="170">
        <v>0</v>
      </c>
      <c r="H65" s="164">
        <v>4800</v>
      </c>
      <c r="I65" s="112">
        <v>0</v>
      </c>
      <c r="J65" s="170">
        <v>0</v>
      </c>
      <c r="K65" s="164">
        <v>699600</v>
      </c>
      <c r="L65" s="112">
        <v>-10800</v>
      </c>
      <c r="M65" s="127">
        <v>-0.02</v>
      </c>
      <c r="N65" s="112">
        <v>663600</v>
      </c>
      <c r="O65" s="173">
        <f t="shared" si="0"/>
        <v>0.9485420240137221</v>
      </c>
      <c r="P65" s="108">
        <f>Volume!K65</f>
        <v>250.35</v>
      </c>
      <c r="Q65" s="69">
        <f>Volume!J65</f>
        <v>255.5</v>
      </c>
      <c r="R65" s="237">
        <f t="shared" si="1"/>
        <v>17.87478</v>
      </c>
      <c r="S65" s="103">
        <f t="shared" si="2"/>
        <v>16.95498</v>
      </c>
      <c r="T65" s="109">
        <f t="shared" si="3"/>
        <v>710400</v>
      </c>
      <c r="U65" s="103">
        <f t="shared" si="4"/>
        <v>-1.5202702702702704</v>
      </c>
      <c r="V65" s="103">
        <f t="shared" si="5"/>
        <v>17.10828</v>
      </c>
      <c r="W65" s="103">
        <f t="shared" si="6"/>
        <v>0.64386</v>
      </c>
      <c r="X65" s="103">
        <f t="shared" si="7"/>
        <v>0.12264</v>
      </c>
      <c r="Y65" s="103">
        <f t="shared" si="8"/>
        <v>17.784864</v>
      </c>
      <c r="Z65" s="237">
        <f t="shared" si="9"/>
        <v>0.08991600000000233</v>
      </c>
      <c r="AA65" s="78"/>
      <c r="AB65" s="77"/>
      <c r="AC65"/>
    </row>
    <row r="66" spans="1:29" s="58" customFormat="1" ht="15">
      <c r="A66" s="193" t="s">
        <v>221</v>
      </c>
      <c r="B66" s="164">
        <v>505800</v>
      </c>
      <c r="C66" s="162">
        <v>-2400</v>
      </c>
      <c r="D66" s="170">
        <v>0</v>
      </c>
      <c r="E66" s="164">
        <v>1800</v>
      </c>
      <c r="F66" s="112">
        <v>0</v>
      </c>
      <c r="G66" s="170">
        <v>0</v>
      </c>
      <c r="H66" s="164">
        <v>0</v>
      </c>
      <c r="I66" s="112">
        <v>0</v>
      </c>
      <c r="J66" s="170">
        <v>0</v>
      </c>
      <c r="K66" s="164">
        <v>507600</v>
      </c>
      <c r="L66" s="112">
        <v>-2400</v>
      </c>
      <c r="M66" s="127">
        <v>0</v>
      </c>
      <c r="N66" s="112">
        <v>483000</v>
      </c>
      <c r="O66" s="173">
        <f t="shared" si="0"/>
        <v>0.9515366430260047</v>
      </c>
      <c r="P66" s="108">
        <f>Volume!K66</f>
        <v>1220.35</v>
      </c>
      <c r="Q66" s="69">
        <f>Volume!J66</f>
        <v>1231.6</v>
      </c>
      <c r="R66" s="237">
        <f t="shared" si="1"/>
        <v>62.516016</v>
      </c>
      <c r="S66" s="103">
        <f t="shared" si="2"/>
        <v>59.48628</v>
      </c>
      <c r="T66" s="109">
        <f t="shared" si="3"/>
        <v>510000</v>
      </c>
      <c r="U66" s="103">
        <f t="shared" si="4"/>
        <v>-0.4705882352941176</v>
      </c>
      <c r="V66" s="103">
        <f t="shared" si="5"/>
        <v>62.294328</v>
      </c>
      <c r="W66" s="103">
        <f t="shared" si="6"/>
        <v>0.221688</v>
      </c>
      <c r="X66" s="103">
        <f t="shared" si="7"/>
        <v>0</v>
      </c>
      <c r="Y66" s="103">
        <f t="shared" si="8"/>
        <v>62.23785</v>
      </c>
      <c r="Z66" s="237">
        <f t="shared" si="9"/>
        <v>0.2781659999999988</v>
      </c>
      <c r="AA66" s="78"/>
      <c r="AB66" s="77"/>
      <c r="AC66"/>
    </row>
    <row r="67" spans="1:29" s="58" customFormat="1" ht="15">
      <c r="A67" s="193" t="s">
        <v>233</v>
      </c>
      <c r="B67" s="164">
        <v>3369000</v>
      </c>
      <c r="C67" s="162">
        <v>6000</v>
      </c>
      <c r="D67" s="170">
        <v>0</v>
      </c>
      <c r="E67" s="164">
        <v>180000</v>
      </c>
      <c r="F67" s="112">
        <v>3000</v>
      </c>
      <c r="G67" s="170">
        <v>0.02</v>
      </c>
      <c r="H67" s="164">
        <v>51000</v>
      </c>
      <c r="I67" s="112">
        <v>0</v>
      </c>
      <c r="J67" s="170">
        <v>0</v>
      </c>
      <c r="K67" s="164">
        <v>3600000</v>
      </c>
      <c r="L67" s="112">
        <v>9000</v>
      </c>
      <c r="M67" s="127">
        <v>0</v>
      </c>
      <c r="N67" s="112">
        <v>3331000</v>
      </c>
      <c r="O67" s="173">
        <f t="shared" si="0"/>
        <v>0.9252777777777778</v>
      </c>
      <c r="P67" s="108">
        <f>Volume!K67</f>
        <v>481.6</v>
      </c>
      <c r="Q67" s="69">
        <f>Volume!J67</f>
        <v>473.85</v>
      </c>
      <c r="R67" s="237">
        <f t="shared" si="1"/>
        <v>170.586</v>
      </c>
      <c r="S67" s="103">
        <f t="shared" si="2"/>
        <v>157.839435</v>
      </c>
      <c r="T67" s="109">
        <f t="shared" si="3"/>
        <v>3591000</v>
      </c>
      <c r="U67" s="103">
        <f t="shared" si="4"/>
        <v>0.2506265664160401</v>
      </c>
      <c r="V67" s="103">
        <f t="shared" si="5"/>
        <v>159.640065</v>
      </c>
      <c r="W67" s="103">
        <f t="shared" si="6"/>
        <v>8.5293</v>
      </c>
      <c r="X67" s="103">
        <f t="shared" si="7"/>
        <v>2.416635</v>
      </c>
      <c r="Y67" s="103">
        <f t="shared" si="8"/>
        <v>172.94256</v>
      </c>
      <c r="Z67" s="237">
        <f t="shared" si="9"/>
        <v>-2.3565599999999733</v>
      </c>
      <c r="AA67" s="78"/>
      <c r="AB67" s="77"/>
      <c r="AC67"/>
    </row>
    <row r="68" spans="1:29" s="58" customFormat="1" ht="15">
      <c r="A68" s="193" t="s">
        <v>166</v>
      </c>
      <c r="B68" s="164">
        <v>4112300</v>
      </c>
      <c r="C68" s="162">
        <v>-5900</v>
      </c>
      <c r="D68" s="170">
        <v>0</v>
      </c>
      <c r="E68" s="164">
        <v>292050</v>
      </c>
      <c r="F68" s="112">
        <v>2950</v>
      </c>
      <c r="G68" s="170">
        <v>0.01</v>
      </c>
      <c r="H68" s="164">
        <v>76700</v>
      </c>
      <c r="I68" s="112">
        <v>5900</v>
      </c>
      <c r="J68" s="170">
        <v>0.08</v>
      </c>
      <c r="K68" s="164">
        <v>4481050</v>
      </c>
      <c r="L68" s="112">
        <v>2950</v>
      </c>
      <c r="M68" s="127">
        <v>0</v>
      </c>
      <c r="N68" s="112">
        <v>4289300</v>
      </c>
      <c r="O68" s="173">
        <f t="shared" si="0"/>
        <v>0.9572086899275839</v>
      </c>
      <c r="P68" s="108">
        <f>Volume!K68</f>
        <v>107.55</v>
      </c>
      <c r="Q68" s="69">
        <f>Volume!J68</f>
        <v>104.6</v>
      </c>
      <c r="R68" s="237">
        <f t="shared" si="1"/>
        <v>46.871783</v>
      </c>
      <c r="S68" s="103">
        <f t="shared" si="2"/>
        <v>44.866078</v>
      </c>
      <c r="T68" s="109">
        <f t="shared" si="3"/>
        <v>4478100</v>
      </c>
      <c r="U68" s="103">
        <f t="shared" si="4"/>
        <v>0.06587615283267458</v>
      </c>
      <c r="V68" s="103">
        <f t="shared" si="5"/>
        <v>43.014658</v>
      </c>
      <c r="W68" s="103">
        <f t="shared" si="6"/>
        <v>3.054843</v>
      </c>
      <c r="X68" s="103">
        <f t="shared" si="7"/>
        <v>0.802282</v>
      </c>
      <c r="Y68" s="103">
        <f t="shared" si="8"/>
        <v>48.1619655</v>
      </c>
      <c r="Z68" s="237">
        <f t="shared" si="9"/>
        <v>-1.2901825000000002</v>
      </c>
      <c r="AA68" s="78"/>
      <c r="AB68" s="77"/>
      <c r="AC68"/>
    </row>
    <row r="69" spans="1:28" s="58" customFormat="1" ht="15">
      <c r="A69" s="193" t="s">
        <v>222</v>
      </c>
      <c r="B69" s="164">
        <v>608696</v>
      </c>
      <c r="C69" s="162">
        <v>-34144</v>
      </c>
      <c r="D69" s="170">
        <v>-0.05</v>
      </c>
      <c r="E69" s="164">
        <v>352</v>
      </c>
      <c r="F69" s="112">
        <v>0</v>
      </c>
      <c r="G69" s="170">
        <v>0</v>
      </c>
      <c r="H69" s="164">
        <v>0</v>
      </c>
      <c r="I69" s="112">
        <v>0</v>
      </c>
      <c r="J69" s="170">
        <v>0</v>
      </c>
      <c r="K69" s="164">
        <v>609048</v>
      </c>
      <c r="L69" s="112">
        <v>-34144</v>
      </c>
      <c r="M69" s="127">
        <v>-0.05</v>
      </c>
      <c r="N69" s="112">
        <v>598840</v>
      </c>
      <c r="O69" s="173">
        <f aca="true" t="shared" si="10" ref="O69:O132">N69/K69</f>
        <v>0.9832394162693252</v>
      </c>
      <c r="P69" s="108">
        <f>Volume!K69</f>
        <v>2539.1</v>
      </c>
      <c r="Q69" s="69">
        <f>Volume!J69</f>
        <v>2508.55</v>
      </c>
      <c r="R69" s="237">
        <f aca="true" t="shared" si="11" ref="R69:R132">Q69*K69/10000000</f>
        <v>152.78273604</v>
      </c>
      <c r="S69" s="103">
        <f aca="true" t="shared" si="12" ref="S69:S132">Q69*N69/10000000</f>
        <v>150.2220082</v>
      </c>
      <c r="T69" s="109">
        <f aca="true" t="shared" si="13" ref="T69:T132">K69-L69</f>
        <v>643192</v>
      </c>
      <c r="U69" s="103">
        <f aca="true" t="shared" si="14" ref="U69:U132">L69/T69*100</f>
        <v>-5.308523737857436</v>
      </c>
      <c r="V69" s="103">
        <f aca="true" t="shared" si="15" ref="V69:V132">Q69*B69/10000000</f>
        <v>152.69443508</v>
      </c>
      <c r="W69" s="103">
        <f aca="true" t="shared" si="16" ref="W69:W132">Q69*E69/10000000</f>
        <v>0.08830096000000001</v>
      </c>
      <c r="X69" s="103">
        <f aca="true" t="shared" si="17" ref="X69:X132">Q69*H69/10000000</f>
        <v>0</v>
      </c>
      <c r="Y69" s="103">
        <f aca="true" t="shared" si="18" ref="Y69:Y132">(T69*P69)/10000000</f>
        <v>163.31288072</v>
      </c>
      <c r="Z69" s="237">
        <f aca="true" t="shared" si="19" ref="Z69:Z132">R69-Y69</f>
        <v>-10.530144680000006</v>
      </c>
      <c r="AA69" s="78"/>
      <c r="AB69" s="77"/>
    </row>
    <row r="70" spans="1:28" s="58" customFormat="1" ht="15">
      <c r="A70" s="193" t="s">
        <v>288</v>
      </c>
      <c r="B70" s="164">
        <v>8935500</v>
      </c>
      <c r="C70" s="162">
        <v>-459000</v>
      </c>
      <c r="D70" s="170">
        <v>-0.05</v>
      </c>
      <c r="E70" s="164">
        <v>651000</v>
      </c>
      <c r="F70" s="112">
        <v>-6000</v>
      </c>
      <c r="G70" s="170">
        <v>-0.01</v>
      </c>
      <c r="H70" s="164">
        <v>70500</v>
      </c>
      <c r="I70" s="112">
        <v>10500</v>
      </c>
      <c r="J70" s="170">
        <v>0.18</v>
      </c>
      <c r="K70" s="164">
        <v>9657000</v>
      </c>
      <c r="L70" s="112">
        <v>-454500</v>
      </c>
      <c r="M70" s="127">
        <v>-0.04</v>
      </c>
      <c r="N70" s="112">
        <v>7246500</v>
      </c>
      <c r="O70" s="173">
        <f t="shared" si="10"/>
        <v>0.7503883193538365</v>
      </c>
      <c r="P70" s="108">
        <f>Volume!K70</f>
        <v>186.1</v>
      </c>
      <c r="Q70" s="69">
        <f>Volume!J70</f>
        <v>186</v>
      </c>
      <c r="R70" s="237">
        <f t="shared" si="11"/>
        <v>179.6202</v>
      </c>
      <c r="S70" s="103">
        <f t="shared" si="12"/>
        <v>134.7849</v>
      </c>
      <c r="T70" s="109">
        <f t="shared" si="13"/>
        <v>10111500</v>
      </c>
      <c r="U70" s="103">
        <f t="shared" si="14"/>
        <v>-4.494882064975523</v>
      </c>
      <c r="V70" s="103">
        <f t="shared" si="15"/>
        <v>166.2003</v>
      </c>
      <c r="W70" s="103">
        <f t="shared" si="16"/>
        <v>12.1086</v>
      </c>
      <c r="X70" s="103">
        <f t="shared" si="17"/>
        <v>1.3113</v>
      </c>
      <c r="Y70" s="103">
        <f t="shared" si="18"/>
        <v>188.175015</v>
      </c>
      <c r="Z70" s="237">
        <f t="shared" si="19"/>
        <v>-8.55481499999999</v>
      </c>
      <c r="AA70" s="378"/>
      <c r="AB70"/>
    </row>
    <row r="71" spans="1:28" s="7" customFormat="1" ht="15">
      <c r="A71" s="193" t="s">
        <v>289</v>
      </c>
      <c r="B71" s="164">
        <v>2647400</v>
      </c>
      <c r="C71" s="162">
        <v>7000</v>
      </c>
      <c r="D71" s="170">
        <v>0</v>
      </c>
      <c r="E71" s="164">
        <v>64400</v>
      </c>
      <c r="F71" s="112">
        <v>1400</v>
      </c>
      <c r="G71" s="170">
        <v>0.02</v>
      </c>
      <c r="H71" s="164">
        <v>18200</v>
      </c>
      <c r="I71" s="112">
        <v>0</v>
      </c>
      <c r="J71" s="170">
        <v>0</v>
      </c>
      <c r="K71" s="164">
        <v>2730000</v>
      </c>
      <c r="L71" s="112">
        <v>8400</v>
      </c>
      <c r="M71" s="127">
        <v>0</v>
      </c>
      <c r="N71" s="112">
        <v>2598400</v>
      </c>
      <c r="O71" s="173">
        <f t="shared" si="10"/>
        <v>0.9517948717948718</v>
      </c>
      <c r="P71" s="108">
        <f>Volume!K71</f>
        <v>145.25</v>
      </c>
      <c r="Q71" s="69">
        <f>Volume!J71</f>
        <v>143.25</v>
      </c>
      <c r="R71" s="237">
        <f t="shared" si="11"/>
        <v>39.10725</v>
      </c>
      <c r="S71" s="103">
        <f t="shared" si="12"/>
        <v>37.22208</v>
      </c>
      <c r="T71" s="109">
        <f t="shared" si="13"/>
        <v>2721600</v>
      </c>
      <c r="U71" s="103">
        <f t="shared" si="14"/>
        <v>0.30864197530864196</v>
      </c>
      <c r="V71" s="103">
        <f t="shared" si="15"/>
        <v>37.924005</v>
      </c>
      <c r="W71" s="103">
        <f t="shared" si="16"/>
        <v>0.92253</v>
      </c>
      <c r="X71" s="103">
        <f t="shared" si="17"/>
        <v>0.260715</v>
      </c>
      <c r="Y71" s="103">
        <f t="shared" si="18"/>
        <v>39.53124</v>
      </c>
      <c r="Z71" s="237">
        <f t="shared" si="19"/>
        <v>-0.4239899999999963</v>
      </c>
      <c r="AA71"/>
      <c r="AB71"/>
    </row>
    <row r="72" spans="1:28" s="7" customFormat="1" ht="15">
      <c r="A72" s="193" t="s">
        <v>195</v>
      </c>
      <c r="B72" s="164">
        <v>18741518</v>
      </c>
      <c r="C72" s="162">
        <v>-905218</v>
      </c>
      <c r="D72" s="170">
        <v>-0.05</v>
      </c>
      <c r="E72" s="164">
        <v>2556880</v>
      </c>
      <c r="F72" s="112">
        <v>268060</v>
      </c>
      <c r="G72" s="170">
        <v>0.12</v>
      </c>
      <c r="H72" s="164">
        <v>169084</v>
      </c>
      <c r="I72" s="112">
        <v>-2062</v>
      </c>
      <c r="J72" s="170">
        <v>-0.01</v>
      </c>
      <c r="K72" s="164">
        <v>21467482</v>
      </c>
      <c r="L72" s="112">
        <v>-639220</v>
      </c>
      <c r="M72" s="127">
        <v>-0.03</v>
      </c>
      <c r="N72" s="112">
        <v>20036454</v>
      </c>
      <c r="O72" s="173">
        <f t="shared" si="10"/>
        <v>0.9333397368168284</v>
      </c>
      <c r="P72" s="108">
        <f>Volume!K72</f>
        <v>116.05</v>
      </c>
      <c r="Q72" s="69">
        <f>Volume!J72</f>
        <v>114.85</v>
      </c>
      <c r="R72" s="237">
        <f t="shared" si="11"/>
        <v>246.55403076999997</v>
      </c>
      <c r="S72" s="103">
        <f t="shared" si="12"/>
        <v>230.11867419</v>
      </c>
      <c r="T72" s="109">
        <f t="shared" si="13"/>
        <v>22106702</v>
      </c>
      <c r="U72" s="103">
        <f t="shared" si="14"/>
        <v>-2.8915213133103257</v>
      </c>
      <c r="V72" s="103">
        <f t="shared" si="15"/>
        <v>215.24633422999997</v>
      </c>
      <c r="W72" s="103">
        <f t="shared" si="16"/>
        <v>29.3657668</v>
      </c>
      <c r="X72" s="103">
        <f t="shared" si="17"/>
        <v>1.94192974</v>
      </c>
      <c r="Y72" s="103">
        <f t="shared" si="18"/>
        <v>256.54827671</v>
      </c>
      <c r="Z72" s="237">
        <f t="shared" si="19"/>
        <v>-9.994245940000013</v>
      </c>
      <c r="AA72"/>
      <c r="AB72"/>
    </row>
    <row r="73" spans="1:28" s="7" customFormat="1" ht="15">
      <c r="A73" s="193" t="s">
        <v>290</v>
      </c>
      <c r="B73" s="164">
        <v>8506400</v>
      </c>
      <c r="C73" s="162">
        <v>166600</v>
      </c>
      <c r="D73" s="170">
        <v>0.02</v>
      </c>
      <c r="E73" s="164">
        <v>632800</v>
      </c>
      <c r="F73" s="112">
        <v>2800</v>
      </c>
      <c r="G73" s="170">
        <v>0</v>
      </c>
      <c r="H73" s="164">
        <v>63000</v>
      </c>
      <c r="I73" s="112">
        <v>1400</v>
      </c>
      <c r="J73" s="170">
        <v>0.02</v>
      </c>
      <c r="K73" s="164">
        <v>9202200</v>
      </c>
      <c r="L73" s="112">
        <v>170800</v>
      </c>
      <c r="M73" s="127">
        <v>0.02</v>
      </c>
      <c r="N73" s="112">
        <v>8365000</v>
      </c>
      <c r="O73" s="173">
        <f t="shared" si="10"/>
        <v>0.9090217556671231</v>
      </c>
      <c r="P73" s="108">
        <f>Volume!K73</f>
        <v>97.3</v>
      </c>
      <c r="Q73" s="69">
        <f>Volume!J73</f>
        <v>96</v>
      </c>
      <c r="R73" s="237">
        <f t="shared" si="11"/>
        <v>88.34112</v>
      </c>
      <c r="S73" s="103">
        <f t="shared" si="12"/>
        <v>80.304</v>
      </c>
      <c r="T73" s="109">
        <f t="shared" si="13"/>
        <v>9031400</v>
      </c>
      <c r="U73" s="103">
        <f t="shared" si="14"/>
        <v>1.8911796620678964</v>
      </c>
      <c r="V73" s="103">
        <f t="shared" si="15"/>
        <v>81.66144</v>
      </c>
      <c r="W73" s="103">
        <f t="shared" si="16"/>
        <v>6.07488</v>
      </c>
      <c r="X73" s="103">
        <f t="shared" si="17"/>
        <v>0.6048</v>
      </c>
      <c r="Y73" s="103">
        <f t="shared" si="18"/>
        <v>87.875522</v>
      </c>
      <c r="Z73" s="237">
        <f t="shared" si="19"/>
        <v>0.46559799999999996</v>
      </c>
      <c r="AA73"/>
      <c r="AB73" s="77"/>
    </row>
    <row r="74" spans="1:28" s="7" customFormat="1" ht="15">
      <c r="A74" s="193" t="s">
        <v>197</v>
      </c>
      <c r="B74" s="164">
        <v>4184700</v>
      </c>
      <c r="C74" s="162">
        <v>-79950</v>
      </c>
      <c r="D74" s="170">
        <v>-0.02</v>
      </c>
      <c r="E74" s="164">
        <v>16900</v>
      </c>
      <c r="F74" s="112">
        <v>0</v>
      </c>
      <c r="G74" s="170">
        <v>0</v>
      </c>
      <c r="H74" s="164">
        <v>8450</v>
      </c>
      <c r="I74" s="112">
        <v>0</v>
      </c>
      <c r="J74" s="170">
        <v>0</v>
      </c>
      <c r="K74" s="164">
        <v>4210050</v>
      </c>
      <c r="L74" s="112">
        <v>-79950</v>
      </c>
      <c r="M74" s="127">
        <v>-0.02</v>
      </c>
      <c r="N74" s="112">
        <v>4118400</v>
      </c>
      <c r="O74" s="173">
        <f t="shared" si="10"/>
        <v>0.9782306623436776</v>
      </c>
      <c r="P74" s="108">
        <f>Volume!K74</f>
        <v>344.75</v>
      </c>
      <c r="Q74" s="69">
        <f>Volume!J74</f>
        <v>333.6</v>
      </c>
      <c r="R74" s="237">
        <f t="shared" si="11"/>
        <v>140.447268</v>
      </c>
      <c r="S74" s="103">
        <f t="shared" si="12"/>
        <v>137.389824</v>
      </c>
      <c r="T74" s="109">
        <f t="shared" si="13"/>
        <v>4290000</v>
      </c>
      <c r="U74" s="103">
        <f t="shared" si="14"/>
        <v>-1.8636363636363635</v>
      </c>
      <c r="V74" s="103">
        <f t="shared" si="15"/>
        <v>139.601592</v>
      </c>
      <c r="W74" s="103">
        <f t="shared" si="16"/>
        <v>0.563784</v>
      </c>
      <c r="X74" s="103">
        <f t="shared" si="17"/>
        <v>0.281892</v>
      </c>
      <c r="Y74" s="103">
        <f t="shared" si="18"/>
        <v>147.89775</v>
      </c>
      <c r="Z74" s="237">
        <f t="shared" si="19"/>
        <v>-7.450481999999994</v>
      </c>
      <c r="AA74"/>
      <c r="AB74" s="77"/>
    </row>
    <row r="75" spans="1:28" s="7" customFormat="1" ht="15">
      <c r="A75" s="193" t="s">
        <v>4</v>
      </c>
      <c r="B75" s="164">
        <v>1025850</v>
      </c>
      <c r="C75" s="162">
        <v>34350</v>
      </c>
      <c r="D75" s="170">
        <v>0.03</v>
      </c>
      <c r="E75" s="164">
        <v>0</v>
      </c>
      <c r="F75" s="112">
        <v>0</v>
      </c>
      <c r="G75" s="170">
        <v>0</v>
      </c>
      <c r="H75" s="164">
        <v>0</v>
      </c>
      <c r="I75" s="112">
        <v>0</v>
      </c>
      <c r="J75" s="170">
        <v>0</v>
      </c>
      <c r="K75" s="164">
        <v>1025850</v>
      </c>
      <c r="L75" s="112">
        <v>34350</v>
      </c>
      <c r="M75" s="127">
        <v>0.03</v>
      </c>
      <c r="N75" s="112">
        <v>996300</v>
      </c>
      <c r="O75" s="173">
        <f t="shared" si="10"/>
        <v>0.9711946190963591</v>
      </c>
      <c r="P75" s="108">
        <f>Volume!K75</f>
        <v>1792.8</v>
      </c>
      <c r="Q75" s="69">
        <f>Volume!J75</f>
        <v>1804.45</v>
      </c>
      <c r="R75" s="237">
        <f t="shared" si="11"/>
        <v>185.10950325</v>
      </c>
      <c r="S75" s="103">
        <f t="shared" si="12"/>
        <v>179.7773535</v>
      </c>
      <c r="T75" s="109">
        <f t="shared" si="13"/>
        <v>991500</v>
      </c>
      <c r="U75" s="103">
        <f t="shared" si="14"/>
        <v>3.4644478063540087</v>
      </c>
      <c r="V75" s="103">
        <f t="shared" si="15"/>
        <v>185.10950325</v>
      </c>
      <c r="W75" s="103">
        <f t="shared" si="16"/>
        <v>0</v>
      </c>
      <c r="X75" s="103">
        <f t="shared" si="17"/>
        <v>0</v>
      </c>
      <c r="Y75" s="103">
        <f t="shared" si="18"/>
        <v>177.75612</v>
      </c>
      <c r="Z75" s="237">
        <f t="shared" si="19"/>
        <v>7.353383249999979</v>
      </c>
      <c r="AA75"/>
      <c r="AB75" s="77"/>
    </row>
    <row r="76" spans="1:28" s="7" customFormat="1" ht="15">
      <c r="A76" s="193" t="s">
        <v>79</v>
      </c>
      <c r="B76" s="164">
        <v>1950200</v>
      </c>
      <c r="C76" s="162">
        <v>-18200</v>
      </c>
      <c r="D76" s="170">
        <v>-0.01</v>
      </c>
      <c r="E76" s="164">
        <v>3400</v>
      </c>
      <c r="F76" s="112">
        <v>0</v>
      </c>
      <c r="G76" s="170">
        <v>0</v>
      </c>
      <c r="H76" s="164">
        <v>0</v>
      </c>
      <c r="I76" s="112">
        <v>0</v>
      </c>
      <c r="J76" s="170">
        <v>0</v>
      </c>
      <c r="K76" s="164">
        <v>1953600</v>
      </c>
      <c r="L76" s="112">
        <v>-18200</v>
      </c>
      <c r="M76" s="127">
        <v>-0.01</v>
      </c>
      <c r="N76" s="112">
        <v>1703400</v>
      </c>
      <c r="O76" s="173">
        <f t="shared" si="10"/>
        <v>0.8719287469287469</v>
      </c>
      <c r="P76" s="108">
        <f>Volume!K76</f>
        <v>1115.1</v>
      </c>
      <c r="Q76" s="69">
        <f>Volume!J76</f>
        <v>1114.65</v>
      </c>
      <c r="R76" s="237">
        <f t="shared" si="11"/>
        <v>217.758024</v>
      </c>
      <c r="S76" s="103">
        <f t="shared" si="12"/>
        <v>189.86948100000004</v>
      </c>
      <c r="T76" s="109">
        <f t="shared" si="13"/>
        <v>1971800</v>
      </c>
      <c r="U76" s="103">
        <f t="shared" si="14"/>
        <v>-0.9230145045136423</v>
      </c>
      <c r="V76" s="103">
        <f t="shared" si="15"/>
        <v>217.379043</v>
      </c>
      <c r="W76" s="103">
        <f t="shared" si="16"/>
        <v>0.37898100000000007</v>
      </c>
      <c r="X76" s="103">
        <f t="shared" si="17"/>
        <v>0</v>
      </c>
      <c r="Y76" s="103">
        <f t="shared" si="18"/>
        <v>219.875418</v>
      </c>
      <c r="Z76" s="237">
        <f t="shared" si="19"/>
        <v>-2.1173939999999902</v>
      </c>
      <c r="AA76"/>
      <c r="AB76" s="77"/>
    </row>
    <row r="77" spans="1:28" s="58" customFormat="1" ht="15">
      <c r="A77" s="193" t="s">
        <v>196</v>
      </c>
      <c r="B77" s="164">
        <v>2094400</v>
      </c>
      <c r="C77" s="162">
        <v>-8800</v>
      </c>
      <c r="D77" s="170">
        <v>0</v>
      </c>
      <c r="E77" s="164">
        <v>6400</v>
      </c>
      <c r="F77" s="112">
        <v>0</v>
      </c>
      <c r="G77" s="170">
        <v>0</v>
      </c>
      <c r="H77" s="164">
        <v>0</v>
      </c>
      <c r="I77" s="112">
        <v>0</v>
      </c>
      <c r="J77" s="170">
        <v>0</v>
      </c>
      <c r="K77" s="164">
        <v>2100800</v>
      </c>
      <c r="L77" s="112">
        <v>-8800</v>
      </c>
      <c r="M77" s="127">
        <v>0</v>
      </c>
      <c r="N77" s="112">
        <v>2016000</v>
      </c>
      <c r="O77" s="173">
        <f t="shared" si="10"/>
        <v>0.9596344249809596</v>
      </c>
      <c r="P77" s="108">
        <f>Volume!K77</f>
        <v>689.95</v>
      </c>
      <c r="Q77" s="69">
        <f>Volume!J77</f>
        <v>690.2</v>
      </c>
      <c r="R77" s="237">
        <f t="shared" si="11"/>
        <v>144.997216</v>
      </c>
      <c r="S77" s="103">
        <f t="shared" si="12"/>
        <v>139.14432</v>
      </c>
      <c r="T77" s="109">
        <f t="shared" si="13"/>
        <v>2109600</v>
      </c>
      <c r="U77" s="103">
        <f t="shared" si="14"/>
        <v>-0.41714069017823285</v>
      </c>
      <c r="V77" s="103">
        <f t="shared" si="15"/>
        <v>144.555488</v>
      </c>
      <c r="W77" s="103">
        <f t="shared" si="16"/>
        <v>0.441728</v>
      </c>
      <c r="X77" s="103">
        <f t="shared" si="17"/>
        <v>0</v>
      </c>
      <c r="Y77" s="103">
        <f t="shared" si="18"/>
        <v>145.551852</v>
      </c>
      <c r="Z77" s="237">
        <f t="shared" si="19"/>
        <v>-0.5546359999999879</v>
      </c>
      <c r="AA77"/>
      <c r="AB77" s="77"/>
    </row>
    <row r="78" spans="1:28" s="7" customFormat="1" ht="15">
      <c r="A78" s="193" t="s">
        <v>442</v>
      </c>
      <c r="B78" s="164">
        <v>27762570</v>
      </c>
      <c r="C78" s="162">
        <v>741675</v>
      </c>
      <c r="D78" s="170">
        <v>0.03</v>
      </c>
      <c r="E78" s="164">
        <v>3183620</v>
      </c>
      <c r="F78" s="112">
        <v>111650</v>
      </c>
      <c r="G78" s="170">
        <v>0.04</v>
      </c>
      <c r="H78" s="164">
        <v>448195</v>
      </c>
      <c r="I78" s="112">
        <v>9570</v>
      </c>
      <c r="J78" s="170">
        <v>0.02</v>
      </c>
      <c r="K78" s="164">
        <v>31394385</v>
      </c>
      <c r="L78" s="112">
        <v>862895</v>
      </c>
      <c r="M78" s="127">
        <v>0.03</v>
      </c>
      <c r="N78" s="112">
        <v>22352330</v>
      </c>
      <c r="O78" s="173">
        <f t="shared" si="10"/>
        <v>0.7119849616420261</v>
      </c>
      <c r="P78" s="108">
        <f>Volume!K78</f>
        <v>146.65</v>
      </c>
      <c r="Q78" s="69">
        <f>Volume!J78</f>
        <v>144.7</v>
      </c>
      <c r="R78" s="237">
        <f t="shared" si="11"/>
        <v>454.27675095</v>
      </c>
      <c r="S78" s="103">
        <f t="shared" si="12"/>
        <v>323.4382151</v>
      </c>
      <c r="T78" s="109">
        <f t="shared" si="13"/>
        <v>30531490</v>
      </c>
      <c r="U78" s="103">
        <f t="shared" si="14"/>
        <v>2.826245951311253</v>
      </c>
      <c r="V78" s="103">
        <f t="shared" si="15"/>
        <v>401.72438789999995</v>
      </c>
      <c r="W78" s="103">
        <f t="shared" si="16"/>
        <v>46.066981399999996</v>
      </c>
      <c r="X78" s="103">
        <f t="shared" si="17"/>
        <v>6.485381649999999</v>
      </c>
      <c r="Y78" s="103">
        <f t="shared" si="18"/>
        <v>447.74430085</v>
      </c>
      <c r="Z78" s="237">
        <f t="shared" si="19"/>
        <v>6.5324501000000055</v>
      </c>
      <c r="AB78" s="77"/>
    </row>
    <row r="79" spans="1:28" s="58" customFormat="1" ht="15">
      <c r="A79" s="193" t="s">
        <v>198</v>
      </c>
      <c r="B79" s="164">
        <v>8966000</v>
      </c>
      <c r="C79" s="162">
        <v>-810000</v>
      </c>
      <c r="D79" s="170">
        <v>-0.08</v>
      </c>
      <c r="E79" s="164">
        <v>2361000</v>
      </c>
      <c r="F79" s="112">
        <v>-120000</v>
      </c>
      <c r="G79" s="170">
        <v>-0.05</v>
      </c>
      <c r="H79" s="164">
        <v>330000</v>
      </c>
      <c r="I79" s="112">
        <v>-8000</v>
      </c>
      <c r="J79" s="170">
        <v>-0.02</v>
      </c>
      <c r="K79" s="164">
        <v>11657000</v>
      </c>
      <c r="L79" s="112">
        <v>-938000</v>
      </c>
      <c r="M79" s="127">
        <v>-0.07</v>
      </c>
      <c r="N79" s="112">
        <v>11089000</v>
      </c>
      <c r="O79" s="173">
        <f t="shared" si="10"/>
        <v>0.9512739126704984</v>
      </c>
      <c r="P79" s="108">
        <f>Volume!K79</f>
        <v>194.7</v>
      </c>
      <c r="Q79" s="69">
        <f>Volume!J79</f>
        <v>198.55</v>
      </c>
      <c r="R79" s="237">
        <f t="shared" si="11"/>
        <v>231.449735</v>
      </c>
      <c r="S79" s="103">
        <f t="shared" si="12"/>
        <v>220.172095</v>
      </c>
      <c r="T79" s="109">
        <f t="shared" si="13"/>
        <v>12595000</v>
      </c>
      <c r="U79" s="103">
        <f t="shared" si="14"/>
        <v>-7.447399761810241</v>
      </c>
      <c r="V79" s="103">
        <f t="shared" si="15"/>
        <v>178.01993</v>
      </c>
      <c r="W79" s="103">
        <f t="shared" si="16"/>
        <v>46.877655</v>
      </c>
      <c r="X79" s="103">
        <f t="shared" si="17"/>
        <v>6.552150000000001</v>
      </c>
      <c r="Y79" s="103">
        <f t="shared" si="18"/>
        <v>245.22465</v>
      </c>
      <c r="Z79" s="237">
        <f t="shared" si="19"/>
        <v>-13.774914999999993</v>
      </c>
      <c r="AA79" s="78"/>
      <c r="AB79" s="77"/>
    </row>
    <row r="80" spans="1:28" s="58" customFormat="1" ht="15">
      <c r="A80" s="193" t="s">
        <v>199</v>
      </c>
      <c r="B80" s="164">
        <v>3360500</v>
      </c>
      <c r="C80" s="162">
        <v>120900</v>
      </c>
      <c r="D80" s="170">
        <v>0.04</v>
      </c>
      <c r="E80" s="164">
        <v>436800</v>
      </c>
      <c r="F80" s="112">
        <v>5200</v>
      </c>
      <c r="G80" s="170">
        <v>0.01</v>
      </c>
      <c r="H80" s="164">
        <v>97500</v>
      </c>
      <c r="I80" s="112">
        <v>3900</v>
      </c>
      <c r="J80" s="170">
        <v>0.04</v>
      </c>
      <c r="K80" s="164">
        <v>3894800</v>
      </c>
      <c r="L80" s="112">
        <v>130000</v>
      </c>
      <c r="M80" s="127">
        <v>0.03</v>
      </c>
      <c r="N80" s="112">
        <v>3749200</v>
      </c>
      <c r="O80" s="173">
        <f t="shared" si="10"/>
        <v>0.9626168224299065</v>
      </c>
      <c r="P80" s="108">
        <f>Volume!K80</f>
        <v>299.85</v>
      </c>
      <c r="Q80" s="69">
        <f>Volume!J80</f>
        <v>299.25</v>
      </c>
      <c r="R80" s="237">
        <f t="shared" si="11"/>
        <v>116.55189</v>
      </c>
      <c r="S80" s="103">
        <f t="shared" si="12"/>
        <v>112.19481</v>
      </c>
      <c r="T80" s="109">
        <f t="shared" si="13"/>
        <v>3764800</v>
      </c>
      <c r="U80" s="103">
        <f t="shared" si="14"/>
        <v>3.4530386740331496</v>
      </c>
      <c r="V80" s="103">
        <f t="shared" si="15"/>
        <v>100.5629625</v>
      </c>
      <c r="W80" s="103">
        <f t="shared" si="16"/>
        <v>13.07124</v>
      </c>
      <c r="X80" s="103">
        <f t="shared" si="17"/>
        <v>2.9176875</v>
      </c>
      <c r="Y80" s="103">
        <f t="shared" si="18"/>
        <v>112.887528</v>
      </c>
      <c r="Z80" s="237">
        <f t="shared" si="19"/>
        <v>3.664361999999997</v>
      </c>
      <c r="AA80" s="78"/>
      <c r="AB80" s="77"/>
    </row>
    <row r="81" spans="1:28" s="58" customFormat="1" ht="15">
      <c r="A81" s="193" t="s">
        <v>401</v>
      </c>
      <c r="B81" s="164">
        <v>171750</v>
      </c>
      <c r="C81" s="162">
        <v>5000</v>
      </c>
      <c r="D81" s="170">
        <v>0.03</v>
      </c>
      <c r="E81" s="164">
        <v>0</v>
      </c>
      <c r="F81" s="112">
        <v>0</v>
      </c>
      <c r="G81" s="170">
        <v>0</v>
      </c>
      <c r="H81" s="164">
        <v>0</v>
      </c>
      <c r="I81" s="112">
        <v>0</v>
      </c>
      <c r="J81" s="170">
        <v>0</v>
      </c>
      <c r="K81" s="164">
        <v>171750</v>
      </c>
      <c r="L81" s="112">
        <v>5000</v>
      </c>
      <c r="M81" s="127">
        <v>0.03</v>
      </c>
      <c r="N81" s="112">
        <v>167750</v>
      </c>
      <c r="O81" s="173">
        <f t="shared" si="10"/>
        <v>0.9767103347889374</v>
      </c>
      <c r="P81" s="108">
        <f>Volume!K81</f>
        <v>582.1</v>
      </c>
      <c r="Q81" s="69">
        <f>Volume!J81</f>
        <v>566.15</v>
      </c>
      <c r="R81" s="237">
        <f t="shared" si="11"/>
        <v>9.72362625</v>
      </c>
      <c r="S81" s="103">
        <f t="shared" si="12"/>
        <v>9.49716625</v>
      </c>
      <c r="T81" s="109">
        <f t="shared" si="13"/>
        <v>166750</v>
      </c>
      <c r="U81" s="103">
        <f t="shared" si="14"/>
        <v>2.998500749625187</v>
      </c>
      <c r="V81" s="103">
        <f t="shared" si="15"/>
        <v>9.72362625</v>
      </c>
      <c r="W81" s="103">
        <f t="shared" si="16"/>
        <v>0</v>
      </c>
      <c r="X81" s="103">
        <f t="shared" si="17"/>
        <v>0</v>
      </c>
      <c r="Y81" s="103">
        <f t="shared" si="18"/>
        <v>9.7065175</v>
      </c>
      <c r="Z81" s="237">
        <f t="shared" si="19"/>
        <v>0.017108750000000228</v>
      </c>
      <c r="AA81" s="78"/>
      <c r="AB81" s="77"/>
    </row>
    <row r="82" spans="1:28" s="58" customFormat="1" ht="15">
      <c r="A82" s="193" t="s">
        <v>422</v>
      </c>
      <c r="B82" s="164">
        <v>8235000</v>
      </c>
      <c r="C82" s="162">
        <v>-60000</v>
      </c>
      <c r="D82" s="170">
        <v>-0.01</v>
      </c>
      <c r="E82" s="164">
        <v>753750</v>
      </c>
      <c r="F82" s="112">
        <v>60000</v>
      </c>
      <c r="G82" s="170">
        <v>0.09</v>
      </c>
      <c r="H82" s="164">
        <v>78750</v>
      </c>
      <c r="I82" s="112">
        <v>0</v>
      </c>
      <c r="J82" s="170">
        <v>0</v>
      </c>
      <c r="K82" s="164">
        <v>9067500</v>
      </c>
      <c r="L82" s="112">
        <v>0</v>
      </c>
      <c r="M82" s="127">
        <v>0</v>
      </c>
      <c r="N82" s="112">
        <v>7395000</v>
      </c>
      <c r="O82" s="173">
        <f t="shared" si="10"/>
        <v>0.815550041356493</v>
      </c>
      <c r="P82" s="108">
        <f>Volume!K82</f>
        <v>58.9</v>
      </c>
      <c r="Q82" s="69">
        <f>Volume!J82</f>
        <v>57.3</v>
      </c>
      <c r="R82" s="237">
        <f t="shared" si="11"/>
        <v>51.956775</v>
      </c>
      <c r="S82" s="103">
        <f t="shared" si="12"/>
        <v>42.37335</v>
      </c>
      <c r="T82" s="109">
        <f t="shared" si="13"/>
        <v>9067500</v>
      </c>
      <c r="U82" s="103">
        <f t="shared" si="14"/>
        <v>0</v>
      </c>
      <c r="V82" s="103">
        <f t="shared" si="15"/>
        <v>47.18655</v>
      </c>
      <c r="W82" s="103">
        <f t="shared" si="16"/>
        <v>4.3189875</v>
      </c>
      <c r="X82" s="103">
        <f t="shared" si="17"/>
        <v>0.4512375</v>
      </c>
      <c r="Y82" s="103">
        <f t="shared" si="18"/>
        <v>53.407575</v>
      </c>
      <c r="Z82" s="237">
        <f t="shared" si="19"/>
        <v>-1.450800000000001</v>
      </c>
      <c r="AA82" s="78"/>
      <c r="AB82" s="77"/>
    </row>
    <row r="83" spans="1:28" s="7" customFormat="1" ht="15">
      <c r="A83" s="193" t="s">
        <v>43</v>
      </c>
      <c r="B83" s="164">
        <v>577500</v>
      </c>
      <c r="C83" s="162">
        <v>16650</v>
      </c>
      <c r="D83" s="170">
        <v>0.03</v>
      </c>
      <c r="E83" s="164">
        <v>300</v>
      </c>
      <c r="F83" s="112">
        <v>0</v>
      </c>
      <c r="G83" s="170">
        <v>0</v>
      </c>
      <c r="H83" s="164">
        <v>0</v>
      </c>
      <c r="I83" s="112">
        <v>0</v>
      </c>
      <c r="J83" s="170">
        <v>0</v>
      </c>
      <c r="K83" s="164">
        <v>577800</v>
      </c>
      <c r="L83" s="112">
        <v>16650</v>
      </c>
      <c r="M83" s="127">
        <v>0.03</v>
      </c>
      <c r="N83" s="112">
        <v>519900</v>
      </c>
      <c r="O83" s="173">
        <f t="shared" si="10"/>
        <v>0.8997923156801662</v>
      </c>
      <c r="P83" s="108">
        <f>Volume!K83</f>
        <v>2277.35</v>
      </c>
      <c r="Q83" s="69">
        <f>Volume!J83</f>
        <v>2226.3</v>
      </c>
      <c r="R83" s="237">
        <f t="shared" si="11"/>
        <v>128.635614</v>
      </c>
      <c r="S83" s="103">
        <f t="shared" si="12"/>
        <v>115.745337</v>
      </c>
      <c r="T83" s="109">
        <f t="shared" si="13"/>
        <v>561150</v>
      </c>
      <c r="U83" s="103">
        <f t="shared" si="14"/>
        <v>2.967121090617482</v>
      </c>
      <c r="V83" s="103">
        <f t="shared" si="15"/>
        <v>128.568825</v>
      </c>
      <c r="W83" s="103">
        <f t="shared" si="16"/>
        <v>0.066789</v>
      </c>
      <c r="X83" s="103">
        <f t="shared" si="17"/>
        <v>0</v>
      </c>
      <c r="Y83" s="103">
        <f t="shared" si="18"/>
        <v>127.79349525</v>
      </c>
      <c r="Z83" s="237">
        <f t="shared" si="19"/>
        <v>0.8421187499999974</v>
      </c>
      <c r="AB83" s="77"/>
    </row>
    <row r="84" spans="1:28" s="7" customFormat="1" ht="15">
      <c r="A84" s="193" t="s">
        <v>200</v>
      </c>
      <c r="B84" s="164">
        <v>7296800</v>
      </c>
      <c r="C84" s="162">
        <v>-31500</v>
      </c>
      <c r="D84" s="170">
        <v>0</v>
      </c>
      <c r="E84" s="164">
        <v>829500</v>
      </c>
      <c r="F84" s="112">
        <v>16100</v>
      </c>
      <c r="G84" s="170">
        <v>0.02</v>
      </c>
      <c r="H84" s="164">
        <v>253750</v>
      </c>
      <c r="I84" s="112">
        <v>3500</v>
      </c>
      <c r="J84" s="170">
        <v>0.01</v>
      </c>
      <c r="K84" s="164">
        <v>8380050</v>
      </c>
      <c r="L84" s="112">
        <v>-11900</v>
      </c>
      <c r="M84" s="127">
        <v>0</v>
      </c>
      <c r="N84" s="112">
        <v>7047250</v>
      </c>
      <c r="O84" s="173">
        <f t="shared" si="10"/>
        <v>0.8409556028901976</v>
      </c>
      <c r="P84" s="108">
        <f>Volume!K84</f>
        <v>928.55</v>
      </c>
      <c r="Q84" s="69">
        <f>Volume!J84</f>
        <v>917.85</v>
      </c>
      <c r="R84" s="237">
        <f t="shared" si="11"/>
        <v>769.16288925</v>
      </c>
      <c r="S84" s="103">
        <f t="shared" si="12"/>
        <v>646.83184125</v>
      </c>
      <c r="T84" s="109">
        <f t="shared" si="13"/>
        <v>8391950</v>
      </c>
      <c r="U84" s="103">
        <f t="shared" si="14"/>
        <v>-0.1418025607874213</v>
      </c>
      <c r="V84" s="103">
        <f t="shared" si="15"/>
        <v>669.736788</v>
      </c>
      <c r="W84" s="103">
        <f t="shared" si="16"/>
        <v>76.1356575</v>
      </c>
      <c r="X84" s="103">
        <f t="shared" si="17"/>
        <v>23.29044375</v>
      </c>
      <c r="Y84" s="103">
        <f t="shared" si="18"/>
        <v>779.23451725</v>
      </c>
      <c r="Z84" s="237">
        <f t="shared" si="19"/>
        <v>-10.071627999999919</v>
      </c>
      <c r="AB84" s="77"/>
    </row>
    <row r="85" spans="1:28" s="58" customFormat="1" ht="15">
      <c r="A85" s="193" t="s">
        <v>141</v>
      </c>
      <c r="B85" s="164">
        <v>43725600</v>
      </c>
      <c r="C85" s="162">
        <v>1046400</v>
      </c>
      <c r="D85" s="170">
        <v>0.02</v>
      </c>
      <c r="E85" s="164">
        <v>8908800</v>
      </c>
      <c r="F85" s="112">
        <v>412800</v>
      </c>
      <c r="G85" s="170">
        <v>0.05</v>
      </c>
      <c r="H85" s="164">
        <v>2968800</v>
      </c>
      <c r="I85" s="112">
        <v>-74400</v>
      </c>
      <c r="J85" s="170">
        <v>-0.02</v>
      </c>
      <c r="K85" s="164">
        <v>55603200</v>
      </c>
      <c r="L85" s="112">
        <v>1384800</v>
      </c>
      <c r="M85" s="127">
        <v>0.03</v>
      </c>
      <c r="N85" s="112">
        <v>49934400</v>
      </c>
      <c r="O85" s="173">
        <f t="shared" si="10"/>
        <v>0.8980490331491713</v>
      </c>
      <c r="P85" s="108">
        <f>Volume!K85</f>
        <v>102.85</v>
      </c>
      <c r="Q85" s="69">
        <f>Volume!J85</f>
        <v>100.2</v>
      </c>
      <c r="R85" s="237">
        <f t="shared" si="11"/>
        <v>557.144064</v>
      </c>
      <c r="S85" s="103">
        <f t="shared" si="12"/>
        <v>500.342688</v>
      </c>
      <c r="T85" s="109">
        <f t="shared" si="13"/>
        <v>54218400</v>
      </c>
      <c r="U85" s="103">
        <f t="shared" si="14"/>
        <v>2.5541144703643046</v>
      </c>
      <c r="V85" s="103">
        <f t="shared" si="15"/>
        <v>438.130512</v>
      </c>
      <c r="W85" s="103">
        <f t="shared" si="16"/>
        <v>89.266176</v>
      </c>
      <c r="X85" s="103">
        <f t="shared" si="17"/>
        <v>29.747376</v>
      </c>
      <c r="Y85" s="103">
        <f t="shared" si="18"/>
        <v>557.636244</v>
      </c>
      <c r="Z85" s="237">
        <f t="shared" si="19"/>
        <v>-0.4921800000000758</v>
      </c>
      <c r="AA85" s="78"/>
      <c r="AB85" s="77"/>
    </row>
    <row r="86" spans="1:28" s="58" customFormat="1" ht="15">
      <c r="A86" s="193" t="s">
        <v>398</v>
      </c>
      <c r="B86" s="164">
        <v>34970400</v>
      </c>
      <c r="C86" s="162">
        <v>2805300</v>
      </c>
      <c r="D86" s="170">
        <v>0.09</v>
      </c>
      <c r="E86" s="164">
        <v>9239400</v>
      </c>
      <c r="F86" s="112">
        <v>232200</v>
      </c>
      <c r="G86" s="170">
        <v>0.03</v>
      </c>
      <c r="H86" s="164">
        <v>791100</v>
      </c>
      <c r="I86" s="112">
        <v>110700</v>
      </c>
      <c r="J86" s="170">
        <v>0.16</v>
      </c>
      <c r="K86" s="164">
        <v>45000900</v>
      </c>
      <c r="L86" s="112">
        <v>3148200</v>
      </c>
      <c r="M86" s="127">
        <v>0.08</v>
      </c>
      <c r="N86" s="112">
        <v>40729500</v>
      </c>
      <c r="O86" s="173">
        <f t="shared" si="10"/>
        <v>0.9050818983620328</v>
      </c>
      <c r="P86" s="108">
        <f>Volume!K86</f>
        <v>115.75</v>
      </c>
      <c r="Q86" s="69">
        <f>Volume!J86</f>
        <v>118.8</v>
      </c>
      <c r="R86" s="237">
        <f t="shared" si="11"/>
        <v>534.610692</v>
      </c>
      <c r="S86" s="103">
        <f t="shared" si="12"/>
        <v>483.86646</v>
      </c>
      <c r="T86" s="109">
        <f t="shared" si="13"/>
        <v>41852700</v>
      </c>
      <c r="U86" s="103">
        <f t="shared" si="14"/>
        <v>7.5220953486871815</v>
      </c>
      <c r="V86" s="103">
        <f t="shared" si="15"/>
        <v>415.448352</v>
      </c>
      <c r="W86" s="103">
        <f t="shared" si="16"/>
        <v>109.764072</v>
      </c>
      <c r="X86" s="103">
        <f t="shared" si="17"/>
        <v>9.398268</v>
      </c>
      <c r="Y86" s="103">
        <f t="shared" si="18"/>
        <v>484.4450025</v>
      </c>
      <c r="Z86" s="237">
        <f t="shared" si="19"/>
        <v>50.165689499999985</v>
      </c>
      <c r="AA86" s="78"/>
      <c r="AB86" s="77"/>
    </row>
    <row r="87" spans="1:28" s="7" customFormat="1" ht="15">
      <c r="A87" s="193" t="s">
        <v>184</v>
      </c>
      <c r="B87" s="164">
        <v>13823700</v>
      </c>
      <c r="C87" s="162">
        <v>-772900</v>
      </c>
      <c r="D87" s="170">
        <v>-0.05</v>
      </c>
      <c r="E87" s="164">
        <v>4073950</v>
      </c>
      <c r="F87" s="112">
        <v>171100</v>
      </c>
      <c r="G87" s="170">
        <v>0.04</v>
      </c>
      <c r="H87" s="164">
        <v>1475000</v>
      </c>
      <c r="I87" s="112">
        <v>-53100</v>
      </c>
      <c r="J87" s="170">
        <v>-0.03</v>
      </c>
      <c r="K87" s="164">
        <v>19372650</v>
      </c>
      <c r="L87" s="112">
        <v>-654900</v>
      </c>
      <c r="M87" s="127">
        <v>-0.03</v>
      </c>
      <c r="N87" s="112">
        <v>16466900</v>
      </c>
      <c r="O87" s="173">
        <f t="shared" si="10"/>
        <v>0.8500076138267093</v>
      </c>
      <c r="P87" s="108">
        <f>Volume!K87</f>
        <v>118.05</v>
      </c>
      <c r="Q87" s="69">
        <f>Volume!J87</f>
        <v>115.1</v>
      </c>
      <c r="R87" s="237">
        <f t="shared" si="11"/>
        <v>222.9792015</v>
      </c>
      <c r="S87" s="103">
        <f t="shared" si="12"/>
        <v>189.534019</v>
      </c>
      <c r="T87" s="109">
        <f t="shared" si="13"/>
        <v>20027550</v>
      </c>
      <c r="U87" s="103">
        <f t="shared" si="14"/>
        <v>-3.2699955810870525</v>
      </c>
      <c r="V87" s="103">
        <f t="shared" si="15"/>
        <v>159.110787</v>
      </c>
      <c r="W87" s="103">
        <f t="shared" si="16"/>
        <v>46.8911645</v>
      </c>
      <c r="X87" s="103">
        <f t="shared" si="17"/>
        <v>16.97725</v>
      </c>
      <c r="Y87" s="103">
        <f t="shared" si="18"/>
        <v>236.42522775</v>
      </c>
      <c r="Z87" s="237">
        <f t="shared" si="19"/>
        <v>-13.446026250000017</v>
      </c>
      <c r="AB87" s="77"/>
    </row>
    <row r="88" spans="1:28" s="58" customFormat="1" ht="15">
      <c r="A88" s="193" t="s">
        <v>175</v>
      </c>
      <c r="B88" s="164">
        <v>79309125</v>
      </c>
      <c r="C88" s="162">
        <v>-4717125</v>
      </c>
      <c r="D88" s="170">
        <v>-0.06</v>
      </c>
      <c r="E88" s="164">
        <v>20758500</v>
      </c>
      <c r="F88" s="112">
        <v>-771750</v>
      </c>
      <c r="G88" s="170">
        <v>-0.04</v>
      </c>
      <c r="H88" s="164">
        <v>9883125</v>
      </c>
      <c r="I88" s="112">
        <v>-354375</v>
      </c>
      <c r="J88" s="170">
        <v>-0.03</v>
      </c>
      <c r="K88" s="164">
        <v>109950750</v>
      </c>
      <c r="L88" s="112">
        <v>-5843250</v>
      </c>
      <c r="M88" s="127">
        <v>-0.05</v>
      </c>
      <c r="N88" s="112">
        <v>106013250</v>
      </c>
      <c r="O88" s="173">
        <f t="shared" si="10"/>
        <v>0.9641885116745452</v>
      </c>
      <c r="P88" s="108">
        <f>Volume!K88</f>
        <v>48.4</v>
      </c>
      <c r="Q88" s="69">
        <f>Volume!J88</f>
        <v>46.9</v>
      </c>
      <c r="R88" s="237">
        <f t="shared" si="11"/>
        <v>515.6690175</v>
      </c>
      <c r="S88" s="103">
        <f t="shared" si="12"/>
        <v>497.2021425</v>
      </c>
      <c r="T88" s="109">
        <f t="shared" si="13"/>
        <v>115794000</v>
      </c>
      <c r="U88" s="103">
        <f t="shared" si="14"/>
        <v>-5.046245919477693</v>
      </c>
      <c r="V88" s="103">
        <f t="shared" si="15"/>
        <v>371.95979625</v>
      </c>
      <c r="W88" s="103">
        <f t="shared" si="16"/>
        <v>97.357365</v>
      </c>
      <c r="X88" s="103">
        <f t="shared" si="17"/>
        <v>46.35185625</v>
      </c>
      <c r="Y88" s="103">
        <f t="shared" si="18"/>
        <v>560.44296</v>
      </c>
      <c r="Z88" s="237">
        <f t="shared" si="19"/>
        <v>-44.773942499999976</v>
      </c>
      <c r="AA88" s="78"/>
      <c r="AB88" s="77"/>
    </row>
    <row r="89" spans="1:28" s="7" customFormat="1" ht="15">
      <c r="A89" s="193" t="s">
        <v>142</v>
      </c>
      <c r="B89" s="164">
        <v>8858500</v>
      </c>
      <c r="C89" s="162">
        <v>-84000</v>
      </c>
      <c r="D89" s="170">
        <v>-0.01</v>
      </c>
      <c r="E89" s="164">
        <v>246750</v>
      </c>
      <c r="F89" s="112">
        <v>-12250</v>
      </c>
      <c r="G89" s="170">
        <v>-0.05</v>
      </c>
      <c r="H89" s="164">
        <v>1750</v>
      </c>
      <c r="I89" s="112">
        <v>1750</v>
      </c>
      <c r="J89" s="170">
        <v>0</v>
      </c>
      <c r="K89" s="164">
        <v>9107000</v>
      </c>
      <c r="L89" s="112">
        <v>-94500</v>
      </c>
      <c r="M89" s="127">
        <v>-0.01</v>
      </c>
      <c r="N89" s="112">
        <v>7957250</v>
      </c>
      <c r="O89" s="173">
        <f t="shared" si="10"/>
        <v>0.8737509607993851</v>
      </c>
      <c r="P89" s="108">
        <f>Volume!K89</f>
        <v>143.55</v>
      </c>
      <c r="Q89" s="69">
        <f>Volume!J89</f>
        <v>145.1</v>
      </c>
      <c r="R89" s="237">
        <f t="shared" si="11"/>
        <v>132.14257</v>
      </c>
      <c r="S89" s="103">
        <f t="shared" si="12"/>
        <v>115.4596975</v>
      </c>
      <c r="T89" s="109">
        <f t="shared" si="13"/>
        <v>9201500</v>
      </c>
      <c r="U89" s="103">
        <f t="shared" si="14"/>
        <v>-1.0270064663370102</v>
      </c>
      <c r="V89" s="103">
        <f t="shared" si="15"/>
        <v>128.536835</v>
      </c>
      <c r="W89" s="103">
        <f t="shared" si="16"/>
        <v>3.5803425</v>
      </c>
      <c r="X89" s="103">
        <f t="shared" si="17"/>
        <v>0.0253925</v>
      </c>
      <c r="Y89" s="103">
        <f t="shared" si="18"/>
        <v>132.0875325</v>
      </c>
      <c r="Z89" s="237">
        <f t="shared" si="19"/>
        <v>0.05503749999999741</v>
      </c>
      <c r="AB89" s="77"/>
    </row>
    <row r="90" spans="1:28" s="7" customFormat="1" ht="15">
      <c r="A90" s="193" t="s">
        <v>176</v>
      </c>
      <c r="B90" s="164">
        <v>11669600</v>
      </c>
      <c r="C90" s="162">
        <v>-549550</v>
      </c>
      <c r="D90" s="170">
        <v>-0.04</v>
      </c>
      <c r="E90" s="164">
        <v>1525400</v>
      </c>
      <c r="F90" s="112">
        <v>39150</v>
      </c>
      <c r="G90" s="170">
        <v>0.03</v>
      </c>
      <c r="H90" s="164">
        <v>292900</v>
      </c>
      <c r="I90" s="112">
        <v>7250</v>
      </c>
      <c r="J90" s="170">
        <v>0.03</v>
      </c>
      <c r="K90" s="164">
        <v>13487900</v>
      </c>
      <c r="L90" s="112">
        <v>-503150</v>
      </c>
      <c r="M90" s="127">
        <v>-0.04</v>
      </c>
      <c r="N90" s="112">
        <v>12893400</v>
      </c>
      <c r="O90" s="173">
        <f t="shared" si="10"/>
        <v>0.9559234573210063</v>
      </c>
      <c r="P90" s="108">
        <f>Volume!K90</f>
        <v>190.5</v>
      </c>
      <c r="Q90" s="69">
        <f>Volume!J90</f>
        <v>188.55</v>
      </c>
      <c r="R90" s="237">
        <f t="shared" si="11"/>
        <v>254.3143545</v>
      </c>
      <c r="S90" s="103">
        <f t="shared" si="12"/>
        <v>243.105057</v>
      </c>
      <c r="T90" s="109">
        <f t="shared" si="13"/>
        <v>13991050</v>
      </c>
      <c r="U90" s="103">
        <f t="shared" si="14"/>
        <v>-3.5962275883511245</v>
      </c>
      <c r="V90" s="103">
        <f t="shared" si="15"/>
        <v>220.030308</v>
      </c>
      <c r="W90" s="103">
        <f t="shared" si="16"/>
        <v>28.761417</v>
      </c>
      <c r="X90" s="103">
        <f t="shared" si="17"/>
        <v>5.5226295</v>
      </c>
      <c r="Y90" s="103">
        <f t="shared" si="18"/>
        <v>266.5295025</v>
      </c>
      <c r="Z90" s="237">
        <f t="shared" si="19"/>
        <v>-12.21514799999997</v>
      </c>
      <c r="AB90" s="77"/>
    </row>
    <row r="91" spans="1:28" s="7" customFormat="1" ht="15">
      <c r="A91" s="193" t="s">
        <v>423</v>
      </c>
      <c r="B91" s="164">
        <v>309500</v>
      </c>
      <c r="C91" s="162">
        <v>-3500</v>
      </c>
      <c r="D91" s="170">
        <v>-0.01</v>
      </c>
      <c r="E91" s="164">
        <v>0</v>
      </c>
      <c r="F91" s="112">
        <v>0</v>
      </c>
      <c r="G91" s="170">
        <v>0</v>
      </c>
      <c r="H91" s="164">
        <v>0</v>
      </c>
      <c r="I91" s="112">
        <v>0</v>
      </c>
      <c r="J91" s="170">
        <v>0</v>
      </c>
      <c r="K91" s="164">
        <v>309500</v>
      </c>
      <c r="L91" s="112">
        <v>-3500</v>
      </c>
      <c r="M91" s="127">
        <v>-0.01</v>
      </c>
      <c r="N91" s="112">
        <v>296000</v>
      </c>
      <c r="O91" s="173">
        <f t="shared" si="10"/>
        <v>0.9563812600969306</v>
      </c>
      <c r="P91" s="108">
        <f>Volume!K91</f>
        <v>433.4</v>
      </c>
      <c r="Q91" s="69">
        <f>Volume!J91</f>
        <v>422.15</v>
      </c>
      <c r="R91" s="237">
        <f t="shared" si="11"/>
        <v>13.0655425</v>
      </c>
      <c r="S91" s="103">
        <f t="shared" si="12"/>
        <v>12.49564</v>
      </c>
      <c r="T91" s="109">
        <f t="shared" si="13"/>
        <v>313000</v>
      </c>
      <c r="U91" s="103">
        <f t="shared" si="14"/>
        <v>-1.1182108626198082</v>
      </c>
      <c r="V91" s="103">
        <f t="shared" si="15"/>
        <v>13.0655425</v>
      </c>
      <c r="W91" s="103">
        <f t="shared" si="16"/>
        <v>0</v>
      </c>
      <c r="X91" s="103">
        <f t="shared" si="17"/>
        <v>0</v>
      </c>
      <c r="Y91" s="103">
        <f t="shared" si="18"/>
        <v>13.56542</v>
      </c>
      <c r="Z91" s="237">
        <f t="shared" si="19"/>
        <v>-0.4998775000000002</v>
      </c>
      <c r="AB91" s="77"/>
    </row>
    <row r="92" spans="1:28" s="7" customFormat="1" ht="15">
      <c r="A92" s="193" t="s">
        <v>397</v>
      </c>
      <c r="B92" s="164">
        <v>1535600</v>
      </c>
      <c r="C92" s="162">
        <v>-237600</v>
      </c>
      <c r="D92" s="170">
        <v>-0.13</v>
      </c>
      <c r="E92" s="164">
        <v>11000</v>
      </c>
      <c r="F92" s="112">
        <v>0</v>
      </c>
      <c r="G92" s="170">
        <v>0</v>
      </c>
      <c r="H92" s="164">
        <v>0</v>
      </c>
      <c r="I92" s="112">
        <v>0</v>
      </c>
      <c r="J92" s="170">
        <v>0</v>
      </c>
      <c r="K92" s="164">
        <v>1546600</v>
      </c>
      <c r="L92" s="112">
        <v>-237600</v>
      </c>
      <c r="M92" s="127">
        <v>-0.13</v>
      </c>
      <c r="N92" s="112">
        <v>1401400</v>
      </c>
      <c r="O92" s="173">
        <f t="shared" si="10"/>
        <v>0.9061166429587483</v>
      </c>
      <c r="P92" s="108">
        <f>Volume!K92</f>
        <v>130.3</v>
      </c>
      <c r="Q92" s="69">
        <f>Volume!J92</f>
        <v>128.8</v>
      </c>
      <c r="R92" s="237">
        <f t="shared" si="11"/>
        <v>19.920208000000002</v>
      </c>
      <c r="S92" s="103">
        <f t="shared" si="12"/>
        <v>18.050032</v>
      </c>
      <c r="T92" s="109">
        <f t="shared" si="13"/>
        <v>1784200</v>
      </c>
      <c r="U92" s="103">
        <f t="shared" si="14"/>
        <v>-13.316892725030826</v>
      </c>
      <c r="V92" s="103">
        <f t="shared" si="15"/>
        <v>19.778528</v>
      </c>
      <c r="W92" s="103">
        <f t="shared" si="16"/>
        <v>0.14168000000000003</v>
      </c>
      <c r="X92" s="103">
        <f t="shared" si="17"/>
        <v>0</v>
      </c>
      <c r="Y92" s="103">
        <f t="shared" si="18"/>
        <v>23.248126000000003</v>
      </c>
      <c r="Z92" s="237">
        <f t="shared" si="19"/>
        <v>-3.3279180000000004</v>
      </c>
      <c r="AB92" s="77"/>
    </row>
    <row r="93" spans="1:28" s="7" customFormat="1" ht="15">
      <c r="A93" s="193" t="s">
        <v>167</v>
      </c>
      <c r="B93" s="164">
        <v>12339250</v>
      </c>
      <c r="C93" s="162">
        <v>-169400</v>
      </c>
      <c r="D93" s="170">
        <v>-0.01</v>
      </c>
      <c r="E93" s="164">
        <v>1667050</v>
      </c>
      <c r="F93" s="112">
        <v>161700</v>
      </c>
      <c r="G93" s="170">
        <v>0.11</v>
      </c>
      <c r="H93" s="164">
        <v>61600</v>
      </c>
      <c r="I93" s="112">
        <v>0</v>
      </c>
      <c r="J93" s="170">
        <v>0</v>
      </c>
      <c r="K93" s="164">
        <v>14067900</v>
      </c>
      <c r="L93" s="112">
        <v>-7700</v>
      </c>
      <c r="M93" s="127">
        <v>0</v>
      </c>
      <c r="N93" s="112">
        <v>13039950</v>
      </c>
      <c r="O93" s="173">
        <f t="shared" si="10"/>
        <v>0.9269293924466339</v>
      </c>
      <c r="P93" s="108">
        <f>Volume!K93</f>
        <v>49.5</v>
      </c>
      <c r="Q93" s="69">
        <f>Volume!J93</f>
        <v>48.65</v>
      </c>
      <c r="R93" s="237">
        <f t="shared" si="11"/>
        <v>68.4403335</v>
      </c>
      <c r="S93" s="103">
        <f t="shared" si="12"/>
        <v>63.43935675</v>
      </c>
      <c r="T93" s="109">
        <f t="shared" si="13"/>
        <v>14075600</v>
      </c>
      <c r="U93" s="103">
        <f t="shared" si="14"/>
        <v>-0.05470459518599562</v>
      </c>
      <c r="V93" s="103">
        <f t="shared" si="15"/>
        <v>60.03045125</v>
      </c>
      <c r="W93" s="103">
        <f t="shared" si="16"/>
        <v>8.11019825</v>
      </c>
      <c r="X93" s="103">
        <f t="shared" si="17"/>
        <v>0.299684</v>
      </c>
      <c r="Y93" s="103">
        <f t="shared" si="18"/>
        <v>69.67422</v>
      </c>
      <c r="Z93" s="237">
        <f t="shared" si="19"/>
        <v>-1.2338865000000112</v>
      </c>
      <c r="AB93" s="77"/>
    </row>
    <row r="94" spans="1:28" s="7" customFormat="1" ht="15">
      <c r="A94" s="193" t="s">
        <v>201</v>
      </c>
      <c r="B94" s="164">
        <v>7033900</v>
      </c>
      <c r="C94" s="162">
        <v>180600</v>
      </c>
      <c r="D94" s="170">
        <v>0.03</v>
      </c>
      <c r="E94" s="164">
        <v>1562200</v>
      </c>
      <c r="F94" s="112">
        <v>86900</v>
      </c>
      <c r="G94" s="170">
        <v>0.06</v>
      </c>
      <c r="H94" s="164">
        <v>249000</v>
      </c>
      <c r="I94" s="112">
        <v>2300</v>
      </c>
      <c r="J94" s="170">
        <v>0.01</v>
      </c>
      <c r="K94" s="164">
        <v>8845100</v>
      </c>
      <c r="L94" s="112">
        <v>269800</v>
      </c>
      <c r="M94" s="127">
        <v>0.03</v>
      </c>
      <c r="N94" s="112">
        <v>7198200</v>
      </c>
      <c r="O94" s="173">
        <f t="shared" si="10"/>
        <v>0.8138065143412737</v>
      </c>
      <c r="P94" s="108">
        <f>Volume!K94</f>
        <v>1946.75</v>
      </c>
      <c r="Q94" s="69">
        <f>Volume!J94</f>
        <v>1925.75</v>
      </c>
      <c r="R94" s="237">
        <f t="shared" si="11"/>
        <v>1703.3451325</v>
      </c>
      <c r="S94" s="103">
        <f t="shared" si="12"/>
        <v>1386.193365</v>
      </c>
      <c r="T94" s="109">
        <f t="shared" si="13"/>
        <v>8575300</v>
      </c>
      <c r="U94" s="103">
        <f t="shared" si="14"/>
        <v>3.1462456123984004</v>
      </c>
      <c r="V94" s="103">
        <f t="shared" si="15"/>
        <v>1354.5532925</v>
      </c>
      <c r="W94" s="103">
        <f t="shared" si="16"/>
        <v>300.840665</v>
      </c>
      <c r="X94" s="103">
        <f t="shared" si="17"/>
        <v>47.951175</v>
      </c>
      <c r="Y94" s="103">
        <f t="shared" si="18"/>
        <v>1669.3965275</v>
      </c>
      <c r="Z94" s="237">
        <f t="shared" si="19"/>
        <v>33.94860500000004</v>
      </c>
      <c r="AB94" s="77"/>
    </row>
    <row r="95" spans="1:28" s="7" customFormat="1" ht="15">
      <c r="A95" s="193" t="s">
        <v>143</v>
      </c>
      <c r="B95" s="164">
        <v>2017800</v>
      </c>
      <c r="C95" s="162">
        <v>144550</v>
      </c>
      <c r="D95" s="170">
        <v>0.08</v>
      </c>
      <c r="E95" s="164">
        <v>0</v>
      </c>
      <c r="F95" s="112">
        <v>0</v>
      </c>
      <c r="G95" s="170">
        <v>0</v>
      </c>
      <c r="H95" s="164">
        <v>0</v>
      </c>
      <c r="I95" s="112">
        <v>0</v>
      </c>
      <c r="J95" s="170">
        <v>0</v>
      </c>
      <c r="K95" s="164">
        <v>2017800</v>
      </c>
      <c r="L95" s="112">
        <v>144550</v>
      </c>
      <c r="M95" s="127">
        <v>0.08</v>
      </c>
      <c r="N95" s="112">
        <v>1893900</v>
      </c>
      <c r="O95" s="173">
        <f t="shared" si="10"/>
        <v>0.9385964912280702</v>
      </c>
      <c r="P95" s="108">
        <f>Volume!K95</f>
        <v>121.65</v>
      </c>
      <c r="Q95" s="69">
        <f>Volume!J95</f>
        <v>117.1</v>
      </c>
      <c r="R95" s="237">
        <f t="shared" si="11"/>
        <v>23.628438</v>
      </c>
      <c r="S95" s="103">
        <f t="shared" si="12"/>
        <v>22.177569</v>
      </c>
      <c r="T95" s="109">
        <f t="shared" si="13"/>
        <v>1873250</v>
      </c>
      <c r="U95" s="103">
        <f t="shared" si="14"/>
        <v>7.716535433070866</v>
      </c>
      <c r="V95" s="103">
        <f t="shared" si="15"/>
        <v>23.628438</v>
      </c>
      <c r="W95" s="103">
        <f t="shared" si="16"/>
        <v>0</v>
      </c>
      <c r="X95" s="103">
        <f t="shared" si="17"/>
        <v>0</v>
      </c>
      <c r="Y95" s="103">
        <f t="shared" si="18"/>
        <v>22.78808625</v>
      </c>
      <c r="Z95" s="237">
        <f t="shared" si="19"/>
        <v>0.84035175</v>
      </c>
      <c r="AB95" s="77"/>
    </row>
    <row r="96" spans="1:28" s="58" customFormat="1" ht="15">
      <c r="A96" s="193" t="s">
        <v>90</v>
      </c>
      <c r="B96" s="164">
        <v>1788600</v>
      </c>
      <c r="C96" s="162">
        <v>325200</v>
      </c>
      <c r="D96" s="170">
        <v>0.22</v>
      </c>
      <c r="E96" s="164">
        <v>3000</v>
      </c>
      <c r="F96" s="112">
        <v>0</v>
      </c>
      <c r="G96" s="170">
        <v>0</v>
      </c>
      <c r="H96" s="164">
        <v>0</v>
      </c>
      <c r="I96" s="112">
        <v>0</v>
      </c>
      <c r="J96" s="170">
        <v>0</v>
      </c>
      <c r="K96" s="164">
        <v>1791600</v>
      </c>
      <c r="L96" s="112">
        <v>325200</v>
      </c>
      <c r="M96" s="127">
        <v>0.22</v>
      </c>
      <c r="N96" s="112">
        <v>1428000</v>
      </c>
      <c r="O96" s="173">
        <f t="shared" si="10"/>
        <v>0.797052913596785</v>
      </c>
      <c r="P96" s="108">
        <f>Volume!K96</f>
        <v>501.85</v>
      </c>
      <c r="Q96" s="69">
        <f>Volume!J96</f>
        <v>502.55</v>
      </c>
      <c r="R96" s="237">
        <f t="shared" si="11"/>
        <v>90.036858</v>
      </c>
      <c r="S96" s="103">
        <f t="shared" si="12"/>
        <v>71.76414</v>
      </c>
      <c r="T96" s="109">
        <f t="shared" si="13"/>
        <v>1466400</v>
      </c>
      <c r="U96" s="103">
        <f t="shared" si="14"/>
        <v>22.176759410801964</v>
      </c>
      <c r="V96" s="103">
        <f t="shared" si="15"/>
        <v>89.886093</v>
      </c>
      <c r="W96" s="103">
        <f t="shared" si="16"/>
        <v>0.150765</v>
      </c>
      <c r="X96" s="103">
        <f t="shared" si="17"/>
        <v>0</v>
      </c>
      <c r="Y96" s="103">
        <f t="shared" si="18"/>
        <v>73.591284</v>
      </c>
      <c r="Z96" s="237">
        <f t="shared" si="19"/>
        <v>16.445573999999993</v>
      </c>
      <c r="AA96" s="78"/>
      <c r="AB96" s="77"/>
    </row>
    <row r="97" spans="1:28" s="7" customFormat="1" ht="15">
      <c r="A97" s="193" t="s">
        <v>35</v>
      </c>
      <c r="B97" s="164">
        <v>2197800</v>
      </c>
      <c r="C97" s="162">
        <v>-36300</v>
      </c>
      <c r="D97" s="170">
        <v>-0.02</v>
      </c>
      <c r="E97" s="164">
        <v>55000</v>
      </c>
      <c r="F97" s="112">
        <v>1100</v>
      </c>
      <c r="G97" s="170">
        <v>0.02</v>
      </c>
      <c r="H97" s="164">
        <v>3300</v>
      </c>
      <c r="I97" s="112">
        <v>0</v>
      </c>
      <c r="J97" s="170">
        <v>0</v>
      </c>
      <c r="K97" s="164">
        <v>2256100</v>
      </c>
      <c r="L97" s="112">
        <v>-35200</v>
      </c>
      <c r="M97" s="127">
        <v>-0.02</v>
      </c>
      <c r="N97" s="112">
        <v>2233000</v>
      </c>
      <c r="O97" s="173">
        <f t="shared" si="10"/>
        <v>0.9897610921501706</v>
      </c>
      <c r="P97" s="108">
        <f>Volume!K97</f>
        <v>351.9</v>
      </c>
      <c r="Q97" s="69">
        <f>Volume!J97</f>
        <v>348.1</v>
      </c>
      <c r="R97" s="237">
        <f t="shared" si="11"/>
        <v>78.534841</v>
      </c>
      <c r="S97" s="103">
        <f t="shared" si="12"/>
        <v>77.73073</v>
      </c>
      <c r="T97" s="109">
        <f t="shared" si="13"/>
        <v>2291300</v>
      </c>
      <c r="U97" s="103">
        <f t="shared" si="14"/>
        <v>-1.5362457993278924</v>
      </c>
      <c r="V97" s="103">
        <f t="shared" si="15"/>
        <v>76.505418</v>
      </c>
      <c r="W97" s="103">
        <f t="shared" si="16"/>
        <v>1.91455</v>
      </c>
      <c r="X97" s="103">
        <f t="shared" si="17"/>
        <v>0.114873</v>
      </c>
      <c r="Y97" s="103">
        <f t="shared" si="18"/>
        <v>80.630847</v>
      </c>
      <c r="Z97" s="237">
        <f t="shared" si="19"/>
        <v>-2.0960060000000027</v>
      </c>
      <c r="AB97" s="77"/>
    </row>
    <row r="98" spans="1:28" s="7" customFormat="1" ht="15">
      <c r="A98" s="193" t="s">
        <v>6</v>
      </c>
      <c r="B98" s="164">
        <v>11511000</v>
      </c>
      <c r="C98" s="162">
        <v>553500</v>
      </c>
      <c r="D98" s="170">
        <v>0.05</v>
      </c>
      <c r="E98" s="164">
        <v>1539000</v>
      </c>
      <c r="F98" s="112">
        <v>-11250</v>
      </c>
      <c r="G98" s="170">
        <v>-0.01</v>
      </c>
      <c r="H98" s="164">
        <v>243000</v>
      </c>
      <c r="I98" s="112">
        <v>-4500</v>
      </c>
      <c r="J98" s="170">
        <v>-0.02</v>
      </c>
      <c r="K98" s="164">
        <v>13293000</v>
      </c>
      <c r="L98" s="112">
        <v>537750</v>
      </c>
      <c r="M98" s="127">
        <v>0.04</v>
      </c>
      <c r="N98" s="112">
        <v>12498750</v>
      </c>
      <c r="O98" s="173">
        <f t="shared" si="10"/>
        <v>0.9402505077860528</v>
      </c>
      <c r="P98" s="108">
        <f>Volume!K98</f>
        <v>170.7</v>
      </c>
      <c r="Q98" s="69">
        <f>Volume!J98</f>
        <v>166.25</v>
      </c>
      <c r="R98" s="237">
        <f t="shared" si="11"/>
        <v>220.996125</v>
      </c>
      <c r="S98" s="103">
        <f t="shared" si="12"/>
        <v>207.79171875</v>
      </c>
      <c r="T98" s="109">
        <f t="shared" si="13"/>
        <v>12755250</v>
      </c>
      <c r="U98" s="103">
        <f t="shared" si="14"/>
        <v>4.215911095431292</v>
      </c>
      <c r="V98" s="103">
        <f t="shared" si="15"/>
        <v>191.370375</v>
      </c>
      <c r="W98" s="103">
        <f t="shared" si="16"/>
        <v>25.585875</v>
      </c>
      <c r="X98" s="103">
        <f t="shared" si="17"/>
        <v>4.039875</v>
      </c>
      <c r="Y98" s="103">
        <f t="shared" si="18"/>
        <v>217.7321175</v>
      </c>
      <c r="Z98" s="237">
        <f t="shared" si="19"/>
        <v>3.2640075000000195</v>
      </c>
      <c r="AB98" s="77"/>
    </row>
    <row r="99" spans="1:28" s="58" customFormat="1" ht="15">
      <c r="A99" s="193" t="s">
        <v>177</v>
      </c>
      <c r="B99" s="164">
        <v>5156000</v>
      </c>
      <c r="C99" s="162">
        <v>-564500</v>
      </c>
      <c r="D99" s="170">
        <v>-0.1</v>
      </c>
      <c r="E99" s="164">
        <v>324000</v>
      </c>
      <c r="F99" s="112">
        <v>1500</v>
      </c>
      <c r="G99" s="170">
        <v>0</v>
      </c>
      <c r="H99" s="164">
        <v>38500</v>
      </c>
      <c r="I99" s="112">
        <v>0</v>
      </c>
      <c r="J99" s="170">
        <v>0</v>
      </c>
      <c r="K99" s="164">
        <v>5518500</v>
      </c>
      <c r="L99" s="112">
        <v>-563000</v>
      </c>
      <c r="M99" s="127">
        <v>-0.09</v>
      </c>
      <c r="N99" s="112">
        <v>5268000</v>
      </c>
      <c r="O99" s="173">
        <f t="shared" si="10"/>
        <v>0.9546072302256048</v>
      </c>
      <c r="P99" s="108">
        <f>Volume!K99</f>
        <v>334.05</v>
      </c>
      <c r="Q99" s="69">
        <f>Volume!J99</f>
        <v>334.9</v>
      </c>
      <c r="R99" s="237">
        <f t="shared" si="11"/>
        <v>184.814565</v>
      </c>
      <c r="S99" s="103">
        <f t="shared" si="12"/>
        <v>176.42531999999997</v>
      </c>
      <c r="T99" s="109">
        <f t="shared" si="13"/>
        <v>6081500</v>
      </c>
      <c r="U99" s="103">
        <f t="shared" si="14"/>
        <v>-9.25758447751377</v>
      </c>
      <c r="V99" s="103">
        <f t="shared" si="15"/>
        <v>172.67444</v>
      </c>
      <c r="W99" s="103">
        <f t="shared" si="16"/>
        <v>10.85076</v>
      </c>
      <c r="X99" s="103">
        <f t="shared" si="17"/>
        <v>1.289365</v>
      </c>
      <c r="Y99" s="103">
        <f t="shared" si="18"/>
        <v>203.1525075</v>
      </c>
      <c r="Z99" s="237">
        <f t="shared" si="19"/>
        <v>-18.337942500000025</v>
      </c>
      <c r="AA99" s="78"/>
      <c r="AB99" s="77"/>
    </row>
    <row r="100" spans="1:28" s="7" customFormat="1" ht="15">
      <c r="A100" s="193" t="s">
        <v>168</v>
      </c>
      <c r="B100" s="164">
        <v>242400</v>
      </c>
      <c r="C100" s="162">
        <v>-2400</v>
      </c>
      <c r="D100" s="170">
        <v>-0.01</v>
      </c>
      <c r="E100" s="164">
        <v>0</v>
      </c>
      <c r="F100" s="112">
        <v>0</v>
      </c>
      <c r="G100" s="170">
        <v>0</v>
      </c>
      <c r="H100" s="164">
        <v>0</v>
      </c>
      <c r="I100" s="112">
        <v>0</v>
      </c>
      <c r="J100" s="170">
        <v>0</v>
      </c>
      <c r="K100" s="164">
        <v>242400</v>
      </c>
      <c r="L100" s="112">
        <v>-2400</v>
      </c>
      <c r="M100" s="127">
        <v>-0.01</v>
      </c>
      <c r="N100" s="112">
        <v>202800</v>
      </c>
      <c r="O100" s="173">
        <f t="shared" si="10"/>
        <v>0.8366336633663366</v>
      </c>
      <c r="P100" s="108">
        <f>Volume!K100</f>
        <v>682.6</v>
      </c>
      <c r="Q100" s="69">
        <f>Volume!J100</f>
        <v>682.15</v>
      </c>
      <c r="R100" s="237">
        <f t="shared" si="11"/>
        <v>16.535316</v>
      </c>
      <c r="S100" s="103">
        <f t="shared" si="12"/>
        <v>13.834002</v>
      </c>
      <c r="T100" s="109">
        <f t="shared" si="13"/>
        <v>244800</v>
      </c>
      <c r="U100" s="103">
        <f t="shared" si="14"/>
        <v>-0.9803921568627451</v>
      </c>
      <c r="V100" s="103">
        <f t="shared" si="15"/>
        <v>16.535316</v>
      </c>
      <c r="W100" s="103">
        <f t="shared" si="16"/>
        <v>0</v>
      </c>
      <c r="X100" s="103">
        <f t="shared" si="17"/>
        <v>0</v>
      </c>
      <c r="Y100" s="103">
        <f t="shared" si="18"/>
        <v>16.710048</v>
      </c>
      <c r="Z100" s="237">
        <f t="shared" si="19"/>
        <v>-0.17473199999999878</v>
      </c>
      <c r="AB100" s="77"/>
    </row>
    <row r="101" spans="1:28" s="7" customFormat="1" ht="15">
      <c r="A101" s="193" t="s">
        <v>132</v>
      </c>
      <c r="B101" s="164">
        <v>1802400</v>
      </c>
      <c r="C101" s="162">
        <v>-47600</v>
      </c>
      <c r="D101" s="170">
        <v>-0.03</v>
      </c>
      <c r="E101" s="164">
        <v>11600</v>
      </c>
      <c r="F101" s="112">
        <v>0</v>
      </c>
      <c r="G101" s="170">
        <v>0</v>
      </c>
      <c r="H101" s="164">
        <v>400</v>
      </c>
      <c r="I101" s="112">
        <v>0</v>
      </c>
      <c r="J101" s="170">
        <v>0</v>
      </c>
      <c r="K101" s="164">
        <v>1814400</v>
      </c>
      <c r="L101" s="112">
        <v>-47600</v>
      </c>
      <c r="M101" s="127">
        <v>-0.03</v>
      </c>
      <c r="N101" s="112">
        <v>1705200</v>
      </c>
      <c r="O101" s="173">
        <f t="shared" si="10"/>
        <v>0.9398148148148148</v>
      </c>
      <c r="P101" s="108">
        <f>Volume!K101</f>
        <v>724.6</v>
      </c>
      <c r="Q101" s="69">
        <f>Volume!J101</f>
        <v>721.6</v>
      </c>
      <c r="R101" s="237">
        <f t="shared" si="11"/>
        <v>130.927104</v>
      </c>
      <c r="S101" s="103">
        <f t="shared" si="12"/>
        <v>123.047232</v>
      </c>
      <c r="T101" s="109">
        <f t="shared" si="13"/>
        <v>1862000</v>
      </c>
      <c r="U101" s="103">
        <f t="shared" si="14"/>
        <v>-2.556390977443609</v>
      </c>
      <c r="V101" s="103">
        <f t="shared" si="15"/>
        <v>130.061184</v>
      </c>
      <c r="W101" s="103">
        <f t="shared" si="16"/>
        <v>0.837056</v>
      </c>
      <c r="X101" s="103">
        <f t="shared" si="17"/>
        <v>0.028864</v>
      </c>
      <c r="Y101" s="103">
        <f t="shared" si="18"/>
        <v>134.92052</v>
      </c>
      <c r="Z101" s="237">
        <f t="shared" si="19"/>
        <v>-3.9934159999999963</v>
      </c>
      <c r="AB101" s="77"/>
    </row>
    <row r="102" spans="1:28" s="58" customFormat="1" ht="15">
      <c r="A102" s="193" t="s">
        <v>144</v>
      </c>
      <c r="B102" s="164">
        <v>199125</v>
      </c>
      <c r="C102" s="162">
        <v>-16625</v>
      </c>
      <c r="D102" s="170">
        <v>-0.08</v>
      </c>
      <c r="E102" s="164">
        <v>0</v>
      </c>
      <c r="F102" s="112">
        <v>0</v>
      </c>
      <c r="G102" s="170">
        <v>0</v>
      </c>
      <c r="H102" s="164">
        <v>0</v>
      </c>
      <c r="I102" s="112">
        <v>0</v>
      </c>
      <c r="J102" s="170">
        <v>0</v>
      </c>
      <c r="K102" s="164">
        <v>199125</v>
      </c>
      <c r="L102" s="112">
        <v>-16625</v>
      </c>
      <c r="M102" s="127">
        <v>-0.08</v>
      </c>
      <c r="N102" s="112">
        <v>197125</v>
      </c>
      <c r="O102" s="173">
        <f t="shared" si="10"/>
        <v>0.9899560577526679</v>
      </c>
      <c r="P102" s="108">
        <f>Volume!K102</f>
        <v>3102.9</v>
      </c>
      <c r="Q102" s="69">
        <f>Volume!J102</f>
        <v>3119.3</v>
      </c>
      <c r="R102" s="237">
        <f t="shared" si="11"/>
        <v>62.11306125</v>
      </c>
      <c r="S102" s="103">
        <f t="shared" si="12"/>
        <v>61.48920125</v>
      </c>
      <c r="T102" s="109">
        <f t="shared" si="13"/>
        <v>215750</v>
      </c>
      <c r="U102" s="103">
        <f t="shared" si="14"/>
        <v>-7.705677867902665</v>
      </c>
      <c r="V102" s="103">
        <f t="shared" si="15"/>
        <v>62.11306125</v>
      </c>
      <c r="W102" s="103">
        <f t="shared" si="16"/>
        <v>0</v>
      </c>
      <c r="X102" s="103">
        <f t="shared" si="17"/>
        <v>0</v>
      </c>
      <c r="Y102" s="103">
        <f t="shared" si="18"/>
        <v>66.9450675</v>
      </c>
      <c r="Z102" s="237">
        <f t="shared" si="19"/>
        <v>-4.832006249999992</v>
      </c>
      <c r="AA102" s="78"/>
      <c r="AB102" s="77"/>
    </row>
    <row r="103" spans="1:28" s="7" customFormat="1" ht="15">
      <c r="A103" s="193" t="s">
        <v>291</v>
      </c>
      <c r="B103" s="164">
        <v>1188900</v>
      </c>
      <c r="C103" s="162">
        <v>-10500</v>
      </c>
      <c r="D103" s="170">
        <v>-0.01</v>
      </c>
      <c r="E103" s="164">
        <v>3300</v>
      </c>
      <c r="F103" s="112">
        <v>300</v>
      </c>
      <c r="G103" s="170">
        <v>0.1</v>
      </c>
      <c r="H103" s="164">
        <v>0</v>
      </c>
      <c r="I103" s="112">
        <v>0</v>
      </c>
      <c r="J103" s="170">
        <v>0</v>
      </c>
      <c r="K103" s="164">
        <v>1192200</v>
      </c>
      <c r="L103" s="112">
        <v>-10200</v>
      </c>
      <c r="M103" s="127">
        <v>-0.01</v>
      </c>
      <c r="N103" s="112">
        <v>1107600</v>
      </c>
      <c r="O103" s="173">
        <f t="shared" si="10"/>
        <v>0.9290387518872673</v>
      </c>
      <c r="P103" s="108">
        <f>Volume!K103</f>
        <v>659.75</v>
      </c>
      <c r="Q103" s="69">
        <f>Volume!J103</f>
        <v>637.95</v>
      </c>
      <c r="R103" s="237">
        <f t="shared" si="11"/>
        <v>76.056399</v>
      </c>
      <c r="S103" s="103">
        <f t="shared" si="12"/>
        <v>70.659342</v>
      </c>
      <c r="T103" s="109">
        <f t="shared" si="13"/>
        <v>1202400</v>
      </c>
      <c r="U103" s="103">
        <f t="shared" si="14"/>
        <v>-0.8483033932135728</v>
      </c>
      <c r="V103" s="103">
        <f t="shared" si="15"/>
        <v>75.8458755</v>
      </c>
      <c r="W103" s="103">
        <f t="shared" si="16"/>
        <v>0.2105235</v>
      </c>
      <c r="X103" s="103">
        <f t="shared" si="17"/>
        <v>0</v>
      </c>
      <c r="Y103" s="103">
        <f t="shared" si="18"/>
        <v>79.32834</v>
      </c>
      <c r="Z103" s="237">
        <f t="shared" si="19"/>
        <v>-3.271940999999998</v>
      </c>
      <c r="AB103" s="77"/>
    </row>
    <row r="104" spans="1:28" s="58" customFormat="1" ht="15">
      <c r="A104" s="193" t="s">
        <v>133</v>
      </c>
      <c r="B104" s="164">
        <v>23868750</v>
      </c>
      <c r="C104" s="162">
        <v>-2075000</v>
      </c>
      <c r="D104" s="170">
        <v>-0.08</v>
      </c>
      <c r="E104" s="164">
        <v>4350000</v>
      </c>
      <c r="F104" s="112">
        <v>-293750</v>
      </c>
      <c r="G104" s="170">
        <v>-0.06</v>
      </c>
      <c r="H104" s="164">
        <v>343750</v>
      </c>
      <c r="I104" s="112">
        <v>-12500</v>
      </c>
      <c r="J104" s="170">
        <v>-0.04</v>
      </c>
      <c r="K104" s="164">
        <v>28562500</v>
      </c>
      <c r="L104" s="112">
        <v>-2381250</v>
      </c>
      <c r="M104" s="127">
        <v>-0.08</v>
      </c>
      <c r="N104" s="112">
        <v>26287500</v>
      </c>
      <c r="O104" s="173">
        <f t="shared" si="10"/>
        <v>0.9203501094091904</v>
      </c>
      <c r="P104" s="108">
        <f>Volume!K104</f>
        <v>32.75</v>
      </c>
      <c r="Q104" s="69">
        <f>Volume!J104</f>
        <v>31.4</v>
      </c>
      <c r="R104" s="237">
        <f t="shared" si="11"/>
        <v>89.68625</v>
      </c>
      <c r="S104" s="103">
        <f t="shared" si="12"/>
        <v>82.54275</v>
      </c>
      <c r="T104" s="109">
        <f t="shared" si="13"/>
        <v>30943750</v>
      </c>
      <c r="U104" s="103">
        <f t="shared" si="14"/>
        <v>-7.695415067663099</v>
      </c>
      <c r="V104" s="103">
        <f t="shared" si="15"/>
        <v>74.947875</v>
      </c>
      <c r="W104" s="103">
        <f t="shared" si="16"/>
        <v>13.659</v>
      </c>
      <c r="X104" s="103">
        <f t="shared" si="17"/>
        <v>1.079375</v>
      </c>
      <c r="Y104" s="103">
        <f t="shared" si="18"/>
        <v>101.34078125</v>
      </c>
      <c r="Z104" s="237">
        <f t="shared" si="19"/>
        <v>-11.654531250000005</v>
      </c>
      <c r="AA104" s="78"/>
      <c r="AB104" s="77"/>
    </row>
    <row r="105" spans="1:28" s="7" customFormat="1" ht="15">
      <c r="A105" s="193" t="s">
        <v>169</v>
      </c>
      <c r="B105" s="164">
        <v>9410000</v>
      </c>
      <c r="C105" s="162">
        <v>244000</v>
      </c>
      <c r="D105" s="170">
        <v>0.03</v>
      </c>
      <c r="E105" s="164">
        <v>54000</v>
      </c>
      <c r="F105" s="112">
        <v>6000</v>
      </c>
      <c r="G105" s="170">
        <v>0.13</v>
      </c>
      <c r="H105" s="164">
        <v>2000</v>
      </c>
      <c r="I105" s="112">
        <v>0</v>
      </c>
      <c r="J105" s="170">
        <v>0</v>
      </c>
      <c r="K105" s="164">
        <v>9466000</v>
      </c>
      <c r="L105" s="112">
        <v>250000</v>
      </c>
      <c r="M105" s="127">
        <v>0.03</v>
      </c>
      <c r="N105" s="112">
        <v>5990000</v>
      </c>
      <c r="O105" s="173">
        <f t="shared" si="10"/>
        <v>0.6327910416226494</v>
      </c>
      <c r="P105" s="108">
        <f>Volume!K105</f>
        <v>164.2</v>
      </c>
      <c r="Q105" s="69">
        <f>Volume!J105</f>
        <v>158.55</v>
      </c>
      <c r="R105" s="237">
        <f t="shared" si="11"/>
        <v>150.08343</v>
      </c>
      <c r="S105" s="103">
        <f t="shared" si="12"/>
        <v>94.97145000000002</v>
      </c>
      <c r="T105" s="109">
        <f t="shared" si="13"/>
        <v>9216000</v>
      </c>
      <c r="U105" s="103">
        <f t="shared" si="14"/>
        <v>2.712673611111111</v>
      </c>
      <c r="V105" s="103">
        <f t="shared" si="15"/>
        <v>149.19555</v>
      </c>
      <c r="W105" s="103">
        <f t="shared" si="16"/>
        <v>0.85617</v>
      </c>
      <c r="X105" s="103">
        <f t="shared" si="17"/>
        <v>0.03171</v>
      </c>
      <c r="Y105" s="103">
        <f t="shared" si="18"/>
        <v>151.32672</v>
      </c>
      <c r="Z105" s="237">
        <f t="shared" si="19"/>
        <v>-1.2432900000000018</v>
      </c>
      <c r="AB105" s="77"/>
    </row>
    <row r="106" spans="1:28" s="7" customFormat="1" ht="15">
      <c r="A106" s="193" t="s">
        <v>292</v>
      </c>
      <c r="B106" s="164">
        <v>3410000</v>
      </c>
      <c r="C106" s="162">
        <v>-155100</v>
      </c>
      <c r="D106" s="170">
        <v>-0.04</v>
      </c>
      <c r="E106" s="164">
        <v>7150</v>
      </c>
      <c r="F106" s="112">
        <v>-1650</v>
      </c>
      <c r="G106" s="170">
        <v>-0.19</v>
      </c>
      <c r="H106" s="164">
        <v>550</v>
      </c>
      <c r="I106" s="112">
        <v>0</v>
      </c>
      <c r="J106" s="170">
        <v>0</v>
      </c>
      <c r="K106" s="164">
        <v>3417700</v>
      </c>
      <c r="L106" s="112">
        <v>-156750</v>
      </c>
      <c r="M106" s="127">
        <v>-0.04</v>
      </c>
      <c r="N106" s="112">
        <v>2407900</v>
      </c>
      <c r="O106" s="173">
        <f t="shared" si="10"/>
        <v>0.7045381396845832</v>
      </c>
      <c r="P106" s="108">
        <f>Volume!K106</f>
        <v>619.3</v>
      </c>
      <c r="Q106" s="69">
        <f>Volume!J106</f>
        <v>621</v>
      </c>
      <c r="R106" s="237">
        <f t="shared" si="11"/>
        <v>212.23917</v>
      </c>
      <c r="S106" s="103">
        <f t="shared" si="12"/>
        <v>149.53059</v>
      </c>
      <c r="T106" s="109">
        <f t="shared" si="13"/>
        <v>3574450</v>
      </c>
      <c r="U106" s="103">
        <f t="shared" si="14"/>
        <v>-4.385290044622249</v>
      </c>
      <c r="V106" s="103">
        <f t="shared" si="15"/>
        <v>211.761</v>
      </c>
      <c r="W106" s="103">
        <f t="shared" si="16"/>
        <v>0.444015</v>
      </c>
      <c r="X106" s="103">
        <f t="shared" si="17"/>
        <v>0.034155</v>
      </c>
      <c r="Y106" s="103">
        <f t="shared" si="18"/>
        <v>221.3656885</v>
      </c>
      <c r="Z106" s="237">
        <f t="shared" si="19"/>
        <v>-9.126518500000003</v>
      </c>
      <c r="AB106" s="77"/>
    </row>
    <row r="107" spans="1:28" s="7" customFormat="1" ht="15">
      <c r="A107" s="193" t="s">
        <v>424</v>
      </c>
      <c r="B107" s="164">
        <v>314000</v>
      </c>
      <c r="C107" s="162">
        <v>3500</v>
      </c>
      <c r="D107" s="170">
        <v>0.01</v>
      </c>
      <c r="E107" s="164">
        <v>0</v>
      </c>
      <c r="F107" s="112">
        <v>0</v>
      </c>
      <c r="G107" s="170">
        <v>0</v>
      </c>
      <c r="H107" s="164">
        <v>0</v>
      </c>
      <c r="I107" s="112">
        <v>0</v>
      </c>
      <c r="J107" s="170">
        <v>0</v>
      </c>
      <c r="K107" s="164">
        <v>314000</v>
      </c>
      <c r="L107" s="112">
        <v>3500</v>
      </c>
      <c r="M107" s="127">
        <v>0.01</v>
      </c>
      <c r="N107" s="112">
        <v>308000</v>
      </c>
      <c r="O107" s="173">
        <f t="shared" si="10"/>
        <v>0.9808917197452229</v>
      </c>
      <c r="P107" s="108">
        <f>Volume!K107</f>
        <v>440.05</v>
      </c>
      <c r="Q107" s="69">
        <f>Volume!J107</f>
        <v>422.6</v>
      </c>
      <c r="R107" s="237">
        <f t="shared" si="11"/>
        <v>13.26964</v>
      </c>
      <c r="S107" s="103">
        <f t="shared" si="12"/>
        <v>13.01608</v>
      </c>
      <c r="T107" s="109">
        <f t="shared" si="13"/>
        <v>310500</v>
      </c>
      <c r="U107" s="103">
        <f t="shared" si="14"/>
        <v>1.1272141706924315</v>
      </c>
      <c r="V107" s="103">
        <f t="shared" si="15"/>
        <v>13.26964</v>
      </c>
      <c r="W107" s="103">
        <f t="shared" si="16"/>
        <v>0</v>
      </c>
      <c r="X107" s="103">
        <f t="shared" si="17"/>
        <v>0</v>
      </c>
      <c r="Y107" s="103">
        <f t="shared" si="18"/>
        <v>13.6635525</v>
      </c>
      <c r="Z107" s="237">
        <f t="shared" si="19"/>
        <v>-0.393912499999999</v>
      </c>
      <c r="AB107" s="77"/>
    </row>
    <row r="108" spans="1:28" s="7" customFormat="1" ht="15">
      <c r="A108" s="193" t="s">
        <v>293</v>
      </c>
      <c r="B108" s="164">
        <v>1795750</v>
      </c>
      <c r="C108" s="162">
        <v>-165550</v>
      </c>
      <c r="D108" s="170">
        <v>-0.08</v>
      </c>
      <c r="E108" s="164">
        <v>5500</v>
      </c>
      <c r="F108" s="112">
        <v>-1650</v>
      </c>
      <c r="G108" s="170">
        <v>-0.23</v>
      </c>
      <c r="H108" s="164">
        <v>0</v>
      </c>
      <c r="I108" s="112">
        <v>0</v>
      </c>
      <c r="J108" s="170">
        <v>0</v>
      </c>
      <c r="K108" s="164">
        <v>1801250</v>
      </c>
      <c r="L108" s="112">
        <v>-167200</v>
      </c>
      <c r="M108" s="127">
        <v>-0.08</v>
      </c>
      <c r="N108" s="112">
        <v>1722050</v>
      </c>
      <c r="O108" s="173">
        <f t="shared" si="10"/>
        <v>0.956030534351145</v>
      </c>
      <c r="P108" s="108">
        <f>Volume!K108</f>
        <v>607.1</v>
      </c>
      <c r="Q108" s="69">
        <f>Volume!J108</f>
        <v>588.4</v>
      </c>
      <c r="R108" s="237">
        <f t="shared" si="11"/>
        <v>105.98555</v>
      </c>
      <c r="S108" s="103">
        <f t="shared" si="12"/>
        <v>101.325422</v>
      </c>
      <c r="T108" s="109">
        <f t="shared" si="13"/>
        <v>1968450</v>
      </c>
      <c r="U108" s="103">
        <f t="shared" si="14"/>
        <v>-8.49399273540095</v>
      </c>
      <c r="V108" s="103">
        <f t="shared" si="15"/>
        <v>105.66193</v>
      </c>
      <c r="W108" s="103">
        <f t="shared" si="16"/>
        <v>0.32362</v>
      </c>
      <c r="X108" s="103">
        <f t="shared" si="17"/>
        <v>0</v>
      </c>
      <c r="Y108" s="103">
        <f t="shared" si="18"/>
        <v>119.5045995</v>
      </c>
      <c r="Z108" s="237">
        <f t="shared" si="19"/>
        <v>-13.519049499999994</v>
      </c>
      <c r="AB108" s="77"/>
    </row>
    <row r="109" spans="1:28" s="58" customFormat="1" ht="15">
      <c r="A109" s="193" t="s">
        <v>178</v>
      </c>
      <c r="B109" s="164">
        <v>3142500</v>
      </c>
      <c r="C109" s="162">
        <v>-156250</v>
      </c>
      <c r="D109" s="170">
        <v>-0.05</v>
      </c>
      <c r="E109" s="164">
        <v>160000</v>
      </c>
      <c r="F109" s="112">
        <v>6250</v>
      </c>
      <c r="G109" s="170">
        <v>0.04</v>
      </c>
      <c r="H109" s="164">
        <v>0</v>
      </c>
      <c r="I109" s="112">
        <v>0</v>
      </c>
      <c r="J109" s="170">
        <v>0</v>
      </c>
      <c r="K109" s="164">
        <v>3302500</v>
      </c>
      <c r="L109" s="112">
        <v>-150000</v>
      </c>
      <c r="M109" s="127">
        <v>-0.04</v>
      </c>
      <c r="N109" s="112">
        <v>2986250</v>
      </c>
      <c r="O109" s="173">
        <f t="shared" si="10"/>
        <v>0.9042392127176382</v>
      </c>
      <c r="P109" s="108">
        <f>Volume!K109</f>
        <v>175.05</v>
      </c>
      <c r="Q109" s="69">
        <f>Volume!J109</f>
        <v>175</v>
      </c>
      <c r="R109" s="237">
        <f t="shared" si="11"/>
        <v>57.79375</v>
      </c>
      <c r="S109" s="103">
        <f t="shared" si="12"/>
        <v>52.259375</v>
      </c>
      <c r="T109" s="109">
        <f t="shared" si="13"/>
        <v>3452500</v>
      </c>
      <c r="U109" s="103">
        <f t="shared" si="14"/>
        <v>-4.344677769732078</v>
      </c>
      <c r="V109" s="103">
        <f t="shared" si="15"/>
        <v>54.99375</v>
      </c>
      <c r="W109" s="103">
        <f t="shared" si="16"/>
        <v>2.8</v>
      </c>
      <c r="X109" s="103">
        <f t="shared" si="17"/>
        <v>0</v>
      </c>
      <c r="Y109" s="103">
        <f t="shared" si="18"/>
        <v>60.4360125</v>
      </c>
      <c r="Z109" s="237">
        <f t="shared" si="19"/>
        <v>-2.642262499999994</v>
      </c>
      <c r="AA109" s="78"/>
      <c r="AB109" s="77"/>
    </row>
    <row r="110" spans="1:28" s="58" customFormat="1" ht="15">
      <c r="A110" s="193" t="s">
        <v>145</v>
      </c>
      <c r="B110" s="164">
        <v>1915900</v>
      </c>
      <c r="C110" s="162">
        <v>-5100</v>
      </c>
      <c r="D110" s="170">
        <v>0</v>
      </c>
      <c r="E110" s="164">
        <v>156400</v>
      </c>
      <c r="F110" s="112">
        <v>-6800</v>
      </c>
      <c r="G110" s="170">
        <v>-0.04</v>
      </c>
      <c r="H110" s="164">
        <v>13600</v>
      </c>
      <c r="I110" s="112">
        <v>0</v>
      </c>
      <c r="J110" s="170">
        <v>0</v>
      </c>
      <c r="K110" s="164">
        <v>2085900</v>
      </c>
      <c r="L110" s="112">
        <v>-11900</v>
      </c>
      <c r="M110" s="127">
        <v>-0.01</v>
      </c>
      <c r="N110" s="112">
        <v>1885300</v>
      </c>
      <c r="O110" s="173">
        <f t="shared" si="10"/>
        <v>0.9038304808475958</v>
      </c>
      <c r="P110" s="108">
        <f>Volume!K110</f>
        <v>176</v>
      </c>
      <c r="Q110" s="69">
        <f>Volume!J110</f>
        <v>171.35</v>
      </c>
      <c r="R110" s="237">
        <f t="shared" si="11"/>
        <v>35.7418965</v>
      </c>
      <c r="S110" s="103">
        <f t="shared" si="12"/>
        <v>32.3046155</v>
      </c>
      <c r="T110" s="109">
        <f t="shared" si="13"/>
        <v>2097800</v>
      </c>
      <c r="U110" s="103">
        <f t="shared" si="14"/>
        <v>-0.5672609400324149</v>
      </c>
      <c r="V110" s="103">
        <f t="shared" si="15"/>
        <v>32.8289465</v>
      </c>
      <c r="W110" s="103">
        <f t="shared" si="16"/>
        <v>2.679914</v>
      </c>
      <c r="X110" s="103">
        <f t="shared" si="17"/>
        <v>0.233036</v>
      </c>
      <c r="Y110" s="103">
        <f t="shared" si="18"/>
        <v>36.92128</v>
      </c>
      <c r="Z110" s="237">
        <f t="shared" si="19"/>
        <v>-1.1793835000000001</v>
      </c>
      <c r="AA110" s="78"/>
      <c r="AB110" s="77"/>
    </row>
    <row r="111" spans="1:28" s="7" customFormat="1" ht="15">
      <c r="A111" s="193" t="s">
        <v>272</v>
      </c>
      <c r="B111" s="164">
        <v>4121650</v>
      </c>
      <c r="C111" s="162">
        <v>12750</v>
      </c>
      <c r="D111" s="170">
        <v>0</v>
      </c>
      <c r="E111" s="164">
        <v>74800</v>
      </c>
      <c r="F111" s="112">
        <v>-1700</v>
      </c>
      <c r="G111" s="170">
        <v>-0.02</v>
      </c>
      <c r="H111" s="164">
        <v>5950</v>
      </c>
      <c r="I111" s="112">
        <v>0</v>
      </c>
      <c r="J111" s="170">
        <v>0</v>
      </c>
      <c r="K111" s="164">
        <v>4202400</v>
      </c>
      <c r="L111" s="112">
        <v>11050</v>
      </c>
      <c r="M111" s="127">
        <v>0</v>
      </c>
      <c r="N111" s="112">
        <v>3941450</v>
      </c>
      <c r="O111" s="173">
        <f t="shared" si="10"/>
        <v>0.9379045307443366</v>
      </c>
      <c r="P111" s="108">
        <f>Volume!K111</f>
        <v>162.85</v>
      </c>
      <c r="Q111" s="69">
        <f>Volume!J111</f>
        <v>159.85</v>
      </c>
      <c r="R111" s="237">
        <f t="shared" si="11"/>
        <v>67.175364</v>
      </c>
      <c r="S111" s="103">
        <f t="shared" si="12"/>
        <v>63.00407825</v>
      </c>
      <c r="T111" s="109">
        <f t="shared" si="13"/>
        <v>4191350</v>
      </c>
      <c r="U111" s="103">
        <f t="shared" si="14"/>
        <v>0.2636382072601906</v>
      </c>
      <c r="V111" s="103">
        <f t="shared" si="15"/>
        <v>65.88457525</v>
      </c>
      <c r="W111" s="103">
        <f t="shared" si="16"/>
        <v>1.195678</v>
      </c>
      <c r="X111" s="103">
        <f t="shared" si="17"/>
        <v>0.09511075</v>
      </c>
      <c r="Y111" s="103">
        <f t="shared" si="18"/>
        <v>68.25613475</v>
      </c>
      <c r="Z111" s="237">
        <f t="shared" si="19"/>
        <v>-1.0807707499999992</v>
      </c>
      <c r="AB111" s="77"/>
    </row>
    <row r="112" spans="1:28" s="58" customFormat="1" ht="15">
      <c r="A112" s="193" t="s">
        <v>210</v>
      </c>
      <c r="B112" s="164">
        <v>1648000</v>
      </c>
      <c r="C112" s="162">
        <v>112800</v>
      </c>
      <c r="D112" s="170">
        <v>0.07</v>
      </c>
      <c r="E112" s="164">
        <v>29200</v>
      </c>
      <c r="F112" s="112">
        <v>2000</v>
      </c>
      <c r="G112" s="170">
        <v>0.07</v>
      </c>
      <c r="H112" s="164">
        <v>2200</v>
      </c>
      <c r="I112" s="112">
        <v>0</v>
      </c>
      <c r="J112" s="170">
        <v>0</v>
      </c>
      <c r="K112" s="164">
        <v>1679400</v>
      </c>
      <c r="L112" s="112">
        <v>114800</v>
      </c>
      <c r="M112" s="127">
        <v>0.07</v>
      </c>
      <c r="N112" s="112">
        <v>1351800</v>
      </c>
      <c r="O112" s="173">
        <f t="shared" si="10"/>
        <v>0.804930332261522</v>
      </c>
      <c r="P112" s="108">
        <f>Volume!K112</f>
        <v>1733.8</v>
      </c>
      <c r="Q112" s="69">
        <f>Volume!J112</f>
        <v>1723.85</v>
      </c>
      <c r="R112" s="237">
        <f t="shared" si="11"/>
        <v>289.503369</v>
      </c>
      <c r="S112" s="103">
        <f t="shared" si="12"/>
        <v>233.030043</v>
      </c>
      <c r="T112" s="109">
        <f t="shared" si="13"/>
        <v>1564600</v>
      </c>
      <c r="U112" s="103">
        <f t="shared" si="14"/>
        <v>7.3373386168988874</v>
      </c>
      <c r="V112" s="103">
        <f t="shared" si="15"/>
        <v>284.09048</v>
      </c>
      <c r="W112" s="103">
        <f t="shared" si="16"/>
        <v>5.033642</v>
      </c>
      <c r="X112" s="103">
        <f t="shared" si="17"/>
        <v>0.379247</v>
      </c>
      <c r="Y112" s="103">
        <f t="shared" si="18"/>
        <v>271.270348</v>
      </c>
      <c r="Z112" s="237">
        <f t="shared" si="19"/>
        <v>18.233021000000008</v>
      </c>
      <c r="AA112" s="78"/>
      <c r="AB112" s="77"/>
    </row>
    <row r="113" spans="1:28" s="58" customFormat="1" ht="15">
      <c r="A113" s="193" t="s">
        <v>294</v>
      </c>
      <c r="B113" s="164">
        <v>3545850</v>
      </c>
      <c r="C113" s="162">
        <v>164500</v>
      </c>
      <c r="D113" s="170">
        <v>0.05</v>
      </c>
      <c r="E113" s="164">
        <v>1050</v>
      </c>
      <c r="F113" s="112">
        <v>0</v>
      </c>
      <c r="G113" s="170">
        <v>0</v>
      </c>
      <c r="H113" s="164">
        <v>0</v>
      </c>
      <c r="I113" s="112">
        <v>0</v>
      </c>
      <c r="J113" s="170">
        <v>0</v>
      </c>
      <c r="K113" s="164">
        <v>3546900</v>
      </c>
      <c r="L113" s="112">
        <v>164500</v>
      </c>
      <c r="M113" s="127">
        <v>0.05</v>
      </c>
      <c r="N113" s="112">
        <v>3139150</v>
      </c>
      <c r="O113" s="173">
        <f t="shared" si="10"/>
        <v>0.8850404578646142</v>
      </c>
      <c r="P113" s="108">
        <f>Volume!K113</f>
        <v>715.4</v>
      </c>
      <c r="Q113" s="69">
        <f>Volume!J113</f>
        <v>708.5</v>
      </c>
      <c r="R113" s="237">
        <f t="shared" si="11"/>
        <v>251.297865</v>
      </c>
      <c r="S113" s="103">
        <f t="shared" si="12"/>
        <v>222.4087775</v>
      </c>
      <c r="T113" s="109">
        <f t="shared" si="13"/>
        <v>3382400</v>
      </c>
      <c r="U113" s="103">
        <f t="shared" si="14"/>
        <v>4.8634105960264895</v>
      </c>
      <c r="V113" s="103">
        <f t="shared" si="15"/>
        <v>251.2234725</v>
      </c>
      <c r="W113" s="103">
        <f t="shared" si="16"/>
        <v>0.0743925</v>
      </c>
      <c r="X113" s="103">
        <f t="shared" si="17"/>
        <v>0</v>
      </c>
      <c r="Y113" s="103">
        <f t="shared" si="18"/>
        <v>241.976896</v>
      </c>
      <c r="Z113" s="237">
        <f t="shared" si="19"/>
        <v>9.320968999999991</v>
      </c>
      <c r="AA113" s="78"/>
      <c r="AB113" s="77"/>
    </row>
    <row r="114" spans="1:28" s="7" customFormat="1" ht="15">
      <c r="A114" s="193" t="s">
        <v>7</v>
      </c>
      <c r="B114" s="164">
        <v>2756208</v>
      </c>
      <c r="C114" s="162">
        <v>-240552</v>
      </c>
      <c r="D114" s="170">
        <v>-0.08</v>
      </c>
      <c r="E114" s="164">
        <v>94536</v>
      </c>
      <c r="F114" s="112">
        <v>2496</v>
      </c>
      <c r="G114" s="170">
        <v>0.03</v>
      </c>
      <c r="H114" s="164">
        <v>5304</v>
      </c>
      <c r="I114" s="112">
        <v>0</v>
      </c>
      <c r="J114" s="170">
        <v>0</v>
      </c>
      <c r="K114" s="164">
        <v>2856048</v>
      </c>
      <c r="L114" s="112">
        <v>-238056</v>
      </c>
      <c r="M114" s="127">
        <v>-0.08</v>
      </c>
      <c r="N114" s="112">
        <v>2644512</v>
      </c>
      <c r="O114" s="173">
        <f t="shared" si="10"/>
        <v>0.9259340179156653</v>
      </c>
      <c r="P114" s="108">
        <f>Volume!K114</f>
        <v>734.1</v>
      </c>
      <c r="Q114" s="69">
        <f>Volume!J114</f>
        <v>735.4</v>
      </c>
      <c r="R114" s="237">
        <f t="shared" si="11"/>
        <v>210.03376992</v>
      </c>
      <c r="S114" s="103">
        <f t="shared" si="12"/>
        <v>194.47741248</v>
      </c>
      <c r="T114" s="109">
        <f t="shared" si="13"/>
        <v>3094104</v>
      </c>
      <c r="U114" s="103">
        <f t="shared" si="14"/>
        <v>-7.693859029948573</v>
      </c>
      <c r="V114" s="103">
        <f t="shared" si="15"/>
        <v>202.69153632</v>
      </c>
      <c r="W114" s="103">
        <f t="shared" si="16"/>
        <v>6.952177439999999</v>
      </c>
      <c r="X114" s="103">
        <f t="shared" si="17"/>
        <v>0.39005616</v>
      </c>
      <c r="Y114" s="103">
        <f t="shared" si="18"/>
        <v>227.13817464000002</v>
      </c>
      <c r="Z114" s="237">
        <f t="shared" si="19"/>
        <v>-17.10440472000002</v>
      </c>
      <c r="AB114" s="77"/>
    </row>
    <row r="115" spans="1:28" s="58" customFormat="1" ht="15">
      <c r="A115" s="193" t="s">
        <v>170</v>
      </c>
      <c r="B115" s="164">
        <v>1859400</v>
      </c>
      <c r="C115" s="162">
        <v>-121800</v>
      </c>
      <c r="D115" s="170">
        <v>-0.06</v>
      </c>
      <c r="E115" s="164">
        <v>1800</v>
      </c>
      <c r="F115" s="112">
        <v>0</v>
      </c>
      <c r="G115" s="170">
        <v>0</v>
      </c>
      <c r="H115" s="164">
        <v>0</v>
      </c>
      <c r="I115" s="112">
        <v>0</v>
      </c>
      <c r="J115" s="170">
        <v>0</v>
      </c>
      <c r="K115" s="164">
        <v>1861200</v>
      </c>
      <c r="L115" s="112">
        <v>-121800</v>
      </c>
      <c r="M115" s="127">
        <v>-0.06</v>
      </c>
      <c r="N115" s="112">
        <v>1753800</v>
      </c>
      <c r="O115" s="173">
        <f t="shared" si="10"/>
        <v>0.9422952933591231</v>
      </c>
      <c r="P115" s="108">
        <f>Volume!K115</f>
        <v>570.8</v>
      </c>
      <c r="Q115" s="69">
        <f>Volume!J115</f>
        <v>572.6</v>
      </c>
      <c r="R115" s="237">
        <f t="shared" si="11"/>
        <v>106.572312</v>
      </c>
      <c r="S115" s="103">
        <f t="shared" si="12"/>
        <v>100.422588</v>
      </c>
      <c r="T115" s="109">
        <f t="shared" si="13"/>
        <v>1983000</v>
      </c>
      <c r="U115" s="103">
        <f t="shared" si="14"/>
        <v>-6.142208774583964</v>
      </c>
      <c r="V115" s="103">
        <f t="shared" si="15"/>
        <v>106.469244</v>
      </c>
      <c r="W115" s="103">
        <f t="shared" si="16"/>
        <v>0.103068</v>
      </c>
      <c r="X115" s="103">
        <f t="shared" si="17"/>
        <v>0</v>
      </c>
      <c r="Y115" s="103">
        <f t="shared" si="18"/>
        <v>113.18964</v>
      </c>
      <c r="Z115" s="237">
        <f t="shared" si="19"/>
        <v>-6.6173280000000005</v>
      </c>
      <c r="AA115" s="78"/>
      <c r="AB115" s="77"/>
    </row>
    <row r="116" spans="1:28" s="58" customFormat="1" ht="15">
      <c r="A116" s="193" t="s">
        <v>223</v>
      </c>
      <c r="B116" s="164">
        <v>2324800</v>
      </c>
      <c r="C116" s="162">
        <v>-70800</v>
      </c>
      <c r="D116" s="170">
        <v>-0.03</v>
      </c>
      <c r="E116" s="164">
        <v>94000</v>
      </c>
      <c r="F116" s="112">
        <v>2400</v>
      </c>
      <c r="G116" s="170">
        <v>0.03</v>
      </c>
      <c r="H116" s="164">
        <v>23200</v>
      </c>
      <c r="I116" s="112">
        <v>0</v>
      </c>
      <c r="J116" s="170">
        <v>0</v>
      </c>
      <c r="K116" s="164">
        <v>2442000</v>
      </c>
      <c r="L116" s="112">
        <v>-68400</v>
      </c>
      <c r="M116" s="127">
        <v>-0.03</v>
      </c>
      <c r="N116" s="112">
        <v>2340400</v>
      </c>
      <c r="O116" s="173">
        <f t="shared" si="10"/>
        <v>0.9583947583947584</v>
      </c>
      <c r="P116" s="108">
        <f>Volume!K116</f>
        <v>830.6</v>
      </c>
      <c r="Q116" s="69">
        <f>Volume!J116</f>
        <v>815.2</v>
      </c>
      <c r="R116" s="237">
        <f t="shared" si="11"/>
        <v>199.07184</v>
      </c>
      <c r="S116" s="103">
        <f t="shared" si="12"/>
        <v>190.789408</v>
      </c>
      <c r="T116" s="109">
        <f t="shared" si="13"/>
        <v>2510400</v>
      </c>
      <c r="U116" s="103">
        <f t="shared" si="14"/>
        <v>-2.7246653919694075</v>
      </c>
      <c r="V116" s="103">
        <f t="shared" si="15"/>
        <v>189.517696</v>
      </c>
      <c r="W116" s="103">
        <f t="shared" si="16"/>
        <v>7.66288</v>
      </c>
      <c r="X116" s="103">
        <f t="shared" si="17"/>
        <v>1.891264</v>
      </c>
      <c r="Y116" s="103">
        <f t="shared" si="18"/>
        <v>208.513824</v>
      </c>
      <c r="Z116" s="237">
        <f t="shared" si="19"/>
        <v>-9.44198399999999</v>
      </c>
      <c r="AA116" s="78"/>
      <c r="AB116" s="77"/>
    </row>
    <row r="117" spans="1:28" s="58" customFormat="1" ht="15">
      <c r="A117" s="193" t="s">
        <v>207</v>
      </c>
      <c r="B117" s="164">
        <v>2068750</v>
      </c>
      <c r="C117" s="162">
        <v>105000</v>
      </c>
      <c r="D117" s="170">
        <v>0.05</v>
      </c>
      <c r="E117" s="164">
        <v>172500</v>
      </c>
      <c r="F117" s="112">
        <v>6250</v>
      </c>
      <c r="G117" s="170">
        <v>0.04</v>
      </c>
      <c r="H117" s="164">
        <v>10000</v>
      </c>
      <c r="I117" s="112">
        <v>3750</v>
      </c>
      <c r="J117" s="170">
        <v>0.6</v>
      </c>
      <c r="K117" s="164">
        <v>2251250</v>
      </c>
      <c r="L117" s="112">
        <v>115000</v>
      </c>
      <c r="M117" s="127">
        <v>0.05</v>
      </c>
      <c r="N117" s="112">
        <v>2097500</v>
      </c>
      <c r="O117" s="173">
        <f t="shared" si="10"/>
        <v>0.9317046085508051</v>
      </c>
      <c r="P117" s="108">
        <f>Volume!K117</f>
        <v>225.8</v>
      </c>
      <c r="Q117" s="69">
        <f>Volume!J117</f>
        <v>220.2</v>
      </c>
      <c r="R117" s="237">
        <f t="shared" si="11"/>
        <v>49.572525</v>
      </c>
      <c r="S117" s="103">
        <f t="shared" si="12"/>
        <v>46.18695</v>
      </c>
      <c r="T117" s="109">
        <f t="shared" si="13"/>
        <v>2136250</v>
      </c>
      <c r="U117" s="103">
        <f t="shared" si="14"/>
        <v>5.3832650672908136</v>
      </c>
      <c r="V117" s="103">
        <f t="shared" si="15"/>
        <v>45.553875</v>
      </c>
      <c r="W117" s="103">
        <f t="shared" si="16"/>
        <v>3.79845</v>
      </c>
      <c r="X117" s="103">
        <f t="shared" si="17"/>
        <v>0.2202</v>
      </c>
      <c r="Y117" s="103">
        <f t="shared" si="18"/>
        <v>48.236525</v>
      </c>
      <c r="Z117" s="237">
        <f t="shared" si="19"/>
        <v>1.3359999999999985</v>
      </c>
      <c r="AA117" s="78"/>
      <c r="AB117" s="77"/>
    </row>
    <row r="118" spans="1:28" s="58" customFormat="1" ht="15">
      <c r="A118" s="193" t="s">
        <v>295</v>
      </c>
      <c r="B118" s="164">
        <v>1368500</v>
      </c>
      <c r="C118" s="162">
        <v>-41250</v>
      </c>
      <c r="D118" s="170">
        <v>-0.03</v>
      </c>
      <c r="E118" s="164">
        <v>1250</v>
      </c>
      <c r="F118" s="112">
        <v>-500</v>
      </c>
      <c r="G118" s="170">
        <v>-0.29</v>
      </c>
      <c r="H118" s="164">
        <v>250</v>
      </c>
      <c r="I118" s="112">
        <v>0</v>
      </c>
      <c r="J118" s="170">
        <v>0</v>
      </c>
      <c r="K118" s="164">
        <v>1370000</v>
      </c>
      <c r="L118" s="112">
        <v>-41750</v>
      </c>
      <c r="M118" s="127">
        <v>-0.03</v>
      </c>
      <c r="N118" s="112">
        <v>1107250</v>
      </c>
      <c r="O118" s="173">
        <f t="shared" si="10"/>
        <v>0.8082116788321168</v>
      </c>
      <c r="P118" s="108">
        <f>Volume!K118</f>
        <v>1244.35</v>
      </c>
      <c r="Q118" s="69">
        <f>Volume!J118</f>
        <v>1169.35</v>
      </c>
      <c r="R118" s="237">
        <f t="shared" si="11"/>
        <v>160.20094999999998</v>
      </c>
      <c r="S118" s="103">
        <f t="shared" si="12"/>
        <v>129.47627875</v>
      </c>
      <c r="T118" s="109">
        <f t="shared" si="13"/>
        <v>1411750</v>
      </c>
      <c r="U118" s="103">
        <f t="shared" si="14"/>
        <v>-2.9573224721090847</v>
      </c>
      <c r="V118" s="103">
        <f t="shared" si="15"/>
        <v>160.0255475</v>
      </c>
      <c r="W118" s="103">
        <f t="shared" si="16"/>
        <v>0.14616875</v>
      </c>
      <c r="X118" s="103">
        <f t="shared" si="17"/>
        <v>0.02923375</v>
      </c>
      <c r="Y118" s="103">
        <f t="shared" si="18"/>
        <v>175.67111124999997</v>
      </c>
      <c r="Z118" s="237">
        <f t="shared" si="19"/>
        <v>-15.47016124999999</v>
      </c>
      <c r="AA118" s="78"/>
      <c r="AB118" s="77"/>
    </row>
    <row r="119" spans="1:28" s="58" customFormat="1" ht="15">
      <c r="A119" s="193" t="s">
        <v>425</v>
      </c>
      <c r="B119" s="164">
        <v>607200</v>
      </c>
      <c r="C119" s="162">
        <v>-47850</v>
      </c>
      <c r="D119" s="170">
        <v>-0.07</v>
      </c>
      <c r="E119" s="164">
        <v>1650</v>
      </c>
      <c r="F119" s="112">
        <v>0</v>
      </c>
      <c r="G119" s="170">
        <v>0</v>
      </c>
      <c r="H119" s="164">
        <v>0</v>
      </c>
      <c r="I119" s="112">
        <v>0</v>
      </c>
      <c r="J119" s="170">
        <v>0</v>
      </c>
      <c r="K119" s="164">
        <v>608850</v>
      </c>
      <c r="L119" s="112">
        <v>-47850</v>
      </c>
      <c r="M119" s="127">
        <v>-0.07</v>
      </c>
      <c r="N119" s="112">
        <v>565400</v>
      </c>
      <c r="O119" s="173">
        <f t="shared" si="10"/>
        <v>0.928635953026197</v>
      </c>
      <c r="P119" s="108">
        <f>Volume!K119</f>
        <v>442.9</v>
      </c>
      <c r="Q119" s="69">
        <f>Volume!J119</f>
        <v>440.6</v>
      </c>
      <c r="R119" s="237">
        <f t="shared" si="11"/>
        <v>26.825931</v>
      </c>
      <c r="S119" s="103">
        <f t="shared" si="12"/>
        <v>24.911524</v>
      </c>
      <c r="T119" s="109">
        <f t="shared" si="13"/>
        <v>656700</v>
      </c>
      <c r="U119" s="103">
        <f t="shared" si="14"/>
        <v>-7.2864321608040195</v>
      </c>
      <c r="V119" s="103">
        <f t="shared" si="15"/>
        <v>26.753232</v>
      </c>
      <c r="W119" s="103">
        <f t="shared" si="16"/>
        <v>0.072699</v>
      </c>
      <c r="X119" s="103">
        <f t="shared" si="17"/>
        <v>0</v>
      </c>
      <c r="Y119" s="103">
        <f t="shared" si="18"/>
        <v>29.085243</v>
      </c>
      <c r="Z119" s="237">
        <f t="shared" si="19"/>
        <v>-2.2593119999999978</v>
      </c>
      <c r="AA119" s="78"/>
      <c r="AB119" s="77"/>
    </row>
    <row r="120" spans="1:28" s="58" customFormat="1" ht="15">
      <c r="A120" s="193" t="s">
        <v>277</v>
      </c>
      <c r="B120" s="164">
        <v>4216800</v>
      </c>
      <c r="C120" s="162">
        <v>-14400</v>
      </c>
      <c r="D120" s="170">
        <v>0</v>
      </c>
      <c r="E120" s="164">
        <v>35200</v>
      </c>
      <c r="F120" s="112">
        <v>0</v>
      </c>
      <c r="G120" s="170">
        <v>0</v>
      </c>
      <c r="H120" s="164">
        <v>2400</v>
      </c>
      <c r="I120" s="112">
        <v>0</v>
      </c>
      <c r="J120" s="170">
        <v>0</v>
      </c>
      <c r="K120" s="164">
        <v>4254400</v>
      </c>
      <c r="L120" s="112">
        <v>-14400</v>
      </c>
      <c r="M120" s="127">
        <v>0</v>
      </c>
      <c r="N120" s="112">
        <v>4149600</v>
      </c>
      <c r="O120" s="173">
        <f t="shared" si="10"/>
        <v>0.9753666792027078</v>
      </c>
      <c r="P120" s="108">
        <f>Volume!K120</f>
        <v>310.3</v>
      </c>
      <c r="Q120" s="69">
        <f>Volume!J120</f>
        <v>310.25</v>
      </c>
      <c r="R120" s="237">
        <f t="shared" si="11"/>
        <v>131.99276</v>
      </c>
      <c r="S120" s="103">
        <f t="shared" si="12"/>
        <v>128.74134</v>
      </c>
      <c r="T120" s="109">
        <f t="shared" si="13"/>
        <v>4268800</v>
      </c>
      <c r="U120" s="103">
        <f t="shared" si="14"/>
        <v>-0.3373313343328336</v>
      </c>
      <c r="V120" s="103">
        <f t="shared" si="15"/>
        <v>130.82622</v>
      </c>
      <c r="W120" s="103">
        <f t="shared" si="16"/>
        <v>1.09208</v>
      </c>
      <c r="X120" s="103">
        <f t="shared" si="17"/>
        <v>0.07446</v>
      </c>
      <c r="Y120" s="103">
        <f t="shared" si="18"/>
        <v>132.460864</v>
      </c>
      <c r="Z120" s="237">
        <f t="shared" si="19"/>
        <v>-0.46810399999998253</v>
      </c>
      <c r="AA120" s="78"/>
      <c r="AB120" s="77"/>
    </row>
    <row r="121" spans="1:28" s="58" customFormat="1" ht="15">
      <c r="A121" s="193" t="s">
        <v>146</v>
      </c>
      <c r="B121" s="164">
        <v>12121800</v>
      </c>
      <c r="C121" s="162">
        <v>284800</v>
      </c>
      <c r="D121" s="170">
        <v>0.02</v>
      </c>
      <c r="E121" s="164">
        <v>1477400</v>
      </c>
      <c r="F121" s="112">
        <v>26700</v>
      </c>
      <c r="G121" s="170">
        <v>0.02</v>
      </c>
      <c r="H121" s="164">
        <v>151300</v>
      </c>
      <c r="I121" s="112">
        <v>-8900</v>
      </c>
      <c r="J121" s="170">
        <v>-0.06</v>
      </c>
      <c r="K121" s="164">
        <v>13750500</v>
      </c>
      <c r="L121" s="112">
        <v>302600</v>
      </c>
      <c r="M121" s="127">
        <v>0.02</v>
      </c>
      <c r="N121" s="112">
        <v>11828100</v>
      </c>
      <c r="O121" s="173">
        <f t="shared" si="10"/>
        <v>0.8601941747572815</v>
      </c>
      <c r="P121" s="108">
        <f>Volume!K121</f>
        <v>44.15</v>
      </c>
      <c r="Q121" s="69">
        <f>Volume!J121</f>
        <v>43.2</v>
      </c>
      <c r="R121" s="237">
        <f t="shared" si="11"/>
        <v>59.40216</v>
      </c>
      <c r="S121" s="103">
        <f t="shared" si="12"/>
        <v>51.097392000000006</v>
      </c>
      <c r="T121" s="109">
        <f t="shared" si="13"/>
        <v>13447900</v>
      </c>
      <c r="U121" s="103">
        <f t="shared" si="14"/>
        <v>2.2501654533421576</v>
      </c>
      <c r="V121" s="103">
        <f t="shared" si="15"/>
        <v>52.366176</v>
      </c>
      <c r="W121" s="103">
        <f t="shared" si="16"/>
        <v>6.3823680000000005</v>
      </c>
      <c r="X121" s="103">
        <f t="shared" si="17"/>
        <v>0.653616</v>
      </c>
      <c r="Y121" s="103">
        <f t="shared" si="18"/>
        <v>59.3724785</v>
      </c>
      <c r="Z121" s="237">
        <f t="shared" si="19"/>
        <v>0.02968150000000236</v>
      </c>
      <c r="AA121" s="78"/>
      <c r="AB121" s="77"/>
    </row>
    <row r="122" spans="1:28" s="7" customFormat="1" ht="15">
      <c r="A122" s="193" t="s">
        <v>8</v>
      </c>
      <c r="B122" s="164">
        <v>20963200</v>
      </c>
      <c r="C122" s="162">
        <v>-411200</v>
      </c>
      <c r="D122" s="170">
        <v>-0.02</v>
      </c>
      <c r="E122" s="164">
        <v>2638400</v>
      </c>
      <c r="F122" s="112">
        <v>-59200</v>
      </c>
      <c r="G122" s="170">
        <v>-0.02</v>
      </c>
      <c r="H122" s="164">
        <v>438400</v>
      </c>
      <c r="I122" s="112">
        <v>8000</v>
      </c>
      <c r="J122" s="170">
        <v>0.02</v>
      </c>
      <c r="K122" s="164">
        <v>24040000</v>
      </c>
      <c r="L122" s="112">
        <v>-462400</v>
      </c>
      <c r="M122" s="127">
        <v>-0.02</v>
      </c>
      <c r="N122" s="112">
        <v>20356800</v>
      </c>
      <c r="O122" s="173">
        <f t="shared" si="10"/>
        <v>0.8467886855241264</v>
      </c>
      <c r="P122" s="108">
        <f>Volume!K122</f>
        <v>154.05</v>
      </c>
      <c r="Q122" s="69">
        <f>Volume!J122</f>
        <v>154.8</v>
      </c>
      <c r="R122" s="237">
        <f t="shared" si="11"/>
        <v>372.1392000000001</v>
      </c>
      <c r="S122" s="103">
        <f t="shared" si="12"/>
        <v>315.123264</v>
      </c>
      <c r="T122" s="109">
        <f t="shared" si="13"/>
        <v>24502400</v>
      </c>
      <c r="U122" s="103">
        <f t="shared" si="14"/>
        <v>-1.8871620739192896</v>
      </c>
      <c r="V122" s="103">
        <f t="shared" si="15"/>
        <v>324.510336</v>
      </c>
      <c r="W122" s="103">
        <f t="shared" si="16"/>
        <v>40.84243200000001</v>
      </c>
      <c r="X122" s="103">
        <f t="shared" si="17"/>
        <v>6.786432</v>
      </c>
      <c r="Y122" s="103">
        <f t="shared" si="18"/>
        <v>377.45947200000006</v>
      </c>
      <c r="Z122" s="237">
        <f t="shared" si="19"/>
        <v>-5.320271999999989</v>
      </c>
      <c r="AB122" s="77"/>
    </row>
    <row r="123" spans="1:28" s="58" customFormat="1" ht="15">
      <c r="A123" s="193" t="s">
        <v>296</v>
      </c>
      <c r="B123" s="164">
        <v>1756000</v>
      </c>
      <c r="C123" s="162">
        <v>-5000</v>
      </c>
      <c r="D123" s="170">
        <v>0</v>
      </c>
      <c r="E123" s="164">
        <v>35000</v>
      </c>
      <c r="F123" s="112">
        <v>0</v>
      </c>
      <c r="G123" s="170">
        <v>0</v>
      </c>
      <c r="H123" s="164">
        <v>0</v>
      </c>
      <c r="I123" s="112">
        <v>0</v>
      </c>
      <c r="J123" s="170">
        <v>0</v>
      </c>
      <c r="K123" s="164">
        <v>1791000</v>
      </c>
      <c r="L123" s="112">
        <v>-5000</v>
      </c>
      <c r="M123" s="127">
        <v>0</v>
      </c>
      <c r="N123" s="112">
        <v>1754000</v>
      </c>
      <c r="O123" s="173">
        <f t="shared" si="10"/>
        <v>0.9793411501954216</v>
      </c>
      <c r="P123" s="108">
        <f>Volume!K123</f>
        <v>180.85</v>
      </c>
      <c r="Q123" s="69">
        <f>Volume!J123</f>
        <v>175.65</v>
      </c>
      <c r="R123" s="237">
        <f t="shared" si="11"/>
        <v>31.458915</v>
      </c>
      <c r="S123" s="103">
        <f t="shared" si="12"/>
        <v>30.80901</v>
      </c>
      <c r="T123" s="109">
        <f t="shared" si="13"/>
        <v>1796000</v>
      </c>
      <c r="U123" s="103">
        <f t="shared" si="14"/>
        <v>-0.27839643652561247</v>
      </c>
      <c r="V123" s="103">
        <f t="shared" si="15"/>
        <v>30.84414</v>
      </c>
      <c r="W123" s="103">
        <f t="shared" si="16"/>
        <v>0.614775</v>
      </c>
      <c r="X123" s="103">
        <f t="shared" si="17"/>
        <v>0</v>
      </c>
      <c r="Y123" s="103">
        <f t="shared" si="18"/>
        <v>32.48066</v>
      </c>
      <c r="Z123" s="237">
        <f t="shared" si="19"/>
        <v>-1.0217449999999992</v>
      </c>
      <c r="AA123" s="78"/>
      <c r="AB123" s="77"/>
    </row>
    <row r="124" spans="1:28" s="58" customFormat="1" ht="15">
      <c r="A124" s="193" t="s">
        <v>179</v>
      </c>
      <c r="B124" s="164">
        <v>34188000</v>
      </c>
      <c r="C124" s="162">
        <v>-5180000</v>
      </c>
      <c r="D124" s="170">
        <v>-0.13</v>
      </c>
      <c r="E124" s="164">
        <v>9436000</v>
      </c>
      <c r="F124" s="112">
        <v>-280000</v>
      </c>
      <c r="G124" s="170">
        <v>-0.03</v>
      </c>
      <c r="H124" s="164">
        <v>3766000</v>
      </c>
      <c r="I124" s="112">
        <v>-56000</v>
      </c>
      <c r="J124" s="170">
        <v>-0.01</v>
      </c>
      <c r="K124" s="164">
        <v>47390000</v>
      </c>
      <c r="L124" s="112">
        <v>-5516000</v>
      </c>
      <c r="M124" s="127">
        <v>-0.1</v>
      </c>
      <c r="N124" s="112">
        <v>42966000</v>
      </c>
      <c r="O124" s="173">
        <f t="shared" si="10"/>
        <v>0.9066469719350074</v>
      </c>
      <c r="P124" s="108">
        <f>Volume!K124</f>
        <v>23.3</v>
      </c>
      <c r="Q124" s="69">
        <f>Volume!J124</f>
        <v>21.6</v>
      </c>
      <c r="R124" s="237">
        <f t="shared" si="11"/>
        <v>102.36240000000001</v>
      </c>
      <c r="S124" s="103">
        <f t="shared" si="12"/>
        <v>92.80656000000002</v>
      </c>
      <c r="T124" s="109">
        <f t="shared" si="13"/>
        <v>52906000</v>
      </c>
      <c r="U124" s="103">
        <f t="shared" si="14"/>
        <v>-10.426038634559408</v>
      </c>
      <c r="V124" s="103">
        <f t="shared" si="15"/>
        <v>73.84608</v>
      </c>
      <c r="W124" s="103">
        <f t="shared" si="16"/>
        <v>20.38176</v>
      </c>
      <c r="X124" s="103">
        <f t="shared" si="17"/>
        <v>8.13456</v>
      </c>
      <c r="Y124" s="103">
        <f t="shared" si="18"/>
        <v>123.27098</v>
      </c>
      <c r="Z124" s="237">
        <f t="shared" si="19"/>
        <v>-20.908579999999986</v>
      </c>
      <c r="AA124" s="78"/>
      <c r="AB124" s="77"/>
    </row>
    <row r="125" spans="1:28" s="58" customFormat="1" ht="15">
      <c r="A125" s="193" t="s">
        <v>202</v>
      </c>
      <c r="B125" s="164">
        <v>3055550</v>
      </c>
      <c r="C125" s="162">
        <v>66700</v>
      </c>
      <c r="D125" s="170">
        <v>0.02</v>
      </c>
      <c r="E125" s="164">
        <v>78200</v>
      </c>
      <c r="F125" s="112">
        <v>1150</v>
      </c>
      <c r="G125" s="170">
        <v>0.01</v>
      </c>
      <c r="H125" s="164">
        <v>3450</v>
      </c>
      <c r="I125" s="112">
        <v>0</v>
      </c>
      <c r="J125" s="170">
        <v>0</v>
      </c>
      <c r="K125" s="164">
        <v>3137200</v>
      </c>
      <c r="L125" s="112">
        <v>67850</v>
      </c>
      <c r="M125" s="127">
        <v>0.02</v>
      </c>
      <c r="N125" s="112">
        <v>2794500</v>
      </c>
      <c r="O125" s="173">
        <f t="shared" si="10"/>
        <v>0.8907624633431085</v>
      </c>
      <c r="P125" s="108">
        <f>Volume!K125</f>
        <v>246.05</v>
      </c>
      <c r="Q125" s="69">
        <f>Volume!J125</f>
        <v>244</v>
      </c>
      <c r="R125" s="237">
        <f t="shared" si="11"/>
        <v>76.54768</v>
      </c>
      <c r="S125" s="103">
        <f t="shared" si="12"/>
        <v>68.1858</v>
      </c>
      <c r="T125" s="109">
        <f t="shared" si="13"/>
        <v>3069350</v>
      </c>
      <c r="U125" s="103">
        <f t="shared" si="14"/>
        <v>2.210565754964406</v>
      </c>
      <c r="V125" s="103">
        <f t="shared" si="15"/>
        <v>74.55542</v>
      </c>
      <c r="W125" s="103">
        <f t="shared" si="16"/>
        <v>1.90808</v>
      </c>
      <c r="X125" s="103">
        <f t="shared" si="17"/>
        <v>0.08418</v>
      </c>
      <c r="Y125" s="103">
        <f t="shared" si="18"/>
        <v>75.52135675</v>
      </c>
      <c r="Z125" s="237">
        <f t="shared" si="19"/>
        <v>1.0263232500000044</v>
      </c>
      <c r="AA125" s="78"/>
      <c r="AB125" s="77"/>
    </row>
    <row r="126" spans="1:28" s="58" customFormat="1" ht="15">
      <c r="A126" s="193" t="s">
        <v>171</v>
      </c>
      <c r="B126" s="164">
        <v>3764200</v>
      </c>
      <c r="C126" s="162">
        <v>-11000</v>
      </c>
      <c r="D126" s="170">
        <v>0</v>
      </c>
      <c r="E126" s="164">
        <v>27500</v>
      </c>
      <c r="F126" s="112">
        <v>0</v>
      </c>
      <c r="G126" s="170">
        <v>0</v>
      </c>
      <c r="H126" s="164">
        <v>7700</v>
      </c>
      <c r="I126" s="112">
        <v>0</v>
      </c>
      <c r="J126" s="170">
        <v>0</v>
      </c>
      <c r="K126" s="164">
        <v>3799400</v>
      </c>
      <c r="L126" s="112">
        <v>-11000</v>
      </c>
      <c r="M126" s="127">
        <v>0</v>
      </c>
      <c r="N126" s="112">
        <v>3557400</v>
      </c>
      <c r="O126" s="173">
        <f t="shared" si="10"/>
        <v>0.9363057324840764</v>
      </c>
      <c r="P126" s="108">
        <f>Volume!K126</f>
        <v>427.95</v>
      </c>
      <c r="Q126" s="69">
        <f>Volume!J126</f>
        <v>406.8</v>
      </c>
      <c r="R126" s="237">
        <f t="shared" si="11"/>
        <v>154.559592</v>
      </c>
      <c r="S126" s="103">
        <f t="shared" si="12"/>
        <v>144.715032</v>
      </c>
      <c r="T126" s="109">
        <f t="shared" si="13"/>
        <v>3810400</v>
      </c>
      <c r="U126" s="103">
        <f t="shared" si="14"/>
        <v>-0.28868360277136257</v>
      </c>
      <c r="V126" s="103">
        <f t="shared" si="15"/>
        <v>153.127656</v>
      </c>
      <c r="W126" s="103">
        <f t="shared" si="16"/>
        <v>1.1187</v>
      </c>
      <c r="X126" s="103">
        <f t="shared" si="17"/>
        <v>0.313236</v>
      </c>
      <c r="Y126" s="103">
        <f t="shared" si="18"/>
        <v>163.066068</v>
      </c>
      <c r="Z126" s="237">
        <f t="shared" si="19"/>
        <v>-8.506475999999992</v>
      </c>
      <c r="AA126" s="78"/>
      <c r="AB126" s="77"/>
    </row>
    <row r="127" spans="1:28" s="58" customFormat="1" ht="15">
      <c r="A127" s="193" t="s">
        <v>147</v>
      </c>
      <c r="B127" s="164">
        <v>5416200</v>
      </c>
      <c r="C127" s="162">
        <v>-35400</v>
      </c>
      <c r="D127" s="170">
        <v>-0.01</v>
      </c>
      <c r="E127" s="164">
        <v>330400</v>
      </c>
      <c r="F127" s="112">
        <v>41300</v>
      </c>
      <c r="G127" s="170">
        <v>0.14</v>
      </c>
      <c r="H127" s="164">
        <v>5900</v>
      </c>
      <c r="I127" s="112">
        <v>0</v>
      </c>
      <c r="J127" s="170">
        <v>0</v>
      </c>
      <c r="K127" s="164">
        <v>5752500</v>
      </c>
      <c r="L127" s="112">
        <v>5900</v>
      </c>
      <c r="M127" s="127">
        <v>0</v>
      </c>
      <c r="N127" s="112">
        <v>5150700</v>
      </c>
      <c r="O127" s="173">
        <f t="shared" si="10"/>
        <v>0.8953846153846153</v>
      </c>
      <c r="P127" s="108">
        <f>Volume!K127</f>
        <v>65.1</v>
      </c>
      <c r="Q127" s="69">
        <f>Volume!J127</f>
        <v>63.65</v>
      </c>
      <c r="R127" s="237">
        <f t="shared" si="11"/>
        <v>36.6146625</v>
      </c>
      <c r="S127" s="103">
        <f t="shared" si="12"/>
        <v>32.7842055</v>
      </c>
      <c r="T127" s="109">
        <f t="shared" si="13"/>
        <v>5746600</v>
      </c>
      <c r="U127" s="103">
        <f t="shared" si="14"/>
        <v>0.10266940451745381</v>
      </c>
      <c r="V127" s="103">
        <f t="shared" si="15"/>
        <v>34.474113</v>
      </c>
      <c r="W127" s="103">
        <f t="shared" si="16"/>
        <v>2.102996</v>
      </c>
      <c r="X127" s="103">
        <f t="shared" si="17"/>
        <v>0.0375535</v>
      </c>
      <c r="Y127" s="103">
        <f t="shared" si="18"/>
        <v>37.410365999999996</v>
      </c>
      <c r="Z127" s="237">
        <f t="shared" si="19"/>
        <v>-0.7957034999999948</v>
      </c>
      <c r="AA127" s="78"/>
      <c r="AB127" s="77"/>
    </row>
    <row r="128" spans="1:28" s="7" customFormat="1" ht="15">
      <c r="A128" s="193" t="s">
        <v>148</v>
      </c>
      <c r="B128" s="164">
        <v>1194435</v>
      </c>
      <c r="C128" s="162">
        <v>43890</v>
      </c>
      <c r="D128" s="170">
        <v>0.04</v>
      </c>
      <c r="E128" s="164">
        <v>45980</v>
      </c>
      <c r="F128" s="112">
        <v>3135</v>
      </c>
      <c r="G128" s="170">
        <v>0.07</v>
      </c>
      <c r="H128" s="164">
        <v>0</v>
      </c>
      <c r="I128" s="112">
        <v>0</v>
      </c>
      <c r="J128" s="170">
        <v>0</v>
      </c>
      <c r="K128" s="164">
        <v>1240415</v>
      </c>
      <c r="L128" s="112">
        <v>47025</v>
      </c>
      <c r="M128" s="127">
        <v>0.04</v>
      </c>
      <c r="N128" s="112">
        <v>1118150</v>
      </c>
      <c r="O128" s="173">
        <f t="shared" si="10"/>
        <v>0.9014321819713563</v>
      </c>
      <c r="P128" s="108">
        <f>Volume!K128</f>
        <v>279.45</v>
      </c>
      <c r="Q128" s="69">
        <f>Volume!J128</f>
        <v>271.75</v>
      </c>
      <c r="R128" s="237">
        <f t="shared" si="11"/>
        <v>33.708277625</v>
      </c>
      <c r="S128" s="103">
        <f t="shared" si="12"/>
        <v>30.38572625</v>
      </c>
      <c r="T128" s="109">
        <f t="shared" si="13"/>
        <v>1193390</v>
      </c>
      <c r="U128" s="103">
        <f t="shared" si="14"/>
        <v>3.940455341506129</v>
      </c>
      <c r="V128" s="103">
        <f t="shared" si="15"/>
        <v>32.458771125</v>
      </c>
      <c r="W128" s="103">
        <f t="shared" si="16"/>
        <v>1.2495065</v>
      </c>
      <c r="X128" s="103">
        <f t="shared" si="17"/>
        <v>0</v>
      </c>
      <c r="Y128" s="103">
        <f t="shared" si="18"/>
        <v>33.34928355</v>
      </c>
      <c r="Z128" s="237">
        <f t="shared" si="19"/>
        <v>0.35899407499999825</v>
      </c>
      <c r="AB128" s="77"/>
    </row>
    <row r="129" spans="1:28" s="7" customFormat="1" ht="15">
      <c r="A129" s="193" t="s">
        <v>122</v>
      </c>
      <c r="B129" s="164">
        <v>8099000</v>
      </c>
      <c r="C129" s="162">
        <v>-357500</v>
      </c>
      <c r="D129" s="170">
        <v>-0.04</v>
      </c>
      <c r="E129" s="164">
        <v>2075125</v>
      </c>
      <c r="F129" s="112">
        <v>35750</v>
      </c>
      <c r="G129" s="170">
        <v>0.02</v>
      </c>
      <c r="H129" s="164">
        <v>237250</v>
      </c>
      <c r="I129" s="112">
        <v>9750</v>
      </c>
      <c r="J129" s="170">
        <v>0.04</v>
      </c>
      <c r="K129" s="164">
        <v>10411375</v>
      </c>
      <c r="L129" s="112">
        <v>-312000</v>
      </c>
      <c r="M129" s="127">
        <v>-0.03</v>
      </c>
      <c r="N129" s="112">
        <v>9616750</v>
      </c>
      <c r="O129" s="173">
        <f t="shared" si="10"/>
        <v>0.9236772280318402</v>
      </c>
      <c r="P129" s="108">
        <f>Volume!K129</f>
        <v>154.85</v>
      </c>
      <c r="Q129" s="69">
        <f>Volume!J129</f>
        <v>155.6</v>
      </c>
      <c r="R129" s="237">
        <f t="shared" si="11"/>
        <v>162.000995</v>
      </c>
      <c r="S129" s="103">
        <f t="shared" si="12"/>
        <v>149.63663</v>
      </c>
      <c r="T129" s="109">
        <f t="shared" si="13"/>
        <v>10723375</v>
      </c>
      <c r="U129" s="103">
        <f t="shared" si="14"/>
        <v>-2.9095317472344293</v>
      </c>
      <c r="V129" s="103">
        <f t="shared" si="15"/>
        <v>126.02044</v>
      </c>
      <c r="W129" s="103">
        <f t="shared" si="16"/>
        <v>32.288945</v>
      </c>
      <c r="X129" s="103">
        <f t="shared" si="17"/>
        <v>3.69161</v>
      </c>
      <c r="Y129" s="103">
        <f t="shared" si="18"/>
        <v>166.051461875</v>
      </c>
      <c r="Z129" s="237">
        <f t="shared" si="19"/>
        <v>-4.050466875000012</v>
      </c>
      <c r="AB129" s="77"/>
    </row>
    <row r="130" spans="1:28" s="7" customFormat="1" ht="15">
      <c r="A130" s="201" t="s">
        <v>36</v>
      </c>
      <c r="B130" s="164">
        <v>7422975</v>
      </c>
      <c r="C130" s="162">
        <v>176625</v>
      </c>
      <c r="D130" s="170">
        <v>0.02</v>
      </c>
      <c r="E130" s="164">
        <v>124650</v>
      </c>
      <c r="F130" s="112">
        <v>4725</v>
      </c>
      <c r="G130" s="170">
        <v>0.04</v>
      </c>
      <c r="H130" s="164">
        <v>9675</v>
      </c>
      <c r="I130" s="112">
        <v>0</v>
      </c>
      <c r="J130" s="170">
        <v>0</v>
      </c>
      <c r="K130" s="164">
        <v>7557300</v>
      </c>
      <c r="L130" s="112">
        <v>181350</v>
      </c>
      <c r="M130" s="127">
        <v>0.02</v>
      </c>
      <c r="N130" s="112">
        <v>7124400</v>
      </c>
      <c r="O130" s="173">
        <f t="shared" si="10"/>
        <v>0.9427176372513993</v>
      </c>
      <c r="P130" s="108">
        <f>Volume!K130</f>
        <v>927.25</v>
      </c>
      <c r="Q130" s="69">
        <f>Volume!J130</f>
        <v>914.45</v>
      </c>
      <c r="R130" s="237">
        <f t="shared" si="11"/>
        <v>691.0772985</v>
      </c>
      <c r="S130" s="103">
        <f t="shared" si="12"/>
        <v>651.490758</v>
      </c>
      <c r="T130" s="109">
        <f t="shared" si="13"/>
        <v>7375950</v>
      </c>
      <c r="U130" s="103">
        <f t="shared" si="14"/>
        <v>2.4586663412848515</v>
      </c>
      <c r="V130" s="103">
        <f t="shared" si="15"/>
        <v>678.793948875</v>
      </c>
      <c r="W130" s="103">
        <f t="shared" si="16"/>
        <v>11.39861925</v>
      </c>
      <c r="X130" s="103">
        <f t="shared" si="17"/>
        <v>0.884730375</v>
      </c>
      <c r="Y130" s="103">
        <f t="shared" si="18"/>
        <v>683.93496375</v>
      </c>
      <c r="Z130" s="237">
        <f t="shared" si="19"/>
        <v>7.142334750000032</v>
      </c>
      <c r="AB130" s="77"/>
    </row>
    <row r="131" spans="1:28" s="7" customFormat="1" ht="15">
      <c r="A131" s="193" t="s">
        <v>172</v>
      </c>
      <c r="B131" s="164">
        <v>8239350</v>
      </c>
      <c r="C131" s="162">
        <v>9450</v>
      </c>
      <c r="D131" s="170">
        <v>0</v>
      </c>
      <c r="E131" s="164">
        <v>178500</v>
      </c>
      <c r="F131" s="112">
        <v>4200</v>
      </c>
      <c r="G131" s="170">
        <v>0.02</v>
      </c>
      <c r="H131" s="164">
        <v>43050</v>
      </c>
      <c r="I131" s="112">
        <v>0</v>
      </c>
      <c r="J131" s="170">
        <v>0</v>
      </c>
      <c r="K131" s="164">
        <v>8460900</v>
      </c>
      <c r="L131" s="112">
        <v>13650</v>
      </c>
      <c r="M131" s="127">
        <v>0</v>
      </c>
      <c r="N131" s="112">
        <v>7908600</v>
      </c>
      <c r="O131" s="173">
        <f t="shared" si="10"/>
        <v>0.934723256391164</v>
      </c>
      <c r="P131" s="108">
        <f>Volume!K131</f>
        <v>259.5</v>
      </c>
      <c r="Q131" s="69">
        <f>Volume!J131</f>
        <v>255.4</v>
      </c>
      <c r="R131" s="237">
        <f t="shared" si="11"/>
        <v>216.091386</v>
      </c>
      <c r="S131" s="103">
        <f t="shared" si="12"/>
        <v>201.985644</v>
      </c>
      <c r="T131" s="109">
        <f t="shared" si="13"/>
        <v>8447250</v>
      </c>
      <c r="U131" s="103">
        <f t="shared" si="14"/>
        <v>0.16159105034182722</v>
      </c>
      <c r="V131" s="103">
        <f t="shared" si="15"/>
        <v>210.432999</v>
      </c>
      <c r="W131" s="103">
        <f t="shared" si="16"/>
        <v>4.55889</v>
      </c>
      <c r="X131" s="103">
        <f t="shared" si="17"/>
        <v>1.099497</v>
      </c>
      <c r="Y131" s="103">
        <f t="shared" si="18"/>
        <v>219.2061375</v>
      </c>
      <c r="Z131" s="237">
        <f t="shared" si="19"/>
        <v>-3.114751500000011</v>
      </c>
      <c r="AB131" s="77"/>
    </row>
    <row r="132" spans="1:28" s="7" customFormat="1" ht="15">
      <c r="A132" s="193" t="s">
        <v>80</v>
      </c>
      <c r="B132" s="164">
        <v>1948800</v>
      </c>
      <c r="C132" s="162">
        <v>198000</v>
      </c>
      <c r="D132" s="170">
        <v>0.11</v>
      </c>
      <c r="E132" s="164">
        <v>25200</v>
      </c>
      <c r="F132" s="112">
        <v>-2400</v>
      </c>
      <c r="G132" s="170">
        <v>-0.09</v>
      </c>
      <c r="H132" s="164">
        <v>1200</v>
      </c>
      <c r="I132" s="112">
        <v>0</v>
      </c>
      <c r="J132" s="170">
        <v>0</v>
      </c>
      <c r="K132" s="164">
        <v>1975200</v>
      </c>
      <c r="L132" s="112">
        <v>195600</v>
      </c>
      <c r="M132" s="127">
        <v>0.11</v>
      </c>
      <c r="N132" s="112">
        <v>1894800</v>
      </c>
      <c r="O132" s="173">
        <f t="shared" si="10"/>
        <v>0.9592952612393681</v>
      </c>
      <c r="P132" s="108">
        <f>Volume!K132</f>
        <v>240.85</v>
      </c>
      <c r="Q132" s="69">
        <f>Volume!J132</f>
        <v>236.4</v>
      </c>
      <c r="R132" s="237">
        <f t="shared" si="11"/>
        <v>46.693728</v>
      </c>
      <c r="S132" s="103">
        <f t="shared" si="12"/>
        <v>44.793072</v>
      </c>
      <c r="T132" s="109">
        <f t="shared" si="13"/>
        <v>1779600</v>
      </c>
      <c r="U132" s="103">
        <f t="shared" si="14"/>
        <v>10.991233985165206</v>
      </c>
      <c r="V132" s="103">
        <f t="shared" si="15"/>
        <v>46.069632</v>
      </c>
      <c r="W132" s="103">
        <f t="shared" si="16"/>
        <v>0.595728</v>
      </c>
      <c r="X132" s="103">
        <f t="shared" si="17"/>
        <v>0.028368</v>
      </c>
      <c r="Y132" s="103">
        <f t="shared" si="18"/>
        <v>42.861666</v>
      </c>
      <c r="Z132" s="237">
        <f t="shared" si="19"/>
        <v>3.8320620000000005</v>
      </c>
      <c r="AB132" s="77"/>
    </row>
    <row r="133" spans="1:28" s="7" customFormat="1" ht="15">
      <c r="A133" s="193" t="s">
        <v>426</v>
      </c>
      <c r="B133" s="164">
        <v>599500</v>
      </c>
      <c r="C133" s="162">
        <v>-7500</v>
      </c>
      <c r="D133" s="170">
        <v>-0.01</v>
      </c>
      <c r="E133" s="164">
        <v>500</v>
      </c>
      <c r="F133" s="112">
        <v>0</v>
      </c>
      <c r="G133" s="170">
        <v>0</v>
      </c>
      <c r="H133" s="164">
        <v>1000</v>
      </c>
      <c r="I133" s="112">
        <v>0</v>
      </c>
      <c r="J133" s="170">
        <v>0</v>
      </c>
      <c r="K133" s="164">
        <v>601000</v>
      </c>
      <c r="L133" s="112">
        <v>-7500</v>
      </c>
      <c r="M133" s="127">
        <v>-0.01</v>
      </c>
      <c r="N133" s="112">
        <v>571000</v>
      </c>
      <c r="O133" s="173">
        <f aca="true" t="shared" si="20" ref="O133:O192">N133/K133</f>
        <v>0.9500831946755408</v>
      </c>
      <c r="P133" s="108">
        <f>Volume!K133</f>
        <v>463.15</v>
      </c>
      <c r="Q133" s="69">
        <f>Volume!J133</f>
        <v>446.4</v>
      </c>
      <c r="R133" s="237">
        <f aca="true" t="shared" si="21" ref="R133:R192">Q133*K133/10000000</f>
        <v>26.82864</v>
      </c>
      <c r="S133" s="103">
        <f aca="true" t="shared" si="22" ref="S133:S192">Q133*N133/10000000</f>
        <v>25.48944</v>
      </c>
      <c r="T133" s="109">
        <f aca="true" t="shared" si="23" ref="T133:T192">K133-L133</f>
        <v>608500</v>
      </c>
      <c r="U133" s="103">
        <f aca="true" t="shared" si="24" ref="U133:U192">L133/T133*100</f>
        <v>-1.2325390304026294</v>
      </c>
      <c r="V133" s="103">
        <f aca="true" t="shared" si="25" ref="V133:V192">Q133*B133/10000000</f>
        <v>26.76168</v>
      </c>
      <c r="W133" s="103">
        <f aca="true" t="shared" si="26" ref="W133:W192">Q133*E133/10000000</f>
        <v>0.02232</v>
      </c>
      <c r="X133" s="103">
        <f aca="true" t="shared" si="27" ref="X133:X192">Q133*H133/10000000</f>
        <v>0.04464</v>
      </c>
      <c r="Y133" s="103">
        <f aca="true" t="shared" si="28" ref="Y133:Y192">(T133*P133)/10000000</f>
        <v>28.1826775</v>
      </c>
      <c r="Z133" s="237">
        <f aca="true" t="shared" si="29" ref="Z133:Z192">R133-Y133</f>
        <v>-1.3540375000000004</v>
      </c>
      <c r="AB133" s="77"/>
    </row>
    <row r="134" spans="1:28" s="7" customFormat="1" ht="15">
      <c r="A134" s="193" t="s">
        <v>274</v>
      </c>
      <c r="B134" s="164">
        <v>7086100</v>
      </c>
      <c r="C134" s="162">
        <v>436800</v>
      </c>
      <c r="D134" s="170">
        <v>0.07</v>
      </c>
      <c r="E134" s="164">
        <v>288400</v>
      </c>
      <c r="F134" s="112">
        <v>82600</v>
      </c>
      <c r="G134" s="170">
        <v>0.4</v>
      </c>
      <c r="H134" s="164">
        <v>11200</v>
      </c>
      <c r="I134" s="112">
        <v>0</v>
      </c>
      <c r="J134" s="170">
        <v>0</v>
      </c>
      <c r="K134" s="164">
        <v>7385700</v>
      </c>
      <c r="L134" s="112">
        <v>519400</v>
      </c>
      <c r="M134" s="127">
        <v>0.08</v>
      </c>
      <c r="N134" s="112">
        <v>6982500</v>
      </c>
      <c r="O134" s="173">
        <f t="shared" si="20"/>
        <v>0.9454080181973272</v>
      </c>
      <c r="P134" s="108">
        <f>Volume!K134</f>
        <v>330.65</v>
      </c>
      <c r="Q134" s="69">
        <f>Volume!J134</f>
        <v>318.75</v>
      </c>
      <c r="R134" s="237">
        <f t="shared" si="21"/>
        <v>235.4191875</v>
      </c>
      <c r="S134" s="103">
        <f t="shared" si="22"/>
        <v>222.5671875</v>
      </c>
      <c r="T134" s="109">
        <f t="shared" si="23"/>
        <v>6866300</v>
      </c>
      <c r="U134" s="103">
        <f t="shared" si="24"/>
        <v>7.564481598531961</v>
      </c>
      <c r="V134" s="103">
        <f t="shared" si="25"/>
        <v>225.8694375</v>
      </c>
      <c r="W134" s="103">
        <f t="shared" si="26"/>
        <v>9.19275</v>
      </c>
      <c r="X134" s="103">
        <f t="shared" si="27"/>
        <v>0.357</v>
      </c>
      <c r="Y134" s="103">
        <f t="shared" si="28"/>
        <v>227.0342095</v>
      </c>
      <c r="Z134" s="237">
        <f t="shared" si="29"/>
        <v>8.38497799999999</v>
      </c>
      <c r="AB134" s="77"/>
    </row>
    <row r="135" spans="1:28" s="7" customFormat="1" ht="15">
      <c r="A135" s="193" t="s">
        <v>427</v>
      </c>
      <c r="B135" s="164">
        <v>536500</v>
      </c>
      <c r="C135" s="162">
        <v>52000</v>
      </c>
      <c r="D135" s="170">
        <v>0.11</v>
      </c>
      <c r="E135" s="164">
        <v>1000</v>
      </c>
      <c r="F135" s="112">
        <v>0</v>
      </c>
      <c r="G135" s="170">
        <v>0</v>
      </c>
      <c r="H135" s="164">
        <v>0</v>
      </c>
      <c r="I135" s="112">
        <v>0</v>
      </c>
      <c r="J135" s="170">
        <v>0</v>
      </c>
      <c r="K135" s="164">
        <v>537500</v>
      </c>
      <c r="L135" s="112">
        <v>52000</v>
      </c>
      <c r="M135" s="127">
        <v>0.11</v>
      </c>
      <c r="N135" s="112">
        <v>524500</v>
      </c>
      <c r="O135" s="173">
        <f t="shared" si="20"/>
        <v>0.9758139534883721</v>
      </c>
      <c r="P135" s="108">
        <f>Volume!K135</f>
        <v>423</v>
      </c>
      <c r="Q135" s="69">
        <f>Volume!J135</f>
        <v>419.5</v>
      </c>
      <c r="R135" s="237">
        <f t="shared" si="21"/>
        <v>22.548125</v>
      </c>
      <c r="S135" s="103">
        <f t="shared" si="22"/>
        <v>22.002775</v>
      </c>
      <c r="T135" s="109">
        <f t="shared" si="23"/>
        <v>485500</v>
      </c>
      <c r="U135" s="103">
        <f t="shared" si="24"/>
        <v>10.710607621009268</v>
      </c>
      <c r="V135" s="103">
        <f t="shared" si="25"/>
        <v>22.506175</v>
      </c>
      <c r="W135" s="103">
        <f t="shared" si="26"/>
        <v>0.04195</v>
      </c>
      <c r="X135" s="103">
        <f t="shared" si="27"/>
        <v>0</v>
      </c>
      <c r="Y135" s="103">
        <f t="shared" si="28"/>
        <v>20.53665</v>
      </c>
      <c r="Z135" s="237">
        <f t="shared" si="29"/>
        <v>2.0114749999999972</v>
      </c>
      <c r="AB135" s="77"/>
    </row>
    <row r="136" spans="1:28" s="7" customFormat="1" ht="15">
      <c r="A136" s="193" t="s">
        <v>224</v>
      </c>
      <c r="B136" s="164">
        <v>2888600</v>
      </c>
      <c r="C136" s="162">
        <v>-20150</v>
      </c>
      <c r="D136" s="170">
        <v>-0.01</v>
      </c>
      <c r="E136" s="164">
        <v>650</v>
      </c>
      <c r="F136" s="112">
        <v>0</v>
      </c>
      <c r="G136" s="170">
        <v>0</v>
      </c>
      <c r="H136" s="164">
        <v>0</v>
      </c>
      <c r="I136" s="112">
        <v>0</v>
      </c>
      <c r="J136" s="170">
        <v>0</v>
      </c>
      <c r="K136" s="164">
        <v>2889250</v>
      </c>
      <c r="L136" s="112">
        <v>-20150</v>
      </c>
      <c r="M136" s="127">
        <v>-0.01</v>
      </c>
      <c r="N136" s="112">
        <v>2700100</v>
      </c>
      <c r="O136" s="173">
        <f t="shared" si="20"/>
        <v>0.934533183352081</v>
      </c>
      <c r="P136" s="108">
        <f>Volume!K136</f>
        <v>521.6</v>
      </c>
      <c r="Q136" s="69">
        <f>Volume!J136</f>
        <v>511.55</v>
      </c>
      <c r="R136" s="237">
        <f t="shared" si="21"/>
        <v>147.79958375</v>
      </c>
      <c r="S136" s="103">
        <f t="shared" si="22"/>
        <v>138.1236155</v>
      </c>
      <c r="T136" s="109">
        <f t="shared" si="23"/>
        <v>2909400</v>
      </c>
      <c r="U136" s="103">
        <f t="shared" si="24"/>
        <v>-0.6925826630920464</v>
      </c>
      <c r="V136" s="103">
        <f t="shared" si="25"/>
        <v>147.766333</v>
      </c>
      <c r="W136" s="103">
        <f t="shared" si="26"/>
        <v>0.03325075</v>
      </c>
      <c r="X136" s="103">
        <f t="shared" si="27"/>
        <v>0</v>
      </c>
      <c r="Y136" s="103">
        <f t="shared" si="28"/>
        <v>151.754304</v>
      </c>
      <c r="Z136" s="237">
        <f t="shared" si="29"/>
        <v>-3.95472024999998</v>
      </c>
      <c r="AB136" s="77"/>
    </row>
    <row r="137" spans="1:28" s="7" customFormat="1" ht="15">
      <c r="A137" s="193" t="s">
        <v>428</v>
      </c>
      <c r="B137" s="164">
        <v>345400</v>
      </c>
      <c r="C137" s="162">
        <v>20350</v>
      </c>
      <c r="D137" s="170">
        <v>0.06</v>
      </c>
      <c r="E137" s="164">
        <v>0</v>
      </c>
      <c r="F137" s="112">
        <v>0</v>
      </c>
      <c r="G137" s="170">
        <v>0</v>
      </c>
      <c r="H137" s="164">
        <v>0</v>
      </c>
      <c r="I137" s="112">
        <v>0</v>
      </c>
      <c r="J137" s="170">
        <v>0</v>
      </c>
      <c r="K137" s="164">
        <v>345400</v>
      </c>
      <c r="L137" s="112">
        <v>20350</v>
      </c>
      <c r="M137" s="127">
        <v>0.06</v>
      </c>
      <c r="N137" s="112">
        <v>331100</v>
      </c>
      <c r="O137" s="173">
        <f t="shared" si="20"/>
        <v>0.9585987261146497</v>
      </c>
      <c r="P137" s="108">
        <f>Volume!K137</f>
        <v>443.15</v>
      </c>
      <c r="Q137" s="69">
        <f>Volume!J137</f>
        <v>440.1</v>
      </c>
      <c r="R137" s="237">
        <f t="shared" si="21"/>
        <v>15.201054</v>
      </c>
      <c r="S137" s="103">
        <f t="shared" si="22"/>
        <v>14.571711</v>
      </c>
      <c r="T137" s="109">
        <f t="shared" si="23"/>
        <v>325050</v>
      </c>
      <c r="U137" s="103">
        <f t="shared" si="24"/>
        <v>6.260575296108291</v>
      </c>
      <c r="V137" s="103">
        <f t="shared" si="25"/>
        <v>15.201054</v>
      </c>
      <c r="W137" s="103">
        <f t="shared" si="26"/>
        <v>0</v>
      </c>
      <c r="X137" s="103">
        <f t="shared" si="27"/>
        <v>0</v>
      </c>
      <c r="Y137" s="103">
        <f t="shared" si="28"/>
        <v>14.40459075</v>
      </c>
      <c r="Z137" s="237">
        <f t="shared" si="29"/>
        <v>0.7964632499999986</v>
      </c>
      <c r="AB137" s="77"/>
    </row>
    <row r="138" spans="1:28" s="7" customFormat="1" ht="15">
      <c r="A138" s="193" t="s">
        <v>429</v>
      </c>
      <c r="B138" s="164">
        <v>24728000</v>
      </c>
      <c r="C138" s="162">
        <v>-453200</v>
      </c>
      <c r="D138" s="170">
        <v>-0.02</v>
      </c>
      <c r="E138" s="164">
        <v>2943600</v>
      </c>
      <c r="F138" s="112">
        <v>110000</v>
      </c>
      <c r="G138" s="170">
        <v>0.04</v>
      </c>
      <c r="H138" s="164">
        <v>378400</v>
      </c>
      <c r="I138" s="112">
        <v>30800</v>
      </c>
      <c r="J138" s="170">
        <v>0.09</v>
      </c>
      <c r="K138" s="164">
        <v>28050000</v>
      </c>
      <c r="L138" s="112">
        <v>-312400</v>
      </c>
      <c r="M138" s="127">
        <v>-0.01</v>
      </c>
      <c r="N138" s="112">
        <v>24138400</v>
      </c>
      <c r="O138" s="173">
        <f t="shared" si="20"/>
        <v>0.8605490196078431</v>
      </c>
      <c r="P138" s="108">
        <f>Volume!K138</f>
        <v>52.9</v>
      </c>
      <c r="Q138" s="69">
        <f>Volume!J138</f>
        <v>51.4</v>
      </c>
      <c r="R138" s="237">
        <f t="shared" si="21"/>
        <v>144.177</v>
      </c>
      <c r="S138" s="103">
        <f t="shared" si="22"/>
        <v>124.071376</v>
      </c>
      <c r="T138" s="109">
        <f t="shared" si="23"/>
        <v>28362400</v>
      </c>
      <c r="U138" s="103">
        <f t="shared" si="24"/>
        <v>-1.1014582686937635</v>
      </c>
      <c r="V138" s="103">
        <f t="shared" si="25"/>
        <v>127.10192</v>
      </c>
      <c r="W138" s="103">
        <f t="shared" si="26"/>
        <v>15.130104</v>
      </c>
      <c r="X138" s="103">
        <f t="shared" si="27"/>
        <v>1.944976</v>
      </c>
      <c r="Y138" s="103">
        <f t="shared" si="28"/>
        <v>150.037096</v>
      </c>
      <c r="Z138" s="237">
        <f t="shared" si="29"/>
        <v>-5.860095999999999</v>
      </c>
      <c r="AB138" s="77"/>
    </row>
    <row r="139" spans="1:28" s="7" customFormat="1" ht="15">
      <c r="A139" s="193" t="s">
        <v>393</v>
      </c>
      <c r="B139" s="164">
        <v>5606400</v>
      </c>
      <c r="C139" s="162">
        <v>552000</v>
      </c>
      <c r="D139" s="170">
        <v>0.11</v>
      </c>
      <c r="E139" s="164">
        <v>1094400</v>
      </c>
      <c r="F139" s="112">
        <v>31200</v>
      </c>
      <c r="G139" s="170">
        <v>0.03</v>
      </c>
      <c r="H139" s="164">
        <v>537600</v>
      </c>
      <c r="I139" s="112">
        <v>4800</v>
      </c>
      <c r="J139" s="170">
        <v>0.01</v>
      </c>
      <c r="K139" s="164">
        <v>7238400</v>
      </c>
      <c r="L139" s="112">
        <v>588000</v>
      </c>
      <c r="M139" s="127">
        <v>0.09</v>
      </c>
      <c r="N139" s="112">
        <v>6876000</v>
      </c>
      <c r="O139" s="173">
        <f t="shared" si="20"/>
        <v>0.9499336870026526</v>
      </c>
      <c r="P139" s="108">
        <f>Volume!K139</f>
        <v>146.5</v>
      </c>
      <c r="Q139" s="69">
        <f>Volume!J139</f>
        <v>147.95</v>
      </c>
      <c r="R139" s="237">
        <f t="shared" si="21"/>
        <v>107.09212799999999</v>
      </c>
      <c r="S139" s="103">
        <f t="shared" si="22"/>
        <v>101.73041999999998</v>
      </c>
      <c r="T139" s="109">
        <f t="shared" si="23"/>
        <v>6650400</v>
      </c>
      <c r="U139" s="103">
        <f t="shared" si="24"/>
        <v>8.841573439191627</v>
      </c>
      <c r="V139" s="103">
        <f t="shared" si="25"/>
        <v>82.946688</v>
      </c>
      <c r="W139" s="103">
        <f t="shared" si="26"/>
        <v>16.191648</v>
      </c>
      <c r="X139" s="103">
        <f t="shared" si="27"/>
        <v>7.953792</v>
      </c>
      <c r="Y139" s="103">
        <f t="shared" si="28"/>
        <v>97.42836</v>
      </c>
      <c r="Z139" s="237">
        <f t="shared" si="29"/>
        <v>9.66376799999999</v>
      </c>
      <c r="AB139" s="77"/>
    </row>
    <row r="140" spans="1:28" s="7" customFormat="1" ht="15">
      <c r="A140" s="193" t="s">
        <v>81</v>
      </c>
      <c r="B140" s="164">
        <v>5576400</v>
      </c>
      <c r="C140" s="162">
        <v>-165000</v>
      </c>
      <c r="D140" s="170">
        <v>-0.03</v>
      </c>
      <c r="E140" s="164">
        <v>10800</v>
      </c>
      <c r="F140" s="112">
        <v>2400</v>
      </c>
      <c r="G140" s="170">
        <v>0.29</v>
      </c>
      <c r="H140" s="164">
        <v>1200</v>
      </c>
      <c r="I140" s="112">
        <v>1200</v>
      </c>
      <c r="J140" s="170">
        <v>0</v>
      </c>
      <c r="K140" s="164">
        <v>5588400</v>
      </c>
      <c r="L140" s="112">
        <v>-161400</v>
      </c>
      <c r="M140" s="127">
        <v>-0.03</v>
      </c>
      <c r="N140" s="112">
        <v>5439000</v>
      </c>
      <c r="O140" s="173">
        <f t="shared" si="20"/>
        <v>0.9732660511058622</v>
      </c>
      <c r="P140" s="108">
        <f>Volume!K140</f>
        <v>554.25</v>
      </c>
      <c r="Q140" s="69">
        <f>Volume!J140</f>
        <v>560.35</v>
      </c>
      <c r="R140" s="237">
        <f t="shared" si="21"/>
        <v>313.145994</v>
      </c>
      <c r="S140" s="103">
        <f t="shared" si="22"/>
        <v>304.774365</v>
      </c>
      <c r="T140" s="109">
        <f t="shared" si="23"/>
        <v>5749800</v>
      </c>
      <c r="U140" s="103">
        <f t="shared" si="24"/>
        <v>-2.8070541584055095</v>
      </c>
      <c r="V140" s="103">
        <f t="shared" si="25"/>
        <v>312.473574</v>
      </c>
      <c r="W140" s="103">
        <f t="shared" si="26"/>
        <v>0.605178</v>
      </c>
      <c r="X140" s="103">
        <f t="shared" si="27"/>
        <v>0.067242</v>
      </c>
      <c r="Y140" s="103">
        <f t="shared" si="28"/>
        <v>318.682665</v>
      </c>
      <c r="Z140" s="237">
        <f t="shared" si="29"/>
        <v>-5.5366710000000126</v>
      </c>
      <c r="AB140" s="77"/>
    </row>
    <row r="141" spans="1:28" s="58" customFormat="1" ht="15">
      <c r="A141" s="193" t="s">
        <v>225</v>
      </c>
      <c r="B141" s="164">
        <v>6010200</v>
      </c>
      <c r="C141" s="162">
        <v>155400</v>
      </c>
      <c r="D141" s="170">
        <v>0.03</v>
      </c>
      <c r="E141" s="164">
        <v>439600</v>
      </c>
      <c r="F141" s="112">
        <v>2800</v>
      </c>
      <c r="G141" s="170">
        <v>0.01</v>
      </c>
      <c r="H141" s="164">
        <v>28000</v>
      </c>
      <c r="I141" s="112">
        <v>0</v>
      </c>
      <c r="J141" s="170">
        <v>0</v>
      </c>
      <c r="K141" s="164">
        <v>6477800</v>
      </c>
      <c r="L141" s="112">
        <v>158200</v>
      </c>
      <c r="M141" s="127">
        <v>0.03</v>
      </c>
      <c r="N141" s="112">
        <v>6053600</v>
      </c>
      <c r="O141" s="173">
        <f t="shared" si="20"/>
        <v>0.9345148044089042</v>
      </c>
      <c r="P141" s="108">
        <f>Volume!K141</f>
        <v>171.75</v>
      </c>
      <c r="Q141" s="69">
        <f>Volume!J141</f>
        <v>165.65</v>
      </c>
      <c r="R141" s="237">
        <f t="shared" si="21"/>
        <v>107.304757</v>
      </c>
      <c r="S141" s="103">
        <f t="shared" si="22"/>
        <v>100.277884</v>
      </c>
      <c r="T141" s="109">
        <f t="shared" si="23"/>
        <v>6319600</v>
      </c>
      <c r="U141" s="103">
        <f t="shared" si="24"/>
        <v>2.503322995126274</v>
      </c>
      <c r="V141" s="103">
        <f t="shared" si="25"/>
        <v>99.558963</v>
      </c>
      <c r="W141" s="103">
        <f t="shared" si="26"/>
        <v>7.281974</v>
      </c>
      <c r="X141" s="103">
        <f t="shared" si="27"/>
        <v>0.46382</v>
      </c>
      <c r="Y141" s="103">
        <f t="shared" si="28"/>
        <v>108.53913</v>
      </c>
      <c r="Z141" s="237">
        <f t="shared" si="29"/>
        <v>-1.234373000000005</v>
      </c>
      <c r="AA141" s="78"/>
      <c r="AB141" s="77"/>
    </row>
    <row r="142" spans="1:28" s="7" customFormat="1" ht="15">
      <c r="A142" s="193" t="s">
        <v>297</v>
      </c>
      <c r="B142" s="164">
        <v>5845400</v>
      </c>
      <c r="C142" s="162">
        <v>77000</v>
      </c>
      <c r="D142" s="170">
        <v>0.01</v>
      </c>
      <c r="E142" s="164">
        <v>147400</v>
      </c>
      <c r="F142" s="112">
        <v>11000</v>
      </c>
      <c r="G142" s="170">
        <v>0.08</v>
      </c>
      <c r="H142" s="164">
        <v>7700</v>
      </c>
      <c r="I142" s="112">
        <v>1100</v>
      </c>
      <c r="J142" s="170">
        <v>0.17</v>
      </c>
      <c r="K142" s="164">
        <v>6000500</v>
      </c>
      <c r="L142" s="112">
        <v>89100</v>
      </c>
      <c r="M142" s="127">
        <v>0.02</v>
      </c>
      <c r="N142" s="112">
        <v>5566000</v>
      </c>
      <c r="O142" s="173">
        <f t="shared" si="20"/>
        <v>0.9275893675527039</v>
      </c>
      <c r="P142" s="108">
        <f>Volume!K142</f>
        <v>500</v>
      </c>
      <c r="Q142" s="69">
        <f>Volume!J142</f>
        <v>503.45</v>
      </c>
      <c r="R142" s="237">
        <f t="shared" si="21"/>
        <v>302.0951725</v>
      </c>
      <c r="S142" s="103">
        <f t="shared" si="22"/>
        <v>280.22027</v>
      </c>
      <c r="T142" s="109">
        <f t="shared" si="23"/>
        <v>5911400</v>
      </c>
      <c r="U142" s="103">
        <f t="shared" si="24"/>
        <v>1.507257164123558</v>
      </c>
      <c r="V142" s="103">
        <f t="shared" si="25"/>
        <v>294.286663</v>
      </c>
      <c r="W142" s="103">
        <f t="shared" si="26"/>
        <v>7.420853</v>
      </c>
      <c r="X142" s="103">
        <f t="shared" si="27"/>
        <v>0.3876565</v>
      </c>
      <c r="Y142" s="103">
        <f t="shared" si="28"/>
        <v>295.57</v>
      </c>
      <c r="Z142" s="237">
        <f t="shared" si="29"/>
        <v>6.5251724999999965</v>
      </c>
      <c r="AB142" s="77"/>
    </row>
    <row r="143" spans="1:28" s="58" customFormat="1" ht="15">
      <c r="A143" s="193" t="s">
        <v>226</v>
      </c>
      <c r="B143" s="164">
        <v>9738000</v>
      </c>
      <c r="C143" s="162">
        <v>7500</v>
      </c>
      <c r="D143" s="170">
        <v>0</v>
      </c>
      <c r="E143" s="164">
        <v>18000</v>
      </c>
      <c r="F143" s="112">
        <v>0</v>
      </c>
      <c r="G143" s="170">
        <v>0</v>
      </c>
      <c r="H143" s="164">
        <v>0</v>
      </c>
      <c r="I143" s="112">
        <v>0</v>
      </c>
      <c r="J143" s="170">
        <v>0</v>
      </c>
      <c r="K143" s="164">
        <v>9756000</v>
      </c>
      <c r="L143" s="112">
        <v>7500</v>
      </c>
      <c r="M143" s="127">
        <v>0</v>
      </c>
      <c r="N143" s="112">
        <v>8949000</v>
      </c>
      <c r="O143" s="173">
        <f t="shared" si="20"/>
        <v>0.9172816728167281</v>
      </c>
      <c r="P143" s="108">
        <f>Volume!K143</f>
        <v>183</v>
      </c>
      <c r="Q143" s="69">
        <f>Volume!J143</f>
        <v>182</v>
      </c>
      <c r="R143" s="237">
        <f t="shared" si="21"/>
        <v>177.5592</v>
      </c>
      <c r="S143" s="103">
        <f t="shared" si="22"/>
        <v>162.8718</v>
      </c>
      <c r="T143" s="109">
        <f t="shared" si="23"/>
        <v>9748500</v>
      </c>
      <c r="U143" s="103">
        <f t="shared" si="24"/>
        <v>0.07693491306354824</v>
      </c>
      <c r="V143" s="103">
        <f t="shared" si="25"/>
        <v>177.2316</v>
      </c>
      <c r="W143" s="103">
        <f t="shared" si="26"/>
        <v>0.3276</v>
      </c>
      <c r="X143" s="103">
        <f t="shared" si="27"/>
        <v>0</v>
      </c>
      <c r="Y143" s="103">
        <f t="shared" si="28"/>
        <v>178.39755</v>
      </c>
      <c r="Z143" s="237">
        <f t="shared" si="29"/>
        <v>-0.8383499999999913</v>
      </c>
      <c r="AA143" s="78"/>
      <c r="AB143" s="77"/>
    </row>
    <row r="144" spans="1:28" s="58" customFormat="1" ht="15">
      <c r="A144" s="193" t="s">
        <v>430</v>
      </c>
      <c r="B144" s="164">
        <v>315150</v>
      </c>
      <c r="C144" s="162">
        <v>16500</v>
      </c>
      <c r="D144" s="170">
        <v>0.06</v>
      </c>
      <c r="E144" s="164">
        <v>0</v>
      </c>
      <c r="F144" s="112">
        <v>0</v>
      </c>
      <c r="G144" s="170">
        <v>0</v>
      </c>
      <c r="H144" s="164">
        <v>0</v>
      </c>
      <c r="I144" s="112">
        <v>0</v>
      </c>
      <c r="J144" s="170">
        <v>0</v>
      </c>
      <c r="K144" s="164">
        <v>315150</v>
      </c>
      <c r="L144" s="112">
        <v>16500</v>
      </c>
      <c r="M144" s="127">
        <v>0.06</v>
      </c>
      <c r="N144" s="112">
        <v>281050</v>
      </c>
      <c r="O144" s="173">
        <f t="shared" si="20"/>
        <v>0.8917975567190227</v>
      </c>
      <c r="P144" s="108">
        <f>Volume!K144</f>
        <v>470.95</v>
      </c>
      <c r="Q144" s="69">
        <f>Volume!J144</f>
        <v>469.95</v>
      </c>
      <c r="R144" s="237">
        <f t="shared" si="21"/>
        <v>14.81047425</v>
      </c>
      <c r="S144" s="103">
        <f t="shared" si="22"/>
        <v>13.20794475</v>
      </c>
      <c r="T144" s="109">
        <f t="shared" si="23"/>
        <v>298650</v>
      </c>
      <c r="U144" s="103">
        <f t="shared" si="24"/>
        <v>5.524861878453039</v>
      </c>
      <c r="V144" s="103">
        <f t="shared" si="25"/>
        <v>14.81047425</v>
      </c>
      <c r="W144" s="103">
        <f t="shared" si="26"/>
        <v>0</v>
      </c>
      <c r="X144" s="103">
        <f t="shared" si="27"/>
        <v>0</v>
      </c>
      <c r="Y144" s="103">
        <f t="shared" si="28"/>
        <v>14.06492175</v>
      </c>
      <c r="Z144" s="237">
        <f t="shared" si="29"/>
        <v>0.7455525000000005</v>
      </c>
      <c r="AA144" s="78"/>
      <c r="AB144" s="77"/>
    </row>
    <row r="145" spans="1:28" s="58" customFormat="1" ht="15">
      <c r="A145" s="193" t="s">
        <v>227</v>
      </c>
      <c r="B145" s="164">
        <v>3604000</v>
      </c>
      <c r="C145" s="162">
        <v>43200</v>
      </c>
      <c r="D145" s="170">
        <v>0.01</v>
      </c>
      <c r="E145" s="164">
        <v>348800</v>
      </c>
      <c r="F145" s="112">
        <v>10400</v>
      </c>
      <c r="G145" s="170">
        <v>0.03</v>
      </c>
      <c r="H145" s="164">
        <v>42400</v>
      </c>
      <c r="I145" s="112">
        <v>800</v>
      </c>
      <c r="J145" s="170">
        <v>0.02</v>
      </c>
      <c r="K145" s="164">
        <v>3995200</v>
      </c>
      <c r="L145" s="112">
        <v>54400</v>
      </c>
      <c r="M145" s="127">
        <v>0.01</v>
      </c>
      <c r="N145" s="112">
        <v>3694400</v>
      </c>
      <c r="O145" s="173">
        <f t="shared" si="20"/>
        <v>0.9247096515818983</v>
      </c>
      <c r="P145" s="108">
        <f>Volume!K145</f>
        <v>399.75</v>
      </c>
      <c r="Q145" s="69">
        <f>Volume!J145</f>
        <v>389.75</v>
      </c>
      <c r="R145" s="237">
        <f t="shared" si="21"/>
        <v>155.71292</v>
      </c>
      <c r="S145" s="103">
        <f t="shared" si="22"/>
        <v>143.98924</v>
      </c>
      <c r="T145" s="109">
        <f t="shared" si="23"/>
        <v>3940800</v>
      </c>
      <c r="U145" s="103">
        <f t="shared" si="24"/>
        <v>1.3804303694681284</v>
      </c>
      <c r="V145" s="103">
        <f t="shared" si="25"/>
        <v>140.4659</v>
      </c>
      <c r="W145" s="103">
        <f t="shared" si="26"/>
        <v>13.59448</v>
      </c>
      <c r="X145" s="103">
        <f t="shared" si="27"/>
        <v>1.65254</v>
      </c>
      <c r="Y145" s="103">
        <f t="shared" si="28"/>
        <v>157.53348</v>
      </c>
      <c r="Z145" s="237">
        <f t="shared" si="29"/>
        <v>-1.8205600000000004</v>
      </c>
      <c r="AA145" s="78"/>
      <c r="AB145" s="77"/>
    </row>
    <row r="146" spans="1:28" s="58" customFormat="1" ht="15">
      <c r="A146" s="193" t="s">
        <v>234</v>
      </c>
      <c r="B146" s="164">
        <v>15522500</v>
      </c>
      <c r="C146" s="162">
        <v>539000</v>
      </c>
      <c r="D146" s="170">
        <v>0.04</v>
      </c>
      <c r="E146" s="164">
        <v>2084600</v>
      </c>
      <c r="F146" s="112">
        <v>311500</v>
      </c>
      <c r="G146" s="170">
        <v>0.18</v>
      </c>
      <c r="H146" s="164">
        <v>632100</v>
      </c>
      <c r="I146" s="112">
        <v>47600</v>
      </c>
      <c r="J146" s="170">
        <v>0.08</v>
      </c>
      <c r="K146" s="164">
        <v>18239200</v>
      </c>
      <c r="L146" s="112">
        <v>898100</v>
      </c>
      <c r="M146" s="127">
        <v>0.05</v>
      </c>
      <c r="N146" s="112">
        <v>16395400</v>
      </c>
      <c r="O146" s="173">
        <f t="shared" si="20"/>
        <v>0.8989100399140313</v>
      </c>
      <c r="P146" s="108">
        <f>Volume!K146</f>
        <v>523.3</v>
      </c>
      <c r="Q146" s="69">
        <f>Volume!J146</f>
        <v>511.5</v>
      </c>
      <c r="R146" s="237">
        <f t="shared" si="21"/>
        <v>932.93508</v>
      </c>
      <c r="S146" s="103">
        <f t="shared" si="22"/>
        <v>838.62471</v>
      </c>
      <c r="T146" s="109">
        <f t="shared" si="23"/>
        <v>17341100</v>
      </c>
      <c r="U146" s="103">
        <f t="shared" si="24"/>
        <v>5.179025552012272</v>
      </c>
      <c r="V146" s="103">
        <f t="shared" si="25"/>
        <v>793.975875</v>
      </c>
      <c r="W146" s="103">
        <f t="shared" si="26"/>
        <v>106.62729</v>
      </c>
      <c r="X146" s="103">
        <f t="shared" si="27"/>
        <v>32.331915</v>
      </c>
      <c r="Y146" s="103">
        <f t="shared" si="28"/>
        <v>907.459763</v>
      </c>
      <c r="Z146" s="237">
        <f t="shared" si="29"/>
        <v>25.475317000000018</v>
      </c>
      <c r="AA146" s="78"/>
      <c r="AB146" s="77"/>
    </row>
    <row r="147" spans="1:28" s="58" customFormat="1" ht="15">
      <c r="A147" s="193" t="s">
        <v>98</v>
      </c>
      <c r="B147" s="164">
        <v>5159000</v>
      </c>
      <c r="C147" s="162">
        <v>297000</v>
      </c>
      <c r="D147" s="170">
        <v>0.06</v>
      </c>
      <c r="E147" s="164">
        <v>279400</v>
      </c>
      <c r="F147" s="112">
        <v>41800</v>
      </c>
      <c r="G147" s="170">
        <v>0.18</v>
      </c>
      <c r="H147" s="164">
        <v>46200</v>
      </c>
      <c r="I147" s="112">
        <v>19800</v>
      </c>
      <c r="J147" s="170">
        <v>0.75</v>
      </c>
      <c r="K147" s="164">
        <v>5484600</v>
      </c>
      <c r="L147" s="112">
        <v>358600</v>
      </c>
      <c r="M147" s="127">
        <v>0.07</v>
      </c>
      <c r="N147" s="112">
        <v>4767950</v>
      </c>
      <c r="O147" s="173">
        <f t="shared" si="20"/>
        <v>0.8693341355796229</v>
      </c>
      <c r="P147" s="108">
        <f>Volume!K147</f>
        <v>552.2</v>
      </c>
      <c r="Q147" s="69">
        <f>Volume!J147</f>
        <v>569.7</v>
      </c>
      <c r="R147" s="237">
        <f t="shared" si="21"/>
        <v>312.457662</v>
      </c>
      <c r="S147" s="103">
        <f t="shared" si="22"/>
        <v>271.6301115</v>
      </c>
      <c r="T147" s="109">
        <f t="shared" si="23"/>
        <v>5126000</v>
      </c>
      <c r="U147" s="103">
        <f t="shared" si="24"/>
        <v>6.9957081545064375</v>
      </c>
      <c r="V147" s="103">
        <f t="shared" si="25"/>
        <v>293.90823</v>
      </c>
      <c r="W147" s="103">
        <f t="shared" si="26"/>
        <v>15.917418</v>
      </c>
      <c r="X147" s="103">
        <f t="shared" si="27"/>
        <v>2.6320140000000003</v>
      </c>
      <c r="Y147" s="103">
        <f t="shared" si="28"/>
        <v>283.05772</v>
      </c>
      <c r="Z147" s="237">
        <f t="shared" si="29"/>
        <v>29.39994200000001</v>
      </c>
      <c r="AA147" s="78"/>
      <c r="AB147" s="77"/>
    </row>
    <row r="148" spans="1:28" s="58" customFormat="1" ht="15">
      <c r="A148" s="193" t="s">
        <v>149</v>
      </c>
      <c r="B148" s="164">
        <v>4578750</v>
      </c>
      <c r="C148" s="162">
        <v>2750</v>
      </c>
      <c r="D148" s="170">
        <v>0</v>
      </c>
      <c r="E148" s="164">
        <v>682000</v>
      </c>
      <c r="F148" s="112">
        <v>26950</v>
      </c>
      <c r="G148" s="170">
        <v>0.04</v>
      </c>
      <c r="H148" s="164">
        <v>451000</v>
      </c>
      <c r="I148" s="112">
        <v>4950</v>
      </c>
      <c r="J148" s="170">
        <v>0.01</v>
      </c>
      <c r="K148" s="164">
        <v>5711750</v>
      </c>
      <c r="L148" s="112">
        <v>34650</v>
      </c>
      <c r="M148" s="127">
        <v>0.01</v>
      </c>
      <c r="N148" s="112">
        <v>5111150</v>
      </c>
      <c r="O148" s="173">
        <f t="shared" si="20"/>
        <v>0.8948483389504093</v>
      </c>
      <c r="P148" s="108">
        <f>Volume!K148</f>
        <v>1020</v>
      </c>
      <c r="Q148" s="69">
        <f>Volume!J148</f>
        <v>965.75</v>
      </c>
      <c r="R148" s="237">
        <f t="shared" si="21"/>
        <v>551.61225625</v>
      </c>
      <c r="S148" s="103">
        <f t="shared" si="22"/>
        <v>493.60931125</v>
      </c>
      <c r="T148" s="109">
        <f t="shared" si="23"/>
        <v>5677100</v>
      </c>
      <c r="U148" s="103">
        <f t="shared" si="24"/>
        <v>0.6103468320093005</v>
      </c>
      <c r="V148" s="103">
        <f t="shared" si="25"/>
        <v>442.19278125</v>
      </c>
      <c r="W148" s="103">
        <f t="shared" si="26"/>
        <v>65.86415</v>
      </c>
      <c r="X148" s="103">
        <f t="shared" si="27"/>
        <v>43.555325</v>
      </c>
      <c r="Y148" s="103">
        <f t="shared" si="28"/>
        <v>579.0642</v>
      </c>
      <c r="Z148" s="237">
        <f t="shared" si="29"/>
        <v>-27.451943750000055</v>
      </c>
      <c r="AA148" s="78"/>
      <c r="AB148" s="77"/>
    </row>
    <row r="149" spans="1:28" s="7" customFormat="1" ht="15">
      <c r="A149" s="193" t="s">
        <v>203</v>
      </c>
      <c r="B149" s="164">
        <v>6616950</v>
      </c>
      <c r="C149" s="162">
        <v>-139350</v>
      </c>
      <c r="D149" s="170">
        <v>-0.02</v>
      </c>
      <c r="E149" s="164">
        <v>2091600</v>
      </c>
      <c r="F149" s="112">
        <v>-344250</v>
      </c>
      <c r="G149" s="170">
        <v>-0.14</v>
      </c>
      <c r="H149" s="164">
        <v>1823250</v>
      </c>
      <c r="I149" s="112">
        <v>-3000</v>
      </c>
      <c r="J149" s="170">
        <v>0</v>
      </c>
      <c r="K149" s="164">
        <v>10531800</v>
      </c>
      <c r="L149" s="112">
        <v>-486600</v>
      </c>
      <c r="M149" s="127">
        <v>-0.04</v>
      </c>
      <c r="N149" s="112">
        <v>10090050</v>
      </c>
      <c r="O149" s="173">
        <f t="shared" si="20"/>
        <v>0.9580556030308209</v>
      </c>
      <c r="P149" s="108">
        <f>Volume!K149</f>
        <v>1779.25</v>
      </c>
      <c r="Q149" s="69">
        <f>Volume!J149</f>
        <v>1756.15</v>
      </c>
      <c r="R149" s="237">
        <f t="shared" si="21"/>
        <v>1849.542057</v>
      </c>
      <c r="S149" s="103">
        <f t="shared" si="22"/>
        <v>1771.96413075</v>
      </c>
      <c r="T149" s="109">
        <f t="shared" si="23"/>
        <v>11018400</v>
      </c>
      <c r="U149" s="103">
        <f t="shared" si="24"/>
        <v>-4.416249183184491</v>
      </c>
      <c r="V149" s="103">
        <f t="shared" si="25"/>
        <v>1162.03567425</v>
      </c>
      <c r="W149" s="103">
        <f t="shared" si="26"/>
        <v>367.316334</v>
      </c>
      <c r="X149" s="103">
        <f t="shared" si="27"/>
        <v>320.19004875</v>
      </c>
      <c r="Y149" s="103">
        <f t="shared" si="28"/>
        <v>1960.44882</v>
      </c>
      <c r="Z149" s="237">
        <f t="shared" si="29"/>
        <v>-110.90676299999996</v>
      </c>
      <c r="AB149" s="77"/>
    </row>
    <row r="150" spans="1:28" s="7" customFormat="1" ht="15">
      <c r="A150" s="193" t="s">
        <v>298</v>
      </c>
      <c r="B150" s="164">
        <v>1110000</v>
      </c>
      <c r="C150" s="162">
        <v>1000</v>
      </c>
      <c r="D150" s="170">
        <v>0</v>
      </c>
      <c r="E150" s="164">
        <v>2000</v>
      </c>
      <c r="F150" s="112">
        <v>0</v>
      </c>
      <c r="G150" s="170">
        <v>0</v>
      </c>
      <c r="H150" s="164">
        <v>1000</v>
      </c>
      <c r="I150" s="112">
        <v>0</v>
      </c>
      <c r="J150" s="170">
        <v>0</v>
      </c>
      <c r="K150" s="164">
        <v>1113000</v>
      </c>
      <c r="L150" s="112">
        <v>1000</v>
      </c>
      <c r="M150" s="127">
        <v>0</v>
      </c>
      <c r="N150" s="112">
        <v>974000</v>
      </c>
      <c r="O150" s="173">
        <f t="shared" si="20"/>
        <v>0.8751123090745733</v>
      </c>
      <c r="P150" s="108">
        <f>Volume!K150</f>
        <v>603.5</v>
      </c>
      <c r="Q150" s="69">
        <f>Volume!J150</f>
        <v>592.25</v>
      </c>
      <c r="R150" s="237">
        <f t="shared" si="21"/>
        <v>65.917425</v>
      </c>
      <c r="S150" s="103">
        <f t="shared" si="22"/>
        <v>57.68515</v>
      </c>
      <c r="T150" s="109">
        <f t="shared" si="23"/>
        <v>1112000</v>
      </c>
      <c r="U150" s="103">
        <f t="shared" si="24"/>
        <v>0.08992805755395684</v>
      </c>
      <c r="V150" s="103">
        <f t="shared" si="25"/>
        <v>65.73975</v>
      </c>
      <c r="W150" s="103">
        <f t="shared" si="26"/>
        <v>0.11845</v>
      </c>
      <c r="X150" s="103">
        <f t="shared" si="27"/>
        <v>0.059225</v>
      </c>
      <c r="Y150" s="103">
        <f t="shared" si="28"/>
        <v>67.1092</v>
      </c>
      <c r="Z150" s="237">
        <f t="shared" si="29"/>
        <v>-1.191775000000007</v>
      </c>
      <c r="AB150" s="77"/>
    </row>
    <row r="151" spans="1:28" s="7" customFormat="1" ht="15">
      <c r="A151" s="193" t="s">
        <v>431</v>
      </c>
      <c r="B151" s="164">
        <v>52967200</v>
      </c>
      <c r="C151" s="162">
        <v>-900900</v>
      </c>
      <c r="D151" s="170">
        <v>-0.02</v>
      </c>
      <c r="E151" s="164">
        <v>10775050</v>
      </c>
      <c r="F151" s="112">
        <v>521950</v>
      </c>
      <c r="G151" s="170">
        <v>0.05</v>
      </c>
      <c r="H151" s="164">
        <v>2252250</v>
      </c>
      <c r="I151" s="112">
        <v>221650</v>
      </c>
      <c r="J151" s="170">
        <v>0.11</v>
      </c>
      <c r="K151" s="164">
        <v>65994500</v>
      </c>
      <c r="L151" s="112">
        <v>-157300</v>
      </c>
      <c r="M151" s="127">
        <v>0</v>
      </c>
      <c r="N151" s="112">
        <v>49957050</v>
      </c>
      <c r="O151" s="173">
        <f t="shared" si="20"/>
        <v>0.756988082340195</v>
      </c>
      <c r="P151" s="108">
        <f>Volume!K151</f>
        <v>33.2</v>
      </c>
      <c r="Q151" s="69">
        <f>Volume!J151</f>
        <v>33.3</v>
      </c>
      <c r="R151" s="237">
        <f t="shared" si="21"/>
        <v>219.761685</v>
      </c>
      <c r="S151" s="103">
        <f t="shared" si="22"/>
        <v>166.35697649999997</v>
      </c>
      <c r="T151" s="109">
        <f t="shared" si="23"/>
        <v>66151800</v>
      </c>
      <c r="U151" s="103">
        <f t="shared" si="24"/>
        <v>-0.23778642455685256</v>
      </c>
      <c r="V151" s="103">
        <f t="shared" si="25"/>
        <v>176.38077599999997</v>
      </c>
      <c r="W151" s="103">
        <f t="shared" si="26"/>
        <v>35.88091649999999</v>
      </c>
      <c r="X151" s="103">
        <f t="shared" si="27"/>
        <v>7.4999925</v>
      </c>
      <c r="Y151" s="103">
        <f t="shared" si="28"/>
        <v>219.623976</v>
      </c>
      <c r="Z151" s="237">
        <f t="shared" si="29"/>
        <v>0.13770900000000097</v>
      </c>
      <c r="AB151" s="77"/>
    </row>
    <row r="152" spans="1:28" s="7" customFormat="1" ht="15">
      <c r="A152" s="193" t="s">
        <v>432</v>
      </c>
      <c r="B152" s="164">
        <v>1078200</v>
      </c>
      <c r="C152" s="162">
        <v>-15750</v>
      </c>
      <c r="D152" s="170">
        <v>-0.01</v>
      </c>
      <c r="E152" s="164">
        <v>1800</v>
      </c>
      <c r="F152" s="112">
        <v>0</v>
      </c>
      <c r="G152" s="170">
        <v>0</v>
      </c>
      <c r="H152" s="164">
        <v>450</v>
      </c>
      <c r="I152" s="112">
        <v>0</v>
      </c>
      <c r="J152" s="170">
        <v>0</v>
      </c>
      <c r="K152" s="164">
        <v>1080450</v>
      </c>
      <c r="L152" s="112">
        <v>-15750</v>
      </c>
      <c r="M152" s="127">
        <v>-0.01</v>
      </c>
      <c r="N152" s="112">
        <v>1048500</v>
      </c>
      <c r="O152" s="173">
        <f t="shared" si="20"/>
        <v>0.9704289879216993</v>
      </c>
      <c r="P152" s="108">
        <f>Volume!K152</f>
        <v>450.75</v>
      </c>
      <c r="Q152" s="69">
        <f>Volume!J152</f>
        <v>444.95</v>
      </c>
      <c r="R152" s="237">
        <f t="shared" si="21"/>
        <v>48.07462275</v>
      </c>
      <c r="S152" s="103">
        <f t="shared" si="22"/>
        <v>46.6530075</v>
      </c>
      <c r="T152" s="109">
        <f t="shared" si="23"/>
        <v>1096200</v>
      </c>
      <c r="U152" s="103">
        <f t="shared" si="24"/>
        <v>-1.4367816091954022</v>
      </c>
      <c r="V152" s="103">
        <f t="shared" si="25"/>
        <v>47.974509</v>
      </c>
      <c r="W152" s="103">
        <f t="shared" si="26"/>
        <v>0.080091</v>
      </c>
      <c r="X152" s="103">
        <f t="shared" si="27"/>
        <v>0.02002275</v>
      </c>
      <c r="Y152" s="103">
        <f t="shared" si="28"/>
        <v>49.411215</v>
      </c>
      <c r="Z152" s="237">
        <f t="shared" si="29"/>
        <v>-1.3365922499999954</v>
      </c>
      <c r="AB152" s="77"/>
    </row>
    <row r="153" spans="1:28" s="58" customFormat="1" ht="13.5" customHeight="1">
      <c r="A153" s="193" t="s">
        <v>216</v>
      </c>
      <c r="B153" s="164">
        <v>60708700</v>
      </c>
      <c r="C153" s="162">
        <v>-2800600</v>
      </c>
      <c r="D153" s="170">
        <v>-0.04</v>
      </c>
      <c r="E153" s="164">
        <v>17373100</v>
      </c>
      <c r="F153" s="112">
        <v>830800</v>
      </c>
      <c r="G153" s="170">
        <v>0.05</v>
      </c>
      <c r="H153" s="164">
        <v>6013250</v>
      </c>
      <c r="I153" s="112">
        <v>147400</v>
      </c>
      <c r="J153" s="170">
        <v>0.03</v>
      </c>
      <c r="K153" s="164">
        <v>84095050</v>
      </c>
      <c r="L153" s="112">
        <v>-1822400</v>
      </c>
      <c r="M153" s="127">
        <v>-0.02</v>
      </c>
      <c r="N153" s="112">
        <v>69519200</v>
      </c>
      <c r="O153" s="173">
        <f t="shared" si="20"/>
        <v>0.8266741026968888</v>
      </c>
      <c r="P153" s="108">
        <f>Volume!K153</f>
        <v>94.7</v>
      </c>
      <c r="Q153" s="69">
        <f>Volume!J153</f>
        <v>92.4</v>
      </c>
      <c r="R153" s="237">
        <f t="shared" si="21"/>
        <v>777.0382620000001</v>
      </c>
      <c r="S153" s="103">
        <f t="shared" si="22"/>
        <v>642.357408</v>
      </c>
      <c r="T153" s="109">
        <f t="shared" si="23"/>
        <v>85917450</v>
      </c>
      <c r="U153" s="103">
        <f t="shared" si="24"/>
        <v>-2.1211057823527115</v>
      </c>
      <c r="V153" s="103">
        <f t="shared" si="25"/>
        <v>560.948388</v>
      </c>
      <c r="W153" s="103">
        <f t="shared" si="26"/>
        <v>160.527444</v>
      </c>
      <c r="X153" s="103">
        <f t="shared" si="27"/>
        <v>55.56243</v>
      </c>
      <c r="Y153" s="103">
        <f t="shared" si="28"/>
        <v>813.6382515</v>
      </c>
      <c r="Z153" s="237">
        <f t="shared" si="29"/>
        <v>-36.59998949999988</v>
      </c>
      <c r="AA153" s="78"/>
      <c r="AB153" s="77"/>
    </row>
    <row r="154" spans="1:28" s="7" customFormat="1" ht="15">
      <c r="A154" s="193" t="s">
        <v>235</v>
      </c>
      <c r="B154" s="164">
        <v>24102900</v>
      </c>
      <c r="C154" s="162">
        <v>45900</v>
      </c>
      <c r="D154" s="170">
        <v>0</v>
      </c>
      <c r="E154" s="164">
        <v>5953500</v>
      </c>
      <c r="F154" s="112">
        <v>-170100</v>
      </c>
      <c r="G154" s="170">
        <v>-0.03</v>
      </c>
      <c r="H154" s="164">
        <v>3807000</v>
      </c>
      <c r="I154" s="112">
        <v>16200</v>
      </c>
      <c r="J154" s="170">
        <v>0</v>
      </c>
      <c r="K154" s="164">
        <v>33863400</v>
      </c>
      <c r="L154" s="112">
        <v>-108000</v>
      </c>
      <c r="M154" s="127">
        <v>0</v>
      </c>
      <c r="N154" s="112">
        <v>31860000</v>
      </c>
      <c r="O154" s="173">
        <f t="shared" si="20"/>
        <v>0.9408387816935098</v>
      </c>
      <c r="P154" s="108">
        <f>Volume!K154</f>
        <v>145.55</v>
      </c>
      <c r="Q154" s="69">
        <f>Volume!J154</f>
        <v>144.45</v>
      </c>
      <c r="R154" s="237">
        <f t="shared" si="21"/>
        <v>489.156813</v>
      </c>
      <c r="S154" s="103">
        <f t="shared" si="22"/>
        <v>460.2177</v>
      </c>
      <c r="T154" s="109">
        <f t="shared" si="23"/>
        <v>33971400</v>
      </c>
      <c r="U154" s="103">
        <f t="shared" si="24"/>
        <v>-0.31791448100460973</v>
      </c>
      <c r="V154" s="103">
        <f t="shared" si="25"/>
        <v>348.1663905</v>
      </c>
      <c r="W154" s="103">
        <f t="shared" si="26"/>
        <v>85.99830749999998</v>
      </c>
      <c r="X154" s="103">
        <f t="shared" si="27"/>
        <v>54.992115</v>
      </c>
      <c r="Y154" s="103">
        <f t="shared" si="28"/>
        <v>494.453727</v>
      </c>
      <c r="Z154" s="237">
        <f t="shared" si="29"/>
        <v>-5.296914000000015</v>
      </c>
      <c r="AB154" s="77"/>
    </row>
    <row r="155" spans="1:28" s="7" customFormat="1" ht="15">
      <c r="A155" s="193" t="s">
        <v>204</v>
      </c>
      <c r="B155" s="164">
        <v>12819600</v>
      </c>
      <c r="C155" s="162">
        <v>-187200</v>
      </c>
      <c r="D155" s="170">
        <v>-0.01</v>
      </c>
      <c r="E155" s="164">
        <v>1556400</v>
      </c>
      <c r="F155" s="112">
        <v>16800</v>
      </c>
      <c r="G155" s="170">
        <v>0.01</v>
      </c>
      <c r="H155" s="164">
        <v>208200</v>
      </c>
      <c r="I155" s="112">
        <v>-1200</v>
      </c>
      <c r="J155" s="170">
        <v>-0.01</v>
      </c>
      <c r="K155" s="164">
        <v>14584200</v>
      </c>
      <c r="L155" s="112">
        <v>-171600</v>
      </c>
      <c r="M155" s="127">
        <v>-0.01</v>
      </c>
      <c r="N155" s="112">
        <v>8800800</v>
      </c>
      <c r="O155" s="173">
        <f t="shared" si="20"/>
        <v>0.6034475665446167</v>
      </c>
      <c r="P155" s="108">
        <f>Volume!K155</f>
        <v>450</v>
      </c>
      <c r="Q155" s="69">
        <f>Volume!J155</f>
        <v>453.25</v>
      </c>
      <c r="R155" s="237">
        <f t="shared" si="21"/>
        <v>661.028865</v>
      </c>
      <c r="S155" s="103">
        <f t="shared" si="22"/>
        <v>398.89626</v>
      </c>
      <c r="T155" s="109">
        <f t="shared" si="23"/>
        <v>14755800</v>
      </c>
      <c r="U155" s="103">
        <f t="shared" si="24"/>
        <v>-1.1629325417801812</v>
      </c>
      <c r="V155" s="103">
        <f t="shared" si="25"/>
        <v>581.04837</v>
      </c>
      <c r="W155" s="103">
        <f t="shared" si="26"/>
        <v>70.54383</v>
      </c>
      <c r="X155" s="103">
        <f t="shared" si="27"/>
        <v>9.436665</v>
      </c>
      <c r="Y155" s="103">
        <f t="shared" si="28"/>
        <v>664.011</v>
      </c>
      <c r="Z155" s="237">
        <f t="shared" si="29"/>
        <v>-2.982134999999971</v>
      </c>
      <c r="AB155" s="77"/>
    </row>
    <row r="156" spans="1:28" s="7" customFormat="1" ht="15">
      <c r="A156" s="193" t="s">
        <v>205</v>
      </c>
      <c r="B156" s="164">
        <v>7428500</v>
      </c>
      <c r="C156" s="162">
        <v>283750</v>
      </c>
      <c r="D156" s="170">
        <v>0.04</v>
      </c>
      <c r="E156" s="164">
        <v>1275750</v>
      </c>
      <c r="F156" s="112">
        <v>79000</v>
      </c>
      <c r="G156" s="170">
        <v>0.07</v>
      </c>
      <c r="H156" s="164">
        <v>828000</v>
      </c>
      <c r="I156" s="112">
        <v>12750</v>
      </c>
      <c r="J156" s="170">
        <v>0.02</v>
      </c>
      <c r="K156" s="164">
        <v>9532250</v>
      </c>
      <c r="L156" s="112">
        <v>375500</v>
      </c>
      <c r="M156" s="127">
        <v>0.04</v>
      </c>
      <c r="N156" s="112">
        <v>8980000</v>
      </c>
      <c r="O156" s="173">
        <f t="shared" si="20"/>
        <v>0.9420650948097249</v>
      </c>
      <c r="P156" s="108">
        <f>Volume!K156</f>
        <v>1326</v>
      </c>
      <c r="Q156" s="69">
        <f>Volume!J156</f>
        <v>1308.7</v>
      </c>
      <c r="R156" s="237">
        <f t="shared" si="21"/>
        <v>1247.4855575</v>
      </c>
      <c r="S156" s="103">
        <f t="shared" si="22"/>
        <v>1175.2126</v>
      </c>
      <c r="T156" s="109">
        <f t="shared" si="23"/>
        <v>9156750</v>
      </c>
      <c r="U156" s="103">
        <f t="shared" si="24"/>
        <v>4.100799956316378</v>
      </c>
      <c r="V156" s="103">
        <f t="shared" si="25"/>
        <v>972.167795</v>
      </c>
      <c r="W156" s="103">
        <f t="shared" si="26"/>
        <v>166.9574025</v>
      </c>
      <c r="X156" s="103">
        <f t="shared" si="27"/>
        <v>108.36036</v>
      </c>
      <c r="Y156" s="103">
        <f t="shared" si="28"/>
        <v>1214.18505</v>
      </c>
      <c r="Z156" s="237">
        <f t="shared" si="29"/>
        <v>33.30050749999987</v>
      </c>
      <c r="AB156" s="77"/>
    </row>
    <row r="157" spans="1:28" s="58" customFormat="1" ht="14.25" customHeight="1">
      <c r="A157" s="193" t="s">
        <v>37</v>
      </c>
      <c r="B157" s="164">
        <v>2651200</v>
      </c>
      <c r="C157" s="162">
        <v>198400</v>
      </c>
      <c r="D157" s="170">
        <v>0.08</v>
      </c>
      <c r="E157" s="164">
        <v>172800</v>
      </c>
      <c r="F157" s="112">
        <v>3200</v>
      </c>
      <c r="G157" s="170">
        <v>0.02</v>
      </c>
      <c r="H157" s="164">
        <v>20800</v>
      </c>
      <c r="I157" s="112">
        <v>0</v>
      </c>
      <c r="J157" s="170">
        <v>0</v>
      </c>
      <c r="K157" s="164">
        <v>2844800</v>
      </c>
      <c r="L157" s="112">
        <v>201600</v>
      </c>
      <c r="M157" s="127">
        <v>0.08</v>
      </c>
      <c r="N157" s="112">
        <v>2731200</v>
      </c>
      <c r="O157" s="173">
        <f t="shared" si="20"/>
        <v>0.9600674915635545</v>
      </c>
      <c r="P157" s="108">
        <f>Volume!K157</f>
        <v>215.65</v>
      </c>
      <c r="Q157" s="69">
        <f>Volume!J157</f>
        <v>207.7</v>
      </c>
      <c r="R157" s="237">
        <f t="shared" si="21"/>
        <v>59.086496</v>
      </c>
      <c r="S157" s="103">
        <f t="shared" si="22"/>
        <v>56.727024</v>
      </c>
      <c r="T157" s="109">
        <f t="shared" si="23"/>
        <v>2643200</v>
      </c>
      <c r="U157" s="103">
        <f t="shared" si="24"/>
        <v>7.627118644067797</v>
      </c>
      <c r="V157" s="103">
        <f t="shared" si="25"/>
        <v>55.065424</v>
      </c>
      <c r="W157" s="103">
        <f t="shared" si="26"/>
        <v>3.589056</v>
      </c>
      <c r="X157" s="103">
        <f t="shared" si="27"/>
        <v>0.432016</v>
      </c>
      <c r="Y157" s="103">
        <f t="shared" si="28"/>
        <v>57.000608</v>
      </c>
      <c r="Z157" s="237">
        <f t="shared" si="29"/>
        <v>2.085887999999997</v>
      </c>
      <c r="AA157" s="78"/>
      <c r="AB157" s="77"/>
    </row>
    <row r="158" spans="1:28" s="58" customFormat="1" ht="14.25" customHeight="1">
      <c r="A158" s="193" t="s">
        <v>299</v>
      </c>
      <c r="B158" s="164">
        <v>1589550</v>
      </c>
      <c r="C158" s="162">
        <v>30300</v>
      </c>
      <c r="D158" s="170">
        <v>0.02</v>
      </c>
      <c r="E158" s="164">
        <v>113400</v>
      </c>
      <c r="F158" s="112">
        <v>2250</v>
      </c>
      <c r="G158" s="170">
        <v>0.02</v>
      </c>
      <c r="H158" s="164">
        <v>3150</v>
      </c>
      <c r="I158" s="112">
        <v>0</v>
      </c>
      <c r="J158" s="170">
        <v>0</v>
      </c>
      <c r="K158" s="164">
        <v>1706100</v>
      </c>
      <c r="L158" s="112">
        <v>32550</v>
      </c>
      <c r="M158" s="127">
        <v>0.02</v>
      </c>
      <c r="N158" s="112">
        <v>1473000</v>
      </c>
      <c r="O158" s="173">
        <f t="shared" si="20"/>
        <v>0.8633726041849833</v>
      </c>
      <c r="P158" s="108">
        <f>Volume!K158</f>
        <v>1703</v>
      </c>
      <c r="Q158" s="69">
        <f>Volume!J158</f>
        <v>1687.5</v>
      </c>
      <c r="R158" s="237">
        <f t="shared" si="21"/>
        <v>287.904375</v>
      </c>
      <c r="S158" s="103">
        <f t="shared" si="22"/>
        <v>248.56875</v>
      </c>
      <c r="T158" s="109">
        <f t="shared" si="23"/>
        <v>1673550</v>
      </c>
      <c r="U158" s="103">
        <f t="shared" si="24"/>
        <v>1.9449672851124855</v>
      </c>
      <c r="V158" s="103">
        <f t="shared" si="25"/>
        <v>268.2365625</v>
      </c>
      <c r="W158" s="103">
        <f t="shared" si="26"/>
        <v>19.13625</v>
      </c>
      <c r="X158" s="103">
        <f t="shared" si="27"/>
        <v>0.5315625</v>
      </c>
      <c r="Y158" s="103">
        <f t="shared" si="28"/>
        <v>285.005565</v>
      </c>
      <c r="Z158" s="237">
        <f t="shared" si="29"/>
        <v>2.898810000000026</v>
      </c>
      <c r="AA158" s="78"/>
      <c r="AB158" s="77"/>
    </row>
    <row r="159" spans="1:28" s="58" customFormat="1" ht="14.25" customHeight="1">
      <c r="A159" s="193" t="s">
        <v>433</v>
      </c>
      <c r="B159" s="164">
        <v>49200</v>
      </c>
      <c r="C159" s="162">
        <v>9000</v>
      </c>
      <c r="D159" s="170">
        <v>0.22</v>
      </c>
      <c r="E159" s="164">
        <v>0</v>
      </c>
      <c r="F159" s="112">
        <v>0</v>
      </c>
      <c r="G159" s="170">
        <v>0</v>
      </c>
      <c r="H159" s="164">
        <v>0</v>
      </c>
      <c r="I159" s="112">
        <v>0</v>
      </c>
      <c r="J159" s="170">
        <v>0</v>
      </c>
      <c r="K159" s="164">
        <v>49200</v>
      </c>
      <c r="L159" s="112">
        <v>9000</v>
      </c>
      <c r="M159" s="127">
        <v>0.22</v>
      </c>
      <c r="N159" s="112">
        <v>48400</v>
      </c>
      <c r="O159" s="173">
        <f t="shared" si="20"/>
        <v>0.983739837398374</v>
      </c>
      <c r="P159" s="108">
        <f>Volume!K159</f>
        <v>1106.6</v>
      </c>
      <c r="Q159" s="69">
        <f>Volume!J159</f>
        <v>1074.7</v>
      </c>
      <c r="R159" s="237">
        <f t="shared" si="21"/>
        <v>5.287524</v>
      </c>
      <c r="S159" s="103">
        <f t="shared" si="22"/>
        <v>5.201548</v>
      </c>
      <c r="T159" s="109">
        <f t="shared" si="23"/>
        <v>40200</v>
      </c>
      <c r="U159" s="103">
        <f t="shared" si="24"/>
        <v>22.388059701492537</v>
      </c>
      <c r="V159" s="103">
        <f t="shared" si="25"/>
        <v>5.287524</v>
      </c>
      <c r="W159" s="103">
        <f t="shared" si="26"/>
        <v>0</v>
      </c>
      <c r="X159" s="103">
        <f t="shared" si="27"/>
        <v>0</v>
      </c>
      <c r="Y159" s="103">
        <f t="shared" si="28"/>
        <v>4.448532</v>
      </c>
      <c r="Z159" s="237">
        <f t="shared" si="29"/>
        <v>0.8389920000000002</v>
      </c>
      <c r="AA159" s="78"/>
      <c r="AB159" s="77"/>
    </row>
    <row r="160" spans="1:28" s="58" customFormat="1" ht="14.25" customHeight="1">
      <c r="A160" s="193" t="s">
        <v>228</v>
      </c>
      <c r="B160" s="164">
        <v>1186656</v>
      </c>
      <c r="C160" s="162">
        <v>4700</v>
      </c>
      <c r="D160" s="170">
        <v>0</v>
      </c>
      <c r="E160" s="164">
        <v>24252</v>
      </c>
      <c r="F160" s="112">
        <v>752</v>
      </c>
      <c r="G160" s="170">
        <v>0.03</v>
      </c>
      <c r="H160" s="164">
        <v>3572</v>
      </c>
      <c r="I160" s="112">
        <v>0</v>
      </c>
      <c r="J160" s="170">
        <v>0</v>
      </c>
      <c r="K160" s="164">
        <v>1214480</v>
      </c>
      <c r="L160" s="112">
        <v>5452</v>
      </c>
      <c r="M160" s="127">
        <v>0</v>
      </c>
      <c r="N160" s="112">
        <v>1160148</v>
      </c>
      <c r="O160" s="173">
        <f t="shared" si="20"/>
        <v>0.9552631578947368</v>
      </c>
      <c r="P160" s="108">
        <f>Volume!K160</f>
        <v>1254.55</v>
      </c>
      <c r="Q160" s="69">
        <f>Volume!J160</f>
        <v>1245.1</v>
      </c>
      <c r="R160" s="237">
        <f t="shared" si="21"/>
        <v>151.2149048</v>
      </c>
      <c r="S160" s="103">
        <f t="shared" si="22"/>
        <v>144.45002748</v>
      </c>
      <c r="T160" s="109">
        <f t="shared" si="23"/>
        <v>1209028</v>
      </c>
      <c r="U160" s="103">
        <f t="shared" si="24"/>
        <v>0.4509407557145078</v>
      </c>
      <c r="V160" s="103">
        <f t="shared" si="25"/>
        <v>147.75053856</v>
      </c>
      <c r="W160" s="103">
        <f t="shared" si="26"/>
        <v>3.01961652</v>
      </c>
      <c r="X160" s="103">
        <f t="shared" si="27"/>
        <v>0.4447497199999999</v>
      </c>
      <c r="Y160" s="103">
        <f t="shared" si="28"/>
        <v>151.67860774</v>
      </c>
      <c r="Z160" s="237">
        <f t="shared" si="29"/>
        <v>-0.46370293999999035</v>
      </c>
      <c r="AA160" s="78"/>
      <c r="AB160" s="77"/>
    </row>
    <row r="161" spans="1:28" s="58" customFormat="1" ht="14.25" customHeight="1">
      <c r="A161" s="193" t="s">
        <v>434</v>
      </c>
      <c r="B161" s="164">
        <v>3637400</v>
      </c>
      <c r="C161" s="162">
        <v>7800</v>
      </c>
      <c r="D161" s="170">
        <v>0</v>
      </c>
      <c r="E161" s="164">
        <v>46800</v>
      </c>
      <c r="F161" s="112">
        <v>-2600</v>
      </c>
      <c r="G161" s="170">
        <v>-0.05</v>
      </c>
      <c r="H161" s="164">
        <v>0</v>
      </c>
      <c r="I161" s="112">
        <v>0</v>
      </c>
      <c r="J161" s="170">
        <v>0</v>
      </c>
      <c r="K161" s="164">
        <v>3684200</v>
      </c>
      <c r="L161" s="112">
        <v>5200</v>
      </c>
      <c r="M161" s="127">
        <v>0</v>
      </c>
      <c r="N161" s="112">
        <v>3497000</v>
      </c>
      <c r="O161" s="173">
        <f t="shared" si="20"/>
        <v>0.9491884262526464</v>
      </c>
      <c r="P161" s="108">
        <f>Volume!K161</f>
        <v>79.35</v>
      </c>
      <c r="Q161" s="69">
        <f>Volume!J161</f>
        <v>77.65</v>
      </c>
      <c r="R161" s="237">
        <f t="shared" si="21"/>
        <v>28.607813</v>
      </c>
      <c r="S161" s="103">
        <f t="shared" si="22"/>
        <v>27.154205</v>
      </c>
      <c r="T161" s="109">
        <f t="shared" si="23"/>
        <v>3679000</v>
      </c>
      <c r="U161" s="103">
        <f t="shared" si="24"/>
        <v>0.1413427561837456</v>
      </c>
      <c r="V161" s="103">
        <f t="shared" si="25"/>
        <v>28.244411</v>
      </c>
      <c r="W161" s="103">
        <f t="shared" si="26"/>
        <v>0.36340200000000006</v>
      </c>
      <c r="X161" s="103">
        <f t="shared" si="27"/>
        <v>0</v>
      </c>
      <c r="Y161" s="103">
        <f t="shared" si="28"/>
        <v>29.192865</v>
      </c>
      <c r="Z161" s="237">
        <f t="shared" si="29"/>
        <v>-0.585052000000001</v>
      </c>
      <c r="AA161" s="78"/>
      <c r="AB161" s="77"/>
    </row>
    <row r="162" spans="1:28" s="58" customFormat="1" ht="14.25" customHeight="1">
      <c r="A162" s="193" t="s">
        <v>276</v>
      </c>
      <c r="B162" s="164">
        <v>401800</v>
      </c>
      <c r="C162" s="162">
        <v>11900</v>
      </c>
      <c r="D162" s="170">
        <v>0.03</v>
      </c>
      <c r="E162" s="164">
        <v>2450</v>
      </c>
      <c r="F162" s="112">
        <v>0</v>
      </c>
      <c r="G162" s="170">
        <v>0</v>
      </c>
      <c r="H162" s="164">
        <v>700</v>
      </c>
      <c r="I162" s="112">
        <v>0</v>
      </c>
      <c r="J162" s="170">
        <v>0</v>
      </c>
      <c r="K162" s="164">
        <v>404950</v>
      </c>
      <c r="L162" s="112">
        <v>11900</v>
      </c>
      <c r="M162" s="127">
        <v>0.03</v>
      </c>
      <c r="N162" s="112">
        <v>384650</v>
      </c>
      <c r="O162" s="173">
        <f t="shared" si="20"/>
        <v>0.9498703543647364</v>
      </c>
      <c r="P162" s="108">
        <f>Volume!K162</f>
        <v>949.45</v>
      </c>
      <c r="Q162" s="69">
        <f>Volume!J162</f>
        <v>940.15</v>
      </c>
      <c r="R162" s="237">
        <f t="shared" si="21"/>
        <v>38.07137425</v>
      </c>
      <c r="S162" s="103">
        <f t="shared" si="22"/>
        <v>36.16286975</v>
      </c>
      <c r="T162" s="109">
        <f t="shared" si="23"/>
        <v>393050</v>
      </c>
      <c r="U162" s="103">
        <f t="shared" si="24"/>
        <v>3.0276046304541406</v>
      </c>
      <c r="V162" s="103">
        <f t="shared" si="25"/>
        <v>37.775227</v>
      </c>
      <c r="W162" s="103">
        <f t="shared" si="26"/>
        <v>0.23033675</v>
      </c>
      <c r="X162" s="103">
        <f t="shared" si="27"/>
        <v>0.0658105</v>
      </c>
      <c r="Y162" s="103">
        <f t="shared" si="28"/>
        <v>37.31813225</v>
      </c>
      <c r="Z162" s="237">
        <f t="shared" si="29"/>
        <v>0.7532420000000002</v>
      </c>
      <c r="AA162" s="78"/>
      <c r="AB162" s="77"/>
    </row>
    <row r="163" spans="1:28" s="58" customFormat="1" ht="14.25" customHeight="1">
      <c r="A163" s="193" t="s">
        <v>180</v>
      </c>
      <c r="B163" s="164">
        <v>6016500</v>
      </c>
      <c r="C163" s="162">
        <v>-514500</v>
      </c>
      <c r="D163" s="170">
        <v>-0.08</v>
      </c>
      <c r="E163" s="164">
        <v>474000</v>
      </c>
      <c r="F163" s="112">
        <v>52500</v>
      </c>
      <c r="G163" s="170">
        <v>0.12</v>
      </c>
      <c r="H163" s="164">
        <v>81000</v>
      </c>
      <c r="I163" s="112">
        <v>12000</v>
      </c>
      <c r="J163" s="170">
        <v>0.17</v>
      </c>
      <c r="K163" s="164">
        <v>6571500</v>
      </c>
      <c r="L163" s="112">
        <v>-450000</v>
      </c>
      <c r="M163" s="127">
        <v>-0.06</v>
      </c>
      <c r="N163" s="112">
        <v>5671500</v>
      </c>
      <c r="O163" s="173">
        <f t="shared" si="20"/>
        <v>0.8630449669025336</v>
      </c>
      <c r="P163" s="108">
        <f>Volume!K163</f>
        <v>169.65</v>
      </c>
      <c r="Q163" s="69">
        <f>Volume!J163</f>
        <v>164.55</v>
      </c>
      <c r="R163" s="237">
        <f t="shared" si="21"/>
        <v>108.1340325</v>
      </c>
      <c r="S163" s="103">
        <f t="shared" si="22"/>
        <v>93.32453250000002</v>
      </c>
      <c r="T163" s="109">
        <f t="shared" si="23"/>
        <v>7021500</v>
      </c>
      <c r="U163" s="103">
        <f t="shared" si="24"/>
        <v>-6.40888698995941</v>
      </c>
      <c r="V163" s="103">
        <f t="shared" si="25"/>
        <v>99.00150750000002</v>
      </c>
      <c r="W163" s="103">
        <f t="shared" si="26"/>
        <v>7.79967</v>
      </c>
      <c r="X163" s="103">
        <f t="shared" si="27"/>
        <v>1.332855</v>
      </c>
      <c r="Y163" s="103">
        <f t="shared" si="28"/>
        <v>119.1197475</v>
      </c>
      <c r="Z163" s="237">
        <f t="shared" si="29"/>
        <v>-10.985714999999999</v>
      </c>
      <c r="AA163" s="78"/>
      <c r="AB163" s="77"/>
    </row>
    <row r="164" spans="1:28" s="58" customFormat="1" ht="14.25" customHeight="1">
      <c r="A164" s="193" t="s">
        <v>181</v>
      </c>
      <c r="B164" s="164">
        <v>401200</v>
      </c>
      <c r="C164" s="162">
        <v>11900</v>
      </c>
      <c r="D164" s="170">
        <v>0.03</v>
      </c>
      <c r="E164" s="164">
        <v>0</v>
      </c>
      <c r="F164" s="112">
        <v>0</v>
      </c>
      <c r="G164" s="170">
        <v>0</v>
      </c>
      <c r="H164" s="164">
        <v>0</v>
      </c>
      <c r="I164" s="112">
        <v>0</v>
      </c>
      <c r="J164" s="170">
        <v>0</v>
      </c>
      <c r="K164" s="164">
        <v>401200</v>
      </c>
      <c r="L164" s="112">
        <v>11900</v>
      </c>
      <c r="M164" s="127">
        <v>0.03</v>
      </c>
      <c r="N164" s="112">
        <v>386750</v>
      </c>
      <c r="O164" s="173">
        <f t="shared" si="20"/>
        <v>0.9639830508474576</v>
      </c>
      <c r="P164" s="108">
        <f>Volume!K164</f>
        <v>315.9</v>
      </c>
      <c r="Q164" s="69">
        <f>Volume!J164</f>
        <v>314.15</v>
      </c>
      <c r="R164" s="237">
        <f t="shared" si="21"/>
        <v>12.603697999999998</v>
      </c>
      <c r="S164" s="103">
        <f t="shared" si="22"/>
        <v>12.149751249999998</v>
      </c>
      <c r="T164" s="109">
        <f t="shared" si="23"/>
        <v>389300</v>
      </c>
      <c r="U164" s="103">
        <f t="shared" si="24"/>
        <v>3.056768558951965</v>
      </c>
      <c r="V164" s="103">
        <f t="shared" si="25"/>
        <v>12.603697999999998</v>
      </c>
      <c r="W164" s="103">
        <f t="shared" si="26"/>
        <v>0</v>
      </c>
      <c r="X164" s="103">
        <f t="shared" si="27"/>
        <v>0</v>
      </c>
      <c r="Y164" s="103">
        <f t="shared" si="28"/>
        <v>12.297987</v>
      </c>
      <c r="Z164" s="237">
        <f t="shared" si="29"/>
        <v>0.30571099999999873</v>
      </c>
      <c r="AA164" s="78"/>
      <c r="AB164" s="77"/>
    </row>
    <row r="165" spans="1:28" s="58" customFormat="1" ht="14.25" customHeight="1">
      <c r="A165" s="193" t="s">
        <v>150</v>
      </c>
      <c r="B165" s="164">
        <v>3996750</v>
      </c>
      <c r="C165" s="162">
        <v>213306</v>
      </c>
      <c r="D165" s="170">
        <v>0.06</v>
      </c>
      <c r="E165" s="164">
        <v>117822</v>
      </c>
      <c r="F165" s="112">
        <v>-876</v>
      </c>
      <c r="G165" s="170">
        <v>-0.01</v>
      </c>
      <c r="H165" s="164">
        <v>16644</v>
      </c>
      <c r="I165" s="112">
        <v>0</v>
      </c>
      <c r="J165" s="170">
        <v>0</v>
      </c>
      <c r="K165" s="164">
        <v>4131216</v>
      </c>
      <c r="L165" s="112">
        <v>212430</v>
      </c>
      <c r="M165" s="127">
        <v>0.05</v>
      </c>
      <c r="N165" s="112">
        <v>4021716</v>
      </c>
      <c r="O165" s="173">
        <f t="shared" si="20"/>
        <v>0.9734944868532655</v>
      </c>
      <c r="P165" s="108">
        <f>Volume!K165</f>
        <v>558.65</v>
      </c>
      <c r="Q165" s="69">
        <f>Volume!J165</f>
        <v>538.55</v>
      </c>
      <c r="R165" s="237">
        <f t="shared" si="21"/>
        <v>222.48663767999997</v>
      </c>
      <c r="S165" s="103">
        <f t="shared" si="22"/>
        <v>216.58951517999998</v>
      </c>
      <c r="T165" s="109">
        <f t="shared" si="23"/>
        <v>3918786</v>
      </c>
      <c r="U165" s="103">
        <f t="shared" si="24"/>
        <v>5.420811445177154</v>
      </c>
      <c r="V165" s="103">
        <f t="shared" si="25"/>
        <v>215.24497125</v>
      </c>
      <c r="W165" s="103">
        <f t="shared" si="26"/>
        <v>6.345303809999999</v>
      </c>
      <c r="X165" s="103">
        <f t="shared" si="27"/>
        <v>0.8963626199999999</v>
      </c>
      <c r="Y165" s="103">
        <f t="shared" si="28"/>
        <v>218.92297989000002</v>
      </c>
      <c r="Z165" s="237">
        <f t="shared" si="29"/>
        <v>3.563657789999951</v>
      </c>
      <c r="AA165" s="78"/>
      <c r="AB165" s="77"/>
    </row>
    <row r="166" spans="1:28" s="58" customFormat="1" ht="14.25" customHeight="1">
      <c r="A166" s="193" t="s">
        <v>435</v>
      </c>
      <c r="B166" s="164">
        <v>5348750</v>
      </c>
      <c r="C166" s="162">
        <v>10000</v>
      </c>
      <c r="D166" s="170">
        <v>0</v>
      </c>
      <c r="E166" s="164">
        <v>0</v>
      </c>
      <c r="F166" s="112">
        <v>0</v>
      </c>
      <c r="G166" s="170">
        <v>0</v>
      </c>
      <c r="H166" s="164">
        <v>0</v>
      </c>
      <c r="I166" s="112">
        <v>0</v>
      </c>
      <c r="J166" s="170">
        <v>0</v>
      </c>
      <c r="K166" s="164">
        <v>5348750</v>
      </c>
      <c r="L166" s="112">
        <v>10000</v>
      </c>
      <c r="M166" s="127">
        <v>0</v>
      </c>
      <c r="N166" s="112">
        <v>4777500</v>
      </c>
      <c r="O166" s="173">
        <f t="shared" si="20"/>
        <v>0.893199345641505</v>
      </c>
      <c r="P166" s="108">
        <f>Volume!K166</f>
        <v>163.6</v>
      </c>
      <c r="Q166" s="69">
        <f>Volume!J166</f>
        <v>160.95</v>
      </c>
      <c r="R166" s="237">
        <f t="shared" si="21"/>
        <v>86.08813124999999</v>
      </c>
      <c r="S166" s="103">
        <f t="shared" si="22"/>
        <v>76.8938625</v>
      </c>
      <c r="T166" s="109">
        <f t="shared" si="23"/>
        <v>5338750</v>
      </c>
      <c r="U166" s="103">
        <f t="shared" si="24"/>
        <v>0.18730976352142356</v>
      </c>
      <c r="V166" s="103">
        <f t="shared" si="25"/>
        <v>86.08813124999999</v>
      </c>
      <c r="W166" s="103">
        <f t="shared" si="26"/>
        <v>0</v>
      </c>
      <c r="X166" s="103">
        <f t="shared" si="27"/>
        <v>0</v>
      </c>
      <c r="Y166" s="103">
        <f t="shared" si="28"/>
        <v>87.34195</v>
      </c>
      <c r="Z166" s="237">
        <f t="shared" si="29"/>
        <v>-1.2538187500000078</v>
      </c>
      <c r="AA166" s="78"/>
      <c r="AB166" s="77"/>
    </row>
    <row r="167" spans="1:28" s="58" customFormat="1" ht="14.25" customHeight="1">
      <c r="A167" s="193" t="s">
        <v>436</v>
      </c>
      <c r="B167" s="164">
        <v>1346100</v>
      </c>
      <c r="C167" s="162">
        <v>-14700</v>
      </c>
      <c r="D167" s="170">
        <v>-0.01</v>
      </c>
      <c r="E167" s="164">
        <v>4200</v>
      </c>
      <c r="F167" s="112">
        <v>0</v>
      </c>
      <c r="G167" s="170">
        <v>0</v>
      </c>
      <c r="H167" s="164">
        <v>0</v>
      </c>
      <c r="I167" s="112">
        <v>0</v>
      </c>
      <c r="J167" s="170">
        <v>0</v>
      </c>
      <c r="K167" s="164">
        <v>1350300</v>
      </c>
      <c r="L167" s="112">
        <v>-14700</v>
      </c>
      <c r="M167" s="127">
        <v>-0.01</v>
      </c>
      <c r="N167" s="112">
        <v>1253700</v>
      </c>
      <c r="O167" s="173">
        <f t="shared" si="20"/>
        <v>0.9284603421461898</v>
      </c>
      <c r="P167" s="108">
        <f>Volume!K167</f>
        <v>213.2</v>
      </c>
      <c r="Q167" s="69">
        <f>Volume!J167</f>
        <v>206.95</v>
      </c>
      <c r="R167" s="237">
        <f t="shared" si="21"/>
        <v>27.9444585</v>
      </c>
      <c r="S167" s="103">
        <f t="shared" si="22"/>
        <v>25.9453215</v>
      </c>
      <c r="T167" s="109">
        <f t="shared" si="23"/>
        <v>1365000</v>
      </c>
      <c r="U167" s="103">
        <f t="shared" si="24"/>
        <v>-1.0769230769230769</v>
      </c>
      <c r="V167" s="103">
        <f t="shared" si="25"/>
        <v>27.8575395</v>
      </c>
      <c r="W167" s="103">
        <f t="shared" si="26"/>
        <v>0.086919</v>
      </c>
      <c r="X167" s="103">
        <f t="shared" si="27"/>
        <v>0</v>
      </c>
      <c r="Y167" s="103">
        <f t="shared" si="28"/>
        <v>29.1018</v>
      </c>
      <c r="Z167" s="237">
        <f t="shared" si="29"/>
        <v>-1.1573415000000011</v>
      </c>
      <c r="AA167" s="78"/>
      <c r="AB167" s="77"/>
    </row>
    <row r="168" spans="1:28" s="58" customFormat="1" ht="14.25" customHeight="1">
      <c r="A168" s="193" t="s">
        <v>151</v>
      </c>
      <c r="B168" s="164">
        <v>1515375</v>
      </c>
      <c r="C168" s="162">
        <v>2925</v>
      </c>
      <c r="D168" s="170">
        <v>0</v>
      </c>
      <c r="E168" s="164">
        <v>0</v>
      </c>
      <c r="F168" s="112">
        <v>0</v>
      </c>
      <c r="G168" s="170">
        <v>0</v>
      </c>
      <c r="H168" s="164">
        <v>0</v>
      </c>
      <c r="I168" s="112">
        <v>0</v>
      </c>
      <c r="J168" s="170">
        <v>0</v>
      </c>
      <c r="K168" s="164">
        <v>1515375</v>
      </c>
      <c r="L168" s="112">
        <v>2925</v>
      </c>
      <c r="M168" s="127">
        <v>0</v>
      </c>
      <c r="N168" s="112">
        <v>1377900</v>
      </c>
      <c r="O168" s="173">
        <f t="shared" si="20"/>
        <v>0.9092798812175205</v>
      </c>
      <c r="P168" s="108">
        <f>Volume!K168</f>
        <v>1090.4</v>
      </c>
      <c r="Q168" s="69">
        <f>Volume!J168</f>
        <v>1087.5</v>
      </c>
      <c r="R168" s="237">
        <f t="shared" si="21"/>
        <v>164.79703125</v>
      </c>
      <c r="S168" s="103">
        <f t="shared" si="22"/>
        <v>149.846625</v>
      </c>
      <c r="T168" s="109">
        <f t="shared" si="23"/>
        <v>1512450</v>
      </c>
      <c r="U168" s="103">
        <f t="shared" si="24"/>
        <v>0.19339482296935434</v>
      </c>
      <c r="V168" s="103">
        <f t="shared" si="25"/>
        <v>164.79703125</v>
      </c>
      <c r="W168" s="103">
        <f t="shared" si="26"/>
        <v>0</v>
      </c>
      <c r="X168" s="103">
        <f t="shared" si="27"/>
        <v>0</v>
      </c>
      <c r="Y168" s="103">
        <f t="shared" si="28"/>
        <v>164.917548</v>
      </c>
      <c r="Z168" s="237">
        <f t="shared" si="29"/>
        <v>-0.12051675000000728</v>
      </c>
      <c r="AA168" s="78"/>
      <c r="AB168" s="77"/>
    </row>
    <row r="169" spans="1:28" s="58" customFormat="1" ht="14.25" customHeight="1">
      <c r="A169" s="193" t="s">
        <v>214</v>
      </c>
      <c r="B169" s="164">
        <v>497375</v>
      </c>
      <c r="C169" s="162">
        <v>26375</v>
      </c>
      <c r="D169" s="170">
        <v>0.06</v>
      </c>
      <c r="E169" s="164">
        <v>0</v>
      </c>
      <c r="F169" s="112">
        <v>0</v>
      </c>
      <c r="G169" s="170">
        <v>0</v>
      </c>
      <c r="H169" s="164">
        <v>0</v>
      </c>
      <c r="I169" s="112">
        <v>0</v>
      </c>
      <c r="J169" s="170">
        <v>0</v>
      </c>
      <c r="K169" s="164">
        <v>497375</v>
      </c>
      <c r="L169" s="112">
        <v>26375</v>
      </c>
      <c r="M169" s="127">
        <v>0.06</v>
      </c>
      <c r="N169" s="112">
        <v>460875</v>
      </c>
      <c r="O169" s="173">
        <f t="shared" si="20"/>
        <v>0.9266147273184218</v>
      </c>
      <c r="P169" s="108">
        <f>Volume!K169</f>
        <v>1355.9</v>
      </c>
      <c r="Q169" s="69">
        <f>Volume!J169</f>
        <v>1361.7</v>
      </c>
      <c r="R169" s="237">
        <f t="shared" si="21"/>
        <v>67.72755375</v>
      </c>
      <c r="S169" s="103">
        <f t="shared" si="22"/>
        <v>62.75734875</v>
      </c>
      <c r="T169" s="109">
        <f t="shared" si="23"/>
        <v>471000</v>
      </c>
      <c r="U169" s="103">
        <f t="shared" si="24"/>
        <v>5.599787685774947</v>
      </c>
      <c r="V169" s="103">
        <f t="shared" si="25"/>
        <v>67.72755375</v>
      </c>
      <c r="W169" s="103">
        <f t="shared" si="26"/>
        <v>0</v>
      </c>
      <c r="X169" s="103">
        <f t="shared" si="27"/>
        <v>0</v>
      </c>
      <c r="Y169" s="103">
        <f t="shared" si="28"/>
        <v>63.86289</v>
      </c>
      <c r="Z169" s="237">
        <f t="shared" si="29"/>
        <v>3.8646637499999983</v>
      </c>
      <c r="AA169" s="78"/>
      <c r="AB169" s="77"/>
    </row>
    <row r="170" spans="1:28" s="58" customFormat="1" ht="14.25" customHeight="1">
      <c r="A170" s="193" t="s">
        <v>229</v>
      </c>
      <c r="B170" s="164">
        <v>1727000</v>
      </c>
      <c r="C170" s="162">
        <v>-136000</v>
      </c>
      <c r="D170" s="170">
        <v>-0.07</v>
      </c>
      <c r="E170" s="164">
        <v>11600</v>
      </c>
      <c r="F170" s="112">
        <v>-400</v>
      </c>
      <c r="G170" s="170">
        <v>-0.03</v>
      </c>
      <c r="H170" s="164">
        <v>800</v>
      </c>
      <c r="I170" s="112">
        <v>200</v>
      </c>
      <c r="J170" s="170">
        <v>0.33</v>
      </c>
      <c r="K170" s="164">
        <v>1739400</v>
      </c>
      <c r="L170" s="112">
        <v>-136200</v>
      </c>
      <c r="M170" s="127">
        <v>-0.07</v>
      </c>
      <c r="N170" s="112">
        <v>1675200</v>
      </c>
      <c r="O170" s="173">
        <f t="shared" si="20"/>
        <v>0.9630907209382545</v>
      </c>
      <c r="P170" s="108">
        <f>Volume!K170</f>
        <v>1150.6</v>
      </c>
      <c r="Q170" s="69">
        <f>Volume!J170</f>
        <v>1154.75</v>
      </c>
      <c r="R170" s="237">
        <f t="shared" si="21"/>
        <v>200.857215</v>
      </c>
      <c r="S170" s="103">
        <f t="shared" si="22"/>
        <v>193.44372</v>
      </c>
      <c r="T170" s="109">
        <f t="shared" si="23"/>
        <v>1875600</v>
      </c>
      <c r="U170" s="103">
        <f t="shared" si="24"/>
        <v>-7.26167626359565</v>
      </c>
      <c r="V170" s="103">
        <f t="shared" si="25"/>
        <v>199.425325</v>
      </c>
      <c r="W170" s="103">
        <f t="shared" si="26"/>
        <v>1.33951</v>
      </c>
      <c r="X170" s="103">
        <f t="shared" si="27"/>
        <v>0.09238</v>
      </c>
      <c r="Y170" s="103">
        <f t="shared" si="28"/>
        <v>215.806536</v>
      </c>
      <c r="Z170" s="237">
        <f t="shared" si="29"/>
        <v>-14.949320999999998</v>
      </c>
      <c r="AA170" s="78"/>
      <c r="AB170" s="77"/>
    </row>
    <row r="171" spans="1:28" s="58" customFormat="1" ht="14.25" customHeight="1">
      <c r="A171" s="193" t="s">
        <v>91</v>
      </c>
      <c r="B171" s="164">
        <v>7284600</v>
      </c>
      <c r="C171" s="162">
        <v>22800</v>
      </c>
      <c r="D171" s="170">
        <v>0</v>
      </c>
      <c r="E171" s="164">
        <v>1793600</v>
      </c>
      <c r="F171" s="112">
        <v>38000</v>
      </c>
      <c r="G171" s="170">
        <v>0.02</v>
      </c>
      <c r="H171" s="164">
        <v>323000</v>
      </c>
      <c r="I171" s="112">
        <v>11400</v>
      </c>
      <c r="J171" s="170">
        <v>0.04</v>
      </c>
      <c r="K171" s="164">
        <v>9401200</v>
      </c>
      <c r="L171" s="112">
        <v>72200</v>
      </c>
      <c r="M171" s="127">
        <v>0.01</v>
      </c>
      <c r="N171" s="112">
        <v>7881200</v>
      </c>
      <c r="O171" s="173">
        <f t="shared" si="20"/>
        <v>0.8383185125303153</v>
      </c>
      <c r="P171" s="108">
        <f>Volume!K171</f>
        <v>81</v>
      </c>
      <c r="Q171" s="69">
        <f>Volume!J171</f>
        <v>81.15</v>
      </c>
      <c r="R171" s="237">
        <f t="shared" si="21"/>
        <v>76.290738</v>
      </c>
      <c r="S171" s="103">
        <f t="shared" si="22"/>
        <v>63.955938</v>
      </c>
      <c r="T171" s="109">
        <f t="shared" si="23"/>
        <v>9329000</v>
      </c>
      <c r="U171" s="103">
        <f t="shared" si="24"/>
        <v>0.7739307535641547</v>
      </c>
      <c r="V171" s="103">
        <f t="shared" si="25"/>
        <v>59.114529</v>
      </c>
      <c r="W171" s="103">
        <f t="shared" si="26"/>
        <v>14.555064</v>
      </c>
      <c r="X171" s="103">
        <f t="shared" si="27"/>
        <v>2.621145</v>
      </c>
      <c r="Y171" s="103">
        <f t="shared" si="28"/>
        <v>75.5649</v>
      </c>
      <c r="Z171" s="237">
        <f t="shared" si="29"/>
        <v>0.7258380000000102</v>
      </c>
      <c r="AA171" s="78"/>
      <c r="AB171" s="77"/>
    </row>
    <row r="172" spans="1:28" s="58" customFormat="1" ht="14.25" customHeight="1">
      <c r="A172" s="193" t="s">
        <v>152</v>
      </c>
      <c r="B172" s="164">
        <v>2458350</v>
      </c>
      <c r="C172" s="162">
        <v>213300</v>
      </c>
      <c r="D172" s="170">
        <v>0.1</v>
      </c>
      <c r="E172" s="164">
        <v>225450</v>
      </c>
      <c r="F172" s="112">
        <v>13500</v>
      </c>
      <c r="G172" s="170">
        <v>0.06</v>
      </c>
      <c r="H172" s="164">
        <v>36450</v>
      </c>
      <c r="I172" s="112">
        <v>2700</v>
      </c>
      <c r="J172" s="170">
        <v>0.08</v>
      </c>
      <c r="K172" s="164">
        <v>2720250</v>
      </c>
      <c r="L172" s="112">
        <v>229500</v>
      </c>
      <c r="M172" s="127">
        <v>0.09</v>
      </c>
      <c r="N172" s="112">
        <v>2328750</v>
      </c>
      <c r="O172" s="173">
        <f t="shared" si="20"/>
        <v>0.8560794044665012</v>
      </c>
      <c r="P172" s="108">
        <f>Volume!K172</f>
        <v>257.3</v>
      </c>
      <c r="Q172" s="69">
        <f>Volume!J172</f>
        <v>257.7</v>
      </c>
      <c r="R172" s="237">
        <f t="shared" si="21"/>
        <v>70.1008425</v>
      </c>
      <c r="S172" s="103">
        <f t="shared" si="22"/>
        <v>60.0118875</v>
      </c>
      <c r="T172" s="109">
        <f t="shared" si="23"/>
        <v>2490750</v>
      </c>
      <c r="U172" s="103">
        <f t="shared" si="24"/>
        <v>9.214092140921409</v>
      </c>
      <c r="V172" s="103">
        <f t="shared" si="25"/>
        <v>63.3516795</v>
      </c>
      <c r="W172" s="103">
        <f t="shared" si="26"/>
        <v>5.8098465</v>
      </c>
      <c r="X172" s="103">
        <f t="shared" si="27"/>
        <v>0.9393165</v>
      </c>
      <c r="Y172" s="103">
        <f t="shared" si="28"/>
        <v>64.0869975</v>
      </c>
      <c r="Z172" s="237">
        <f t="shared" si="29"/>
        <v>6.013845000000003</v>
      </c>
      <c r="AA172" s="78"/>
      <c r="AB172" s="77"/>
    </row>
    <row r="173" spans="1:28" s="58" customFormat="1" ht="14.25" customHeight="1">
      <c r="A173" s="193" t="s">
        <v>208</v>
      </c>
      <c r="B173" s="164">
        <v>6847440</v>
      </c>
      <c r="C173" s="162">
        <v>918760</v>
      </c>
      <c r="D173" s="170">
        <v>0.15</v>
      </c>
      <c r="E173" s="164">
        <v>333308</v>
      </c>
      <c r="F173" s="112">
        <v>44908</v>
      </c>
      <c r="G173" s="170">
        <v>0.16</v>
      </c>
      <c r="H173" s="164">
        <v>57268</v>
      </c>
      <c r="I173" s="112">
        <v>2472</v>
      </c>
      <c r="J173" s="170">
        <v>0.05</v>
      </c>
      <c r="K173" s="164">
        <v>7238016</v>
      </c>
      <c r="L173" s="112">
        <v>966140</v>
      </c>
      <c r="M173" s="127">
        <v>0.15</v>
      </c>
      <c r="N173" s="112">
        <v>5026812</v>
      </c>
      <c r="O173" s="173">
        <f t="shared" si="20"/>
        <v>0.6945013661202186</v>
      </c>
      <c r="P173" s="108">
        <f>Volume!K173</f>
        <v>726.95</v>
      </c>
      <c r="Q173" s="69">
        <f>Volume!J173</f>
        <v>708</v>
      </c>
      <c r="R173" s="237">
        <f t="shared" si="21"/>
        <v>512.4515328</v>
      </c>
      <c r="S173" s="103">
        <f t="shared" si="22"/>
        <v>355.8982896</v>
      </c>
      <c r="T173" s="109">
        <f t="shared" si="23"/>
        <v>6271876</v>
      </c>
      <c r="U173" s="103">
        <f t="shared" si="24"/>
        <v>15.404322406884319</v>
      </c>
      <c r="V173" s="103">
        <f t="shared" si="25"/>
        <v>484.798752</v>
      </c>
      <c r="W173" s="103">
        <f t="shared" si="26"/>
        <v>23.5982064</v>
      </c>
      <c r="X173" s="103">
        <f t="shared" si="27"/>
        <v>4.0545744</v>
      </c>
      <c r="Y173" s="103">
        <f t="shared" si="28"/>
        <v>455.93402582</v>
      </c>
      <c r="Z173" s="237">
        <f t="shared" si="29"/>
        <v>56.51750698000001</v>
      </c>
      <c r="AA173" s="78"/>
      <c r="AB173" s="77"/>
    </row>
    <row r="174" spans="1:28" s="58" customFormat="1" ht="14.25" customHeight="1">
      <c r="A174" s="193" t="s">
        <v>230</v>
      </c>
      <c r="B174" s="164">
        <v>1225600</v>
      </c>
      <c r="C174" s="162">
        <v>4400</v>
      </c>
      <c r="D174" s="170">
        <v>0</v>
      </c>
      <c r="E174" s="164">
        <v>9200</v>
      </c>
      <c r="F174" s="112">
        <v>400</v>
      </c>
      <c r="G174" s="170">
        <v>0.05</v>
      </c>
      <c r="H174" s="164">
        <v>0</v>
      </c>
      <c r="I174" s="112">
        <v>0</v>
      </c>
      <c r="J174" s="170">
        <v>0</v>
      </c>
      <c r="K174" s="164">
        <v>1234800</v>
      </c>
      <c r="L174" s="112">
        <v>4800</v>
      </c>
      <c r="M174" s="127">
        <v>0</v>
      </c>
      <c r="N174" s="112">
        <v>1061200</v>
      </c>
      <c r="O174" s="173">
        <f t="shared" si="20"/>
        <v>0.8594104308390023</v>
      </c>
      <c r="P174" s="108">
        <f>Volume!K174</f>
        <v>611.55</v>
      </c>
      <c r="Q174" s="69">
        <f>Volume!J174</f>
        <v>608.45</v>
      </c>
      <c r="R174" s="237">
        <f t="shared" si="21"/>
        <v>75.131406</v>
      </c>
      <c r="S174" s="103">
        <f t="shared" si="22"/>
        <v>64.568714</v>
      </c>
      <c r="T174" s="109">
        <f t="shared" si="23"/>
        <v>1230000</v>
      </c>
      <c r="U174" s="103">
        <f t="shared" si="24"/>
        <v>0.3902439024390244</v>
      </c>
      <c r="V174" s="103">
        <f t="shared" si="25"/>
        <v>74.571632</v>
      </c>
      <c r="W174" s="103">
        <f t="shared" si="26"/>
        <v>0.559774</v>
      </c>
      <c r="X174" s="103">
        <f t="shared" si="27"/>
        <v>0</v>
      </c>
      <c r="Y174" s="103">
        <f t="shared" si="28"/>
        <v>75.22065</v>
      </c>
      <c r="Z174" s="237">
        <f t="shared" si="29"/>
        <v>-0.08924400000000787</v>
      </c>
      <c r="AA174" s="78"/>
      <c r="AB174" s="77"/>
    </row>
    <row r="175" spans="1:28" s="58" customFormat="1" ht="14.25" customHeight="1">
      <c r="A175" s="193" t="s">
        <v>185</v>
      </c>
      <c r="B175" s="164">
        <v>10027800</v>
      </c>
      <c r="C175" s="162">
        <v>661500</v>
      </c>
      <c r="D175" s="170">
        <v>0.07</v>
      </c>
      <c r="E175" s="164">
        <v>3412800</v>
      </c>
      <c r="F175" s="112">
        <v>5400</v>
      </c>
      <c r="G175" s="170">
        <v>0</v>
      </c>
      <c r="H175" s="164">
        <v>2332800</v>
      </c>
      <c r="I175" s="112">
        <v>172125</v>
      </c>
      <c r="J175" s="170">
        <v>0.08</v>
      </c>
      <c r="K175" s="164">
        <v>15773400</v>
      </c>
      <c r="L175" s="112">
        <v>839025</v>
      </c>
      <c r="M175" s="127">
        <v>0.06</v>
      </c>
      <c r="N175" s="112">
        <v>14622525</v>
      </c>
      <c r="O175" s="173">
        <f t="shared" si="20"/>
        <v>0.9270369736391647</v>
      </c>
      <c r="P175" s="108">
        <f>Volume!K175</f>
        <v>628.75</v>
      </c>
      <c r="Q175" s="69">
        <f>Volume!J175</f>
        <v>659.65</v>
      </c>
      <c r="R175" s="237">
        <f t="shared" si="21"/>
        <v>1040.492331</v>
      </c>
      <c r="S175" s="103">
        <f t="shared" si="22"/>
        <v>964.574861625</v>
      </c>
      <c r="T175" s="109">
        <f t="shared" si="23"/>
        <v>14934375</v>
      </c>
      <c r="U175" s="103">
        <f t="shared" si="24"/>
        <v>5.618079096045197</v>
      </c>
      <c r="V175" s="103">
        <f t="shared" si="25"/>
        <v>661.483827</v>
      </c>
      <c r="W175" s="103">
        <f t="shared" si="26"/>
        <v>225.125352</v>
      </c>
      <c r="X175" s="103">
        <f t="shared" si="27"/>
        <v>153.883152</v>
      </c>
      <c r="Y175" s="103">
        <f t="shared" si="28"/>
        <v>938.998828125</v>
      </c>
      <c r="Z175" s="237">
        <f t="shared" si="29"/>
        <v>101.49350287499988</v>
      </c>
      <c r="AA175" s="78"/>
      <c r="AB175" s="77"/>
    </row>
    <row r="176" spans="1:28" s="58" customFormat="1" ht="14.25" customHeight="1">
      <c r="A176" s="193" t="s">
        <v>206</v>
      </c>
      <c r="B176" s="164">
        <v>2069650</v>
      </c>
      <c r="C176" s="162">
        <v>-134750</v>
      </c>
      <c r="D176" s="170">
        <v>-0.06</v>
      </c>
      <c r="E176" s="164">
        <v>25300</v>
      </c>
      <c r="F176" s="112">
        <v>4400</v>
      </c>
      <c r="G176" s="170">
        <v>0.21</v>
      </c>
      <c r="H176" s="164">
        <v>550</v>
      </c>
      <c r="I176" s="112">
        <v>0</v>
      </c>
      <c r="J176" s="170">
        <v>0</v>
      </c>
      <c r="K176" s="164">
        <v>2095500</v>
      </c>
      <c r="L176" s="112">
        <v>-130350</v>
      </c>
      <c r="M176" s="127">
        <v>-0.06</v>
      </c>
      <c r="N176" s="112">
        <v>1705000</v>
      </c>
      <c r="O176" s="173">
        <f t="shared" si="20"/>
        <v>0.8136482939632546</v>
      </c>
      <c r="P176" s="108">
        <f>Volume!K176</f>
        <v>878.85</v>
      </c>
      <c r="Q176" s="69">
        <f>Volume!J176</f>
        <v>874.85</v>
      </c>
      <c r="R176" s="237">
        <f t="shared" si="21"/>
        <v>183.3248175</v>
      </c>
      <c r="S176" s="103">
        <f t="shared" si="22"/>
        <v>149.161925</v>
      </c>
      <c r="T176" s="109">
        <f t="shared" si="23"/>
        <v>2225850</v>
      </c>
      <c r="U176" s="103">
        <f t="shared" si="24"/>
        <v>-5.856189770200148</v>
      </c>
      <c r="V176" s="103">
        <f t="shared" si="25"/>
        <v>181.06333025</v>
      </c>
      <c r="W176" s="103">
        <f t="shared" si="26"/>
        <v>2.2133705</v>
      </c>
      <c r="X176" s="103">
        <f t="shared" si="27"/>
        <v>0.04811675</v>
      </c>
      <c r="Y176" s="103">
        <f t="shared" si="28"/>
        <v>195.61882725</v>
      </c>
      <c r="Z176" s="237">
        <f t="shared" si="29"/>
        <v>-12.294009750000015</v>
      </c>
      <c r="AA176" s="78"/>
      <c r="AB176" s="77"/>
    </row>
    <row r="177" spans="1:28" s="58" customFormat="1" ht="14.25" customHeight="1">
      <c r="A177" s="193" t="s">
        <v>118</v>
      </c>
      <c r="B177" s="164">
        <v>3552250</v>
      </c>
      <c r="C177" s="162">
        <v>64000</v>
      </c>
      <c r="D177" s="170">
        <v>0.02</v>
      </c>
      <c r="E177" s="164">
        <v>323750</v>
      </c>
      <c r="F177" s="112">
        <v>7500</v>
      </c>
      <c r="G177" s="170">
        <v>0.02</v>
      </c>
      <c r="H177" s="164">
        <v>56500</v>
      </c>
      <c r="I177" s="112">
        <v>0</v>
      </c>
      <c r="J177" s="170">
        <v>0</v>
      </c>
      <c r="K177" s="164">
        <v>3932500</v>
      </c>
      <c r="L177" s="112">
        <v>71500</v>
      </c>
      <c r="M177" s="127">
        <v>0.02</v>
      </c>
      <c r="N177" s="112">
        <v>3584000</v>
      </c>
      <c r="O177" s="173">
        <f t="shared" si="20"/>
        <v>0.9113795295613477</v>
      </c>
      <c r="P177" s="108">
        <f>Volume!K177</f>
        <v>1230.65</v>
      </c>
      <c r="Q177" s="69">
        <f>Volume!J177</f>
        <v>1233.4</v>
      </c>
      <c r="R177" s="237">
        <f t="shared" si="21"/>
        <v>485.03455</v>
      </c>
      <c r="S177" s="103">
        <f t="shared" si="22"/>
        <v>442.05056</v>
      </c>
      <c r="T177" s="109">
        <f t="shared" si="23"/>
        <v>3861000</v>
      </c>
      <c r="U177" s="103">
        <f t="shared" si="24"/>
        <v>1.8518518518518516</v>
      </c>
      <c r="V177" s="103">
        <f t="shared" si="25"/>
        <v>438.134515</v>
      </c>
      <c r="W177" s="103">
        <f t="shared" si="26"/>
        <v>39.931325</v>
      </c>
      <c r="X177" s="103">
        <f t="shared" si="27"/>
        <v>6.96871</v>
      </c>
      <c r="Y177" s="103">
        <f t="shared" si="28"/>
        <v>475.153965</v>
      </c>
      <c r="Z177" s="237">
        <f t="shared" si="29"/>
        <v>9.880584999999996</v>
      </c>
      <c r="AA177" s="78"/>
      <c r="AB177" s="77"/>
    </row>
    <row r="178" spans="1:28" s="58" customFormat="1" ht="14.25" customHeight="1">
      <c r="A178" s="193" t="s">
        <v>231</v>
      </c>
      <c r="B178" s="164">
        <v>993538</v>
      </c>
      <c r="C178" s="162">
        <v>-40788</v>
      </c>
      <c r="D178" s="170">
        <v>-0.04</v>
      </c>
      <c r="E178" s="164">
        <v>4326</v>
      </c>
      <c r="F178" s="112">
        <v>412</v>
      </c>
      <c r="G178" s="170">
        <v>0.11</v>
      </c>
      <c r="H178" s="164">
        <v>0</v>
      </c>
      <c r="I178" s="112">
        <v>0</v>
      </c>
      <c r="J178" s="170">
        <v>0</v>
      </c>
      <c r="K178" s="164">
        <v>997864</v>
      </c>
      <c r="L178" s="112">
        <v>-40376</v>
      </c>
      <c r="M178" s="127">
        <v>-0.04</v>
      </c>
      <c r="N178" s="112">
        <v>966346</v>
      </c>
      <c r="O178" s="173">
        <f t="shared" si="20"/>
        <v>0.9684145334434352</v>
      </c>
      <c r="P178" s="108">
        <f>Volume!K178</f>
        <v>1121.4</v>
      </c>
      <c r="Q178" s="69">
        <f>Volume!J178</f>
        <v>1100.1</v>
      </c>
      <c r="R178" s="237">
        <f t="shared" si="21"/>
        <v>109.77501863999998</v>
      </c>
      <c r="S178" s="103">
        <f t="shared" si="22"/>
        <v>106.30772345999999</v>
      </c>
      <c r="T178" s="109">
        <f t="shared" si="23"/>
        <v>1038240</v>
      </c>
      <c r="U178" s="103">
        <f t="shared" si="24"/>
        <v>-3.888888888888889</v>
      </c>
      <c r="V178" s="103">
        <f t="shared" si="25"/>
        <v>109.29911537999999</v>
      </c>
      <c r="W178" s="103">
        <f t="shared" si="26"/>
        <v>0.47590325999999994</v>
      </c>
      <c r="X178" s="103">
        <f t="shared" si="27"/>
        <v>0</v>
      </c>
      <c r="Y178" s="103">
        <f t="shared" si="28"/>
        <v>116.4282336</v>
      </c>
      <c r="Z178" s="237">
        <f t="shared" si="29"/>
        <v>-6.653214960000014</v>
      </c>
      <c r="AA178" s="78"/>
      <c r="AB178" s="77"/>
    </row>
    <row r="179" spans="1:28" s="58" customFormat="1" ht="14.25" customHeight="1">
      <c r="A179" s="193" t="s">
        <v>300</v>
      </c>
      <c r="B179" s="164">
        <v>2271500</v>
      </c>
      <c r="C179" s="162">
        <v>177100</v>
      </c>
      <c r="D179" s="170">
        <v>0.08</v>
      </c>
      <c r="E179" s="164">
        <v>100100</v>
      </c>
      <c r="F179" s="112">
        <v>-15400</v>
      </c>
      <c r="G179" s="170">
        <v>-0.13</v>
      </c>
      <c r="H179" s="164">
        <v>7700</v>
      </c>
      <c r="I179" s="112">
        <v>0</v>
      </c>
      <c r="J179" s="170">
        <v>0</v>
      </c>
      <c r="K179" s="164">
        <v>2379300</v>
      </c>
      <c r="L179" s="112">
        <v>161700</v>
      </c>
      <c r="M179" s="127">
        <v>0.07</v>
      </c>
      <c r="N179" s="112">
        <v>2248400</v>
      </c>
      <c r="O179" s="173">
        <f t="shared" si="20"/>
        <v>0.9449838187702265</v>
      </c>
      <c r="P179" s="108">
        <f>Volume!K179</f>
        <v>57.75</v>
      </c>
      <c r="Q179" s="69">
        <f>Volume!J179</f>
        <v>54.75</v>
      </c>
      <c r="R179" s="237">
        <f t="shared" si="21"/>
        <v>13.0266675</v>
      </c>
      <c r="S179" s="103">
        <f t="shared" si="22"/>
        <v>12.30999</v>
      </c>
      <c r="T179" s="109">
        <f t="shared" si="23"/>
        <v>2217600</v>
      </c>
      <c r="U179" s="103">
        <f t="shared" si="24"/>
        <v>7.291666666666667</v>
      </c>
      <c r="V179" s="103">
        <f t="shared" si="25"/>
        <v>12.4364625</v>
      </c>
      <c r="W179" s="103">
        <f t="shared" si="26"/>
        <v>0.5480475</v>
      </c>
      <c r="X179" s="103">
        <f t="shared" si="27"/>
        <v>0.0421575</v>
      </c>
      <c r="Y179" s="103">
        <f t="shared" si="28"/>
        <v>12.80664</v>
      </c>
      <c r="Z179" s="237">
        <f t="shared" si="29"/>
        <v>0.2200275000000005</v>
      </c>
      <c r="AA179" s="78"/>
      <c r="AB179" s="77"/>
    </row>
    <row r="180" spans="1:28" s="58" customFormat="1" ht="14.25" customHeight="1">
      <c r="A180" s="193" t="s">
        <v>301</v>
      </c>
      <c r="B180" s="164">
        <v>68761000</v>
      </c>
      <c r="C180" s="162">
        <v>1243550</v>
      </c>
      <c r="D180" s="170">
        <v>0.02</v>
      </c>
      <c r="E180" s="164">
        <v>24055900</v>
      </c>
      <c r="F180" s="112">
        <v>637450</v>
      </c>
      <c r="G180" s="170">
        <v>0.03</v>
      </c>
      <c r="H180" s="164">
        <v>5047350</v>
      </c>
      <c r="I180" s="112">
        <v>94050</v>
      </c>
      <c r="J180" s="170">
        <v>0.02</v>
      </c>
      <c r="K180" s="164">
        <v>97864250</v>
      </c>
      <c r="L180" s="112">
        <v>1975050</v>
      </c>
      <c r="M180" s="127">
        <v>0.02</v>
      </c>
      <c r="N180" s="112">
        <v>87769550</v>
      </c>
      <c r="O180" s="173">
        <f t="shared" si="20"/>
        <v>0.8968499733048585</v>
      </c>
      <c r="P180" s="108">
        <f>Volume!K180</f>
        <v>29.15</v>
      </c>
      <c r="Q180" s="69">
        <f>Volume!J180</f>
        <v>28.2</v>
      </c>
      <c r="R180" s="237">
        <f t="shared" si="21"/>
        <v>275.977185</v>
      </c>
      <c r="S180" s="103">
        <f t="shared" si="22"/>
        <v>247.510131</v>
      </c>
      <c r="T180" s="109">
        <f t="shared" si="23"/>
        <v>95889200</v>
      </c>
      <c r="U180" s="103">
        <f t="shared" si="24"/>
        <v>2.0597210113339144</v>
      </c>
      <c r="V180" s="103">
        <f t="shared" si="25"/>
        <v>193.90602</v>
      </c>
      <c r="W180" s="103">
        <f t="shared" si="26"/>
        <v>67.837638</v>
      </c>
      <c r="X180" s="103">
        <f t="shared" si="27"/>
        <v>14.233527</v>
      </c>
      <c r="Y180" s="103">
        <f t="shared" si="28"/>
        <v>279.517018</v>
      </c>
      <c r="Z180" s="237">
        <f t="shared" si="29"/>
        <v>-3.5398329999999874</v>
      </c>
      <c r="AA180" s="78"/>
      <c r="AB180" s="77"/>
    </row>
    <row r="181" spans="1:28" s="58" customFormat="1" ht="14.25" customHeight="1">
      <c r="A181" s="193" t="s">
        <v>173</v>
      </c>
      <c r="B181" s="164">
        <v>7734900</v>
      </c>
      <c r="C181" s="162">
        <v>-153400</v>
      </c>
      <c r="D181" s="170">
        <v>-0.02</v>
      </c>
      <c r="E181" s="164">
        <v>887950</v>
      </c>
      <c r="F181" s="112">
        <v>41300</v>
      </c>
      <c r="G181" s="170">
        <v>0.05</v>
      </c>
      <c r="H181" s="164">
        <v>64900</v>
      </c>
      <c r="I181" s="112">
        <v>5900</v>
      </c>
      <c r="J181" s="170">
        <v>0.1</v>
      </c>
      <c r="K181" s="164">
        <v>8687750</v>
      </c>
      <c r="L181" s="112">
        <v>-106200</v>
      </c>
      <c r="M181" s="127">
        <v>-0.01</v>
      </c>
      <c r="N181" s="112">
        <v>7720150</v>
      </c>
      <c r="O181" s="173">
        <f t="shared" si="20"/>
        <v>0.8886247877758914</v>
      </c>
      <c r="P181" s="108">
        <f>Volume!K181</f>
        <v>65.1</v>
      </c>
      <c r="Q181" s="69">
        <f>Volume!J181</f>
        <v>64.3</v>
      </c>
      <c r="R181" s="237">
        <f t="shared" si="21"/>
        <v>55.8622325</v>
      </c>
      <c r="S181" s="103">
        <f t="shared" si="22"/>
        <v>49.6405645</v>
      </c>
      <c r="T181" s="109">
        <f t="shared" si="23"/>
        <v>8793950</v>
      </c>
      <c r="U181" s="103">
        <f t="shared" si="24"/>
        <v>-1.207648440120765</v>
      </c>
      <c r="V181" s="103">
        <f t="shared" si="25"/>
        <v>49.735407</v>
      </c>
      <c r="W181" s="103">
        <f t="shared" si="26"/>
        <v>5.7095185</v>
      </c>
      <c r="X181" s="103">
        <f t="shared" si="27"/>
        <v>0.417307</v>
      </c>
      <c r="Y181" s="103">
        <f t="shared" si="28"/>
        <v>57.2486145</v>
      </c>
      <c r="Z181" s="237">
        <f t="shared" si="29"/>
        <v>-1.3863820000000047</v>
      </c>
      <c r="AA181" s="78"/>
      <c r="AB181" s="77"/>
    </row>
    <row r="182" spans="1:28" s="58" customFormat="1" ht="14.25" customHeight="1">
      <c r="A182" s="193" t="s">
        <v>302</v>
      </c>
      <c r="B182" s="164">
        <v>874200</v>
      </c>
      <c r="C182" s="162">
        <v>-20000</v>
      </c>
      <c r="D182" s="170">
        <v>-0.02</v>
      </c>
      <c r="E182" s="164">
        <v>0</v>
      </c>
      <c r="F182" s="112">
        <v>0</v>
      </c>
      <c r="G182" s="170">
        <v>0</v>
      </c>
      <c r="H182" s="164">
        <v>0</v>
      </c>
      <c r="I182" s="112">
        <v>0</v>
      </c>
      <c r="J182" s="170">
        <v>0</v>
      </c>
      <c r="K182" s="164">
        <v>874200</v>
      </c>
      <c r="L182" s="112">
        <v>-20000</v>
      </c>
      <c r="M182" s="127">
        <v>-0.02</v>
      </c>
      <c r="N182" s="112">
        <v>730800</v>
      </c>
      <c r="O182" s="173">
        <f t="shared" si="20"/>
        <v>0.8359643102264928</v>
      </c>
      <c r="P182" s="108">
        <f>Volume!K182</f>
        <v>811.45</v>
      </c>
      <c r="Q182" s="69">
        <f>Volume!J182</f>
        <v>809.5</v>
      </c>
      <c r="R182" s="237">
        <f t="shared" si="21"/>
        <v>70.76649</v>
      </c>
      <c r="S182" s="103">
        <f t="shared" si="22"/>
        <v>59.15826</v>
      </c>
      <c r="T182" s="109">
        <f t="shared" si="23"/>
        <v>894200</v>
      </c>
      <c r="U182" s="103">
        <f t="shared" si="24"/>
        <v>-2.2366360993066428</v>
      </c>
      <c r="V182" s="103">
        <f t="shared" si="25"/>
        <v>70.76649</v>
      </c>
      <c r="W182" s="103">
        <f t="shared" si="26"/>
        <v>0</v>
      </c>
      <c r="X182" s="103">
        <f t="shared" si="27"/>
        <v>0</v>
      </c>
      <c r="Y182" s="103">
        <f t="shared" si="28"/>
        <v>72.559859</v>
      </c>
      <c r="Z182" s="237">
        <f t="shared" si="29"/>
        <v>-1.7933689999999984</v>
      </c>
      <c r="AA182" s="78"/>
      <c r="AB182" s="77"/>
    </row>
    <row r="183" spans="1:28" s="58" customFormat="1" ht="14.25" customHeight="1">
      <c r="A183" s="193" t="s">
        <v>82</v>
      </c>
      <c r="B183" s="164">
        <v>8622600</v>
      </c>
      <c r="C183" s="162">
        <v>81900</v>
      </c>
      <c r="D183" s="170">
        <v>0.01</v>
      </c>
      <c r="E183" s="164">
        <v>140700</v>
      </c>
      <c r="F183" s="112">
        <v>0</v>
      </c>
      <c r="G183" s="170">
        <v>0</v>
      </c>
      <c r="H183" s="164">
        <v>23100</v>
      </c>
      <c r="I183" s="112">
        <v>0</v>
      </c>
      <c r="J183" s="170">
        <v>0</v>
      </c>
      <c r="K183" s="164">
        <v>8786400</v>
      </c>
      <c r="L183" s="112">
        <v>81900</v>
      </c>
      <c r="M183" s="127">
        <v>0.01</v>
      </c>
      <c r="N183" s="112">
        <v>8320200</v>
      </c>
      <c r="O183" s="173">
        <f t="shared" si="20"/>
        <v>0.9469407265774379</v>
      </c>
      <c r="P183" s="108">
        <f>Volume!K183</f>
        <v>123.05</v>
      </c>
      <c r="Q183" s="69">
        <f>Volume!J183</f>
        <v>123.5</v>
      </c>
      <c r="R183" s="237">
        <f t="shared" si="21"/>
        <v>108.51204</v>
      </c>
      <c r="S183" s="103">
        <f t="shared" si="22"/>
        <v>102.75447</v>
      </c>
      <c r="T183" s="109">
        <f t="shared" si="23"/>
        <v>8704500</v>
      </c>
      <c r="U183" s="103">
        <f t="shared" si="24"/>
        <v>0.9408926417370326</v>
      </c>
      <c r="V183" s="103">
        <f t="shared" si="25"/>
        <v>106.48911</v>
      </c>
      <c r="W183" s="103">
        <f t="shared" si="26"/>
        <v>1.737645</v>
      </c>
      <c r="X183" s="103">
        <f t="shared" si="27"/>
        <v>0.285285</v>
      </c>
      <c r="Y183" s="103">
        <f t="shared" si="28"/>
        <v>107.1088725</v>
      </c>
      <c r="Z183" s="237">
        <f t="shared" si="29"/>
        <v>1.403167499999995</v>
      </c>
      <c r="AA183" s="78"/>
      <c r="AB183" s="77"/>
    </row>
    <row r="184" spans="1:28" s="58" customFormat="1" ht="14.25" customHeight="1">
      <c r="A184" s="193" t="s">
        <v>437</v>
      </c>
      <c r="B184" s="164">
        <v>669900</v>
      </c>
      <c r="C184" s="162">
        <v>-18200</v>
      </c>
      <c r="D184" s="170">
        <v>-0.03</v>
      </c>
      <c r="E184" s="164">
        <v>4200</v>
      </c>
      <c r="F184" s="112">
        <v>0</v>
      </c>
      <c r="G184" s="170">
        <v>0</v>
      </c>
      <c r="H184" s="164">
        <v>0</v>
      </c>
      <c r="I184" s="112">
        <v>0</v>
      </c>
      <c r="J184" s="170">
        <v>0</v>
      </c>
      <c r="K184" s="164">
        <v>674100</v>
      </c>
      <c r="L184" s="112">
        <v>-18200</v>
      </c>
      <c r="M184" s="127">
        <v>-0.03</v>
      </c>
      <c r="N184" s="112">
        <v>653800</v>
      </c>
      <c r="O184" s="173">
        <f t="shared" si="20"/>
        <v>0.9698857736240913</v>
      </c>
      <c r="P184" s="108">
        <f>Volume!K184</f>
        <v>287.2</v>
      </c>
      <c r="Q184" s="69">
        <f>Volume!J184</f>
        <v>288.9</v>
      </c>
      <c r="R184" s="237">
        <f t="shared" si="21"/>
        <v>19.474748999999996</v>
      </c>
      <c r="S184" s="103">
        <f t="shared" si="22"/>
        <v>18.888282</v>
      </c>
      <c r="T184" s="109">
        <f t="shared" si="23"/>
        <v>692300</v>
      </c>
      <c r="U184" s="103">
        <f t="shared" si="24"/>
        <v>-2.62891809908999</v>
      </c>
      <c r="V184" s="103">
        <f t="shared" si="25"/>
        <v>19.353410999999998</v>
      </c>
      <c r="W184" s="103">
        <f t="shared" si="26"/>
        <v>0.121338</v>
      </c>
      <c r="X184" s="103">
        <f t="shared" si="27"/>
        <v>0</v>
      </c>
      <c r="Y184" s="103">
        <f t="shared" si="28"/>
        <v>19.882856</v>
      </c>
      <c r="Z184" s="237">
        <f t="shared" si="29"/>
        <v>-0.40810700000000466</v>
      </c>
      <c r="AA184" s="78"/>
      <c r="AB184" s="77"/>
    </row>
    <row r="185" spans="1:28" s="58" customFormat="1" ht="14.25" customHeight="1">
      <c r="A185" s="193" t="s">
        <v>438</v>
      </c>
      <c r="B185" s="164">
        <v>1761300</v>
      </c>
      <c r="C185" s="162">
        <v>-12600</v>
      </c>
      <c r="D185" s="170">
        <v>-0.01</v>
      </c>
      <c r="E185" s="164">
        <v>26100</v>
      </c>
      <c r="F185" s="112">
        <v>4950</v>
      </c>
      <c r="G185" s="170">
        <v>0.23</v>
      </c>
      <c r="H185" s="164">
        <v>900</v>
      </c>
      <c r="I185" s="112">
        <v>0</v>
      </c>
      <c r="J185" s="170">
        <v>0</v>
      </c>
      <c r="K185" s="164">
        <v>1788300</v>
      </c>
      <c r="L185" s="112">
        <v>-7650</v>
      </c>
      <c r="M185" s="127">
        <v>0</v>
      </c>
      <c r="N185" s="112">
        <v>1688850</v>
      </c>
      <c r="O185" s="173">
        <f t="shared" si="20"/>
        <v>0.9443885254151988</v>
      </c>
      <c r="P185" s="108">
        <f>Volume!K185</f>
        <v>561.7</v>
      </c>
      <c r="Q185" s="69">
        <f>Volume!J185</f>
        <v>560.85</v>
      </c>
      <c r="R185" s="237">
        <f t="shared" si="21"/>
        <v>100.2968055</v>
      </c>
      <c r="S185" s="103">
        <f t="shared" si="22"/>
        <v>94.71915225</v>
      </c>
      <c r="T185" s="109">
        <f t="shared" si="23"/>
        <v>1795950</v>
      </c>
      <c r="U185" s="103">
        <f t="shared" si="24"/>
        <v>-0.42595840641443244</v>
      </c>
      <c r="V185" s="103">
        <f t="shared" si="25"/>
        <v>98.7825105</v>
      </c>
      <c r="W185" s="103">
        <f t="shared" si="26"/>
        <v>1.4638185</v>
      </c>
      <c r="X185" s="103">
        <f t="shared" si="27"/>
        <v>0.0504765</v>
      </c>
      <c r="Y185" s="103">
        <f t="shared" si="28"/>
        <v>100.87851150000002</v>
      </c>
      <c r="Z185" s="237">
        <f t="shared" si="29"/>
        <v>-0.5817060000000112</v>
      </c>
      <c r="AA185" s="78"/>
      <c r="AB185" s="77"/>
    </row>
    <row r="186" spans="1:28" s="58" customFormat="1" ht="14.25" customHeight="1">
      <c r="A186" s="193" t="s">
        <v>153</v>
      </c>
      <c r="B186" s="164">
        <v>902700</v>
      </c>
      <c r="C186" s="162">
        <v>-256050</v>
      </c>
      <c r="D186" s="170">
        <v>-0.22</v>
      </c>
      <c r="E186" s="164">
        <v>5850</v>
      </c>
      <c r="F186" s="112">
        <v>-450</v>
      </c>
      <c r="G186" s="170">
        <v>-0.07</v>
      </c>
      <c r="H186" s="164">
        <v>450</v>
      </c>
      <c r="I186" s="112">
        <v>0</v>
      </c>
      <c r="J186" s="170">
        <v>0</v>
      </c>
      <c r="K186" s="164">
        <v>909000</v>
      </c>
      <c r="L186" s="112">
        <v>-256500</v>
      </c>
      <c r="M186" s="127">
        <v>-0.22</v>
      </c>
      <c r="N186" s="112">
        <v>856800</v>
      </c>
      <c r="O186" s="173">
        <f t="shared" si="20"/>
        <v>0.9425742574257425</v>
      </c>
      <c r="P186" s="108">
        <f>Volume!K186</f>
        <v>566.5</v>
      </c>
      <c r="Q186" s="69">
        <f>Volume!J186</f>
        <v>581.3</v>
      </c>
      <c r="R186" s="237">
        <f t="shared" si="21"/>
        <v>52.84016999999999</v>
      </c>
      <c r="S186" s="103">
        <f t="shared" si="22"/>
        <v>49.805783999999996</v>
      </c>
      <c r="T186" s="109">
        <f t="shared" si="23"/>
        <v>1165500</v>
      </c>
      <c r="U186" s="103">
        <f t="shared" si="24"/>
        <v>-22.00772200772201</v>
      </c>
      <c r="V186" s="103">
        <f t="shared" si="25"/>
        <v>52.47395099999999</v>
      </c>
      <c r="W186" s="103">
        <f t="shared" si="26"/>
        <v>0.34006049999999993</v>
      </c>
      <c r="X186" s="103">
        <f t="shared" si="27"/>
        <v>0.026158499999999998</v>
      </c>
      <c r="Y186" s="103">
        <f t="shared" si="28"/>
        <v>66.025575</v>
      </c>
      <c r="Z186" s="237">
        <f t="shared" si="29"/>
        <v>-13.18540500000001</v>
      </c>
      <c r="AA186" s="78"/>
      <c r="AB186" s="77"/>
    </row>
    <row r="187" spans="1:28" s="58" customFormat="1" ht="14.25" customHeight="1">
      <c r="A187" s="193" t="s">
        <v>154</v>
      </c>
      <c r="B187" s="164">
        <v>8921700</v>
      </c>
      <c r="C187" s="162">
        <v>-186300</v>
      </c>
      <c r="D187" s="170">
        <v>-0.02</v>
      </c>
      <c r="E187" s="164">
        <v>531300</v>
      </c>
      <c r="F187" s="112">
        <v>41400</v>
      </c>
      <c r="G187" s="170">
        <v>0.08</v>
      </c>
      <c r="H187" s="164">
        <v>6900</v>
      </c>
      <c r="I187" s="112">
        <v>0</v>
      </c>
      <c r="J187" s="170">
        <v>0</v>
      </c>
      <c r="K187" s="164">
        <v>9459900</v>
      </c>
      <c r="L187" s="112">
        <v>-144900</v>
      </c>
      <c r="M187" s="127">
        <v>-0.02</v>
      </c>
      <c r="N187" s="112">
        <v>7824600</v>
      </c>
      <c r="O187" s="173">
        <f t="shared" si="20"/>
        <v>0.8271334792122538</v>
      </c>
      <c r="P187" s="108">
        <f>Volume!K187</f>
        <v>48.2</v>
      </c>
      <c r="Q187" s="69">
        <f>Volume!J187</f>
        <v>48.05</v>
      </c>
      <c r="R187" s="237">
        <f t="shared" si="21"/>
        <v>45.4548195</v>
      </c>
      <c r="S187" s="103">
        <f t="shared" si="22"/>
        <v>37.597203</v>
      </c>
      <c r="T187" s="109">
        <f t="shared" si="23"/>
        <v>9604800</v>
      </c>
      <c r="U187" s="103">
        <f t="shared" si="24"/>
        <v>-1.5086206896551724</v>
      </c>
      <c r="V187" s="103">
        <f t="shared" si="25"/>
        <v>42.8687685</v>
      </c>
      <c r="W187" s="103">
        <f t="shared" si="26"/>
        <v>2.5528965</v>
      </c>
      <c r="X187" s="103">
        <f t="shared" si="27"/>
        <v>0.0331545</v>
      </c>
      <c r="Y187" s="103">
        <f t="shared" si="28"/>
        <v>46.295136</v>
      </c>
      <c r="Z187" s="237">
        <f t="shared" si="29"/>
        <v>-0.8403165000000001</v>
      </c>
      <c r="AA187" s="78"/>
      <c r="AB187" s="77"/>
    </row>
    <row r="188" spans="1:28" s="58" customFormat="1" ht="14.25" customHeight="1">
      <c r="A188" s="193" t="s">
        <v>303</v>
      </c>
      <c r="B188" s="164">
        <v>7380000</v>
      </c>
      <c r="C188" s="162">
        <v>777600</v>
      </c>
      <c r="D188" s="170">
        <v>0.12</v>
      </c>
      <c r="E188" s="164">
        <v>298800</v>
      </c>
      <c r="F188" s="112">
        <v>28800</v>
      </c>
      <c r="G188" s="170">
        <v>0.11</v>
      </c>
      <c r="H188" s="164">
        <v>0</v>
      </c>
      <c r="I188" s="112">
        <v>0</v>
      </c>
      <c r="J188" s="170">
        <v>0</v>
      </c>
      <c r="K188" s="164">
        <v>7678800</v>
      </c>
      <c r="L188" s="112">
        <v>806400</v>
      </c>
      <c r="M188" s="127">
        <v>0.12</v>
      </c>
      <c r="N188" s="112">
        <v>7131600</v>
      </c>
      <c r="O188" s="173">
        <f t="shared" si="20"/>
        <v>0.9287388654477262</v>
      </c>
      <c r="P188" s="108">
        <f>Volume!K188</f>
        <v>98.55</v>
      </c>
      <c r="Q188" s="69">
        <f>Volume!J188</f>
        <v>96.7</v>
      </c>
      <c r="R188" s="237">
        <f t="shared" si="21"/>
        <v>74.253996</v>
      </c>
      <c r="S188" s="103">
        <f t="shared" si="22"/>
        <v>68.962572</v>
      </c>
      <c r="T188" s="109">
        <f t="shared" si="23"/>
        <v>6872400</v>
      </c>
      <c r="U188" s="103">
        <f t="shared" si="24"/>
        <v>11.733892090099529</v>
      </c>
      <c r="V188" s="103">
        <f t="shared" si="25"/>
        <v>71.3646</v>
      </c>
      <c r="W188" s="103">
        <f t="shared" si="26"/>
        <v>2.889396</v>
      </c>
      <c r="X188" s="103">
        <f t="shared" si="27"/>
        <v>0</v>
      </c>
      <c r="Y188" s="103">
        <f t="shared" si="28"/>
        <v>67.727502</v>
      </c>
      <c r="Z188" s="237">
        <f t="shared" si="29"/>
        <v>6.526494</v>
      </c>
      <c r="AA188" s="78"/>
      <c r="AB188" s="77"/>
    </row>
    <row r="189" spans="1:28" s="58" customFormat="1" ht="14.25" customHeight="1">
      <c r="A189" s="193" t="s">
        <v>155</v>
      </c>
      <c r="B189" s="164">
        <v>1403850</v>
      </c>
      <c r="C189" s="162">
        <v>-263025</v>
      </c>
      <c r="D189" s="170">
        <v>-0.16</v>
      </c>
      <c r="E189" s="164">
        <v>17850</v>
      </c>
      <c r="F189" s="112">
        <v>-1050</v>
      </c>
      <c r="G189" s="170">
        <v>-0.06</v>
      </c>
      <c r="H189" s="164">
        <v>525</v>
      </c>
      <c r="I189" s="112">
        <v>0</v>
      </c>
      <c r="J189" s="170">
        <v>0</v>
      </c>
      <c r="K189" s="164">
        <v>1422225</v>
      </c>
      <c r="L189" s="112">
        <v>-264075</v>
      </c>
      <c r="M189" s="127">
        <v>-0.16</v>
      </c>
      <c r="N189" s="112">
        <v>1389675</v>
      </c>
      <c r="O189" s="173">
        <f t="shared" si="20"/>
        <v>0.9771133259505352</v>
      </c>
      <c r="P189" s="108">
        <f>Volume!K189</f>
        <v>473.25</v>
      </c>
      <c r="Q189" s="69">
        <f>Volume!J189</f>
        <v>478.05</v>
      </c>
      <c r="R189" s="237">
        <f t="shared" si="21"/>
        <v>67.989466125</v>
      </c>
      <c r="S189" s="103">
        <f t="shared" si="22"/>
        <v>66.433413375</v>
      </c>
      <c r="T189" s="109">
        <f t="shared" si="23"/>
        <v>1686300</v>
      </c>
      <c r="U189" s="103">
        <f t="shared" si="24"/>
        <v>-15.660024906600247</v>
      </c>
      <c r="V189" s="103">
        <f t="shared" si="25"/>
        <v>67.11104925</v>
      </c>
      <c r="W189" s="103">
        <f t="shared" si="26"/>
        <v>0.85331925</v>
      </c>
      <c r="X189" s="103">
        <f t="shared" si="27"/>
        <v>0.025097625</v>
      </c>
      <c r="Y189" s="103">
        <f t="shared" si="28"/>
        <v>79.8041475</v>
      </c>
      <c r="Z189" s="237">
        <f t="shared" si="29"/>
        <v>-11.814681374999992</v>
      </c>
      <c r="AA189" s="78"/>
      <c r="AB189" s="77"/>
    </row>
    <row r="190" spans="1:28" s="58" customFormat="1" ht="14.25" customHeight="1">
      <c r="A190" s="193" t="s">
        <v>38</v>
      </c>
      <c r="B190" s="164">
        <v>5706600</v>
      </c>
      <c r="C190" s="162">
        <v>-117000</v>
      </c>
      <c r="D190" s="170">
        <v>-0.02</v>
      </c>
      <c r="E190" s="164">
        <v>106200</v>
      </c>
      <c r="F190" s="112">
        <v>-3000</v>
      </c>
      <c r="G190" s="170">
        <v>-0.03</v>
      </c>
      <c r="H190" s="164">
        <v>21000</v>
      </c>
      <c r="I190" s="112">
        <v>0</v>
      </c>
      <c r="J190" s="170">
        <v>0</v>
      </c>
      <c r="K190" s="164">
        <v>5833800</v>
      </c>
      <c r="L190" s="112">
        <v>-120000</v>
      </c>
      <c r="M190" s="127">
        <v>-0.02</v>
      </c>
      <c r="N190" s="112">
        <v>5294400</v>
      </c>
      <c r="O190" s="173">
        <f t="shared" si="20"/>
        <v>0.9075388254653913</v>
      </c>
      <c r="P190" s="108">
        <f>Volume!K190</f>
        <v>532.2</v>
      </c>
      <c r="Q190" s="69">
        <f>Volume!J190</f>
        <v>534.95</v>
      </c>
      <c r="R190" s="237">
        <f t="shared" si="21"/>
        <v>312.0791310000001</v>
      </c>
      <c r="S190" s="103">
        <f t="shared" si="22"/>
        <v>283.22392800000006</v>
      </c>
      <c r="T190" s="109">
        <f t="shared" si="23"/>
        <v>5953800</v>
      </c>
      <c r="U190" s="103">
        <f t="shared" si="24"/>
        <v>-2.015519500151164</v>
      </c>
      <c r="V190" s="103">
        <f t="shared" si="25"/>
        <v>305.27456700000005</v>
      </c>
      <c r="W190" s="103">
        <f t="shared" si="26"/>
        <v>5.681169000000001</v>
      </c>
      <c r="X190" s="103">
        <f t="shared" si="27"/>
        <v>1.1233950000000001</v>
      </c>
      <c r="Y190" s="103">
        <f t="shared" si="28"/>
        <v>316.861236</v>
      </c>
      <c r="Z190" s="237">
        <f t="shared" si="29"/>
        <v>-4.7821049999999445</v>
      </c>
      <c r="AA190" s="78"/>
      <c r="AB190" s="77"/>
    </row>
    <row r="191" spans="1:28" s="58" customFormat="1" ht="14.25" customHeight="1">
      <c r="A191" s="193" t="s">
        <v>156</v>
      </c>
      <c r="B191" s="164">
        <v>584400</v>
      </c>
      <c r="C191" s="162">
        <v>4200</v>
      </c>
      <c r="D191" s="170">
        <v>0.01</v>
      </c>
      <c r="E191" s="164">
        <v>3000</v>
      </c>
      <c r="F191" s="112">
        <v>0</v>
      </c>
      <c r="G191" s="170">
        <v>0</v>
      </c>
      <c r="H191" s="164">
        <v>0</v>
      </c>
      <c r="I191" s="112">
        <v>0</v>
      </c>
      <c r="J191" s="170">
        <v>0</v>
      </c>
      <c r="K191" s="164">
        <v>587400</v>
      </c>
      <c r="L191" s="112">
        <v>4200</v>
      </c>
      <c r="M191" s="127">
        <v>0.01</v>
      </c>
      <c r="N191" s="112">
        <v>561600</v>
      </c>
      <c r="O191" s="173">
        <f t="shared" si="20"/>
        <v>0.9560776302349336</v>
      </c>
      <c r="P191" s="108">
        <f>Volume!K191</f>
        <v>412.2</v>
      </c>
      <c r="Q191" s="69">
        <f>Volume!J191</f>
        <v>407.85</v>
      </c>
      <c r="R191" s="237">
        <f t="shared" si="21"/>
        <v>23.957109</v>
      </c>
      <c r="S191" s="103">
        <f t="shared" si="22"/>
        <v>22.904856</v>
      </c>
      <c r="T191" s="109">
        <f t="shared" si="23"/>
        <v>583200</v>
      </c>
      <c r="U191" s="103">
        <f t="shared" si="24"/>
        <v>0.720164609053498</v>
      </c>
      <c r="V191" s="103">
        <f t="shared" si="25"/>
        <v>23.834754</v>
      </c>
      <c r="W191" s="103">
        <f t="shared" si="26"/>
        <v>0.122355</v>
      </c>
      <c r="X191" s="103">
        <f t="shared" si="27"/>
        <v>0</v>
      </c>
      <c r="Y191" s="103">
        <f t="shared" si="28"/>
        <v>24.039504</v>
      </c>
      <c r="Z191" s="237">
        <f t="shared" si="29"/>
        <v>-0.08239500000000177</v>
      </c>
      <c r="AA191" s="78"/>
      <c r="AB191" s="77"/>
    </row>
    <row r="192" spans="1:28" s="58" customFormat="1" ht="14.25" customHeight="1">
      <c r="A192" s="193" t="s">
        <v>395</v>
      </c>
      <c r="B192" s="164">
        <v>2297400</v>
      </c>
      <c r="C192" s="162">
        <v>-220500</v>
      </c>
      <c r="D192" s="170">
        <v>-0.09</v>
      </c>
      <c r="E192" s="164">
        <v>5600</v>
      </c>
      <c r="F192" s="112">
        <v>1400</v>
      </c>
      <c r="G192" s="170">
        <v>0.33</v>
      </c>
      <c r="H192" s="164">
        <v>700</v>
      </c>
      <c r="I192" s="112">
        <v>0</v>
      </c>
      <c r="J192" s="170">
        <v>0</v>
      </c>
      <c r="K192" s="164">
        <v>2303700</v>
      </c>
      <c r="L192" s="112">
        <v>-219100</v>
      </c>
      <c r="M192" s="127">
        <v>-0.09</v>
      </c>
      <c r="N192" s="112">
        <v>2171400</v>
      </c>
      <c r="O192" s="173">
        <f t="shared" si="20"/>
        <v>0.9425706472196901</v>
      </c>
      <c r="P192" s="108">
        <f>Volume!K192</f>
        <v>312.25</v>
      </c>
      <c r="Q192" s="69">
        <f>Volume!J192</f>
        <v>309.7</v>
      </c>
      <c r="R192" s="237">
        <f t="shared" si="21"/>
        <v>71.345589</v>
      </c>
      <c r="S192" s="103">
        <f t="shared" si="22"/>
        <v>67.248258</v>
      </c>
      <c r="T192" s="109">
        <f t="shared" si="23"/>
        <v>2522800</v>
      </c>
      <c r="U192" s="103">
        <f t="shared" si="24"/>
        <v>-8.684794672586015</v>
      </c>
      <c r="V192" s="103">
        <f t="shared" si="25"/>
        <v>71.150478</v>
      </c>
      <c r="W192" s="103">
        <f t="shared" si="26"/>
        <v>0.173432</v>
      </c>
      <c r="X192" s="103">
        <f t="shared" si="27"/>
        <v>0.021679</v>
      </c>
      <c r="Y192" s="103">
        <f t="shared" si="28"/>
        <v>78.77443</v>
      </c>
      <c r="Z192" s="237">
        <f t="shared" si="29"/>
        <v>-7.428840999999991</v>
      </c>
      <c r="AA192" s="78"/>
      <c r="AB192" s="77"/>
    </row>
    <row r="193" spans="1:27" s="2" customFormat="1" ht="15" customHeight="1" hidden="1" thickBot="1">
      <c r="A193" s="72"/>
      <c r="B193" s="162">
        <f>SUM(B4:B192)</f>
        <v>1263946231</v>
      </c>
      <c r="C193" s="162">
        <f>SUM(C4:C192)</f>
        <v>-8746642</v>
      </c>
      <c r="D193" s="335">
        <f>C193/B193</f>
        <v>-0.006920106081632835</v>
      </c>
      <c r="E193" s="162">
        <f>SUM(E4:E192)</f>
        <v>203896116</v>
      </c>
      <c r="F193" s="162">
        <f>SUM(F4:F192)</f>
        <v>3320921</v>
      </c>
      <c r="G193" s="335">
        <f>F193/E193</f>
        <v>0.016287318587275102</v>
      </c>
      <c r="H193" s="162">
        <f>SUM(H4:H192)</f>
        <v>73763733</v>
      </c>
      <c r="I193" s="162">
        <f>SUM(I4:I192)</f>
        <v>599254</v>
      </c>
      <c r="J193" s="335">
        <f>I193/H193</f>
        <v>0.008123965201164643</v>
      </c>
      <c r="K193" s="162">
        <f>SUM(K4:K192)</f>
        <v>1541606080</v>
      </c>
      <c r="L193" s="162">
        <f>SUM(L4:L192)</f>
        <v>-4826467</v>
      </c>
      <c r="M193" s="335">
        <f>L193/K193</f>
        <v>-0.0031308043362153837</v>
      </c>
      <c r="N193" s="112">
        <f>SUM(N4:N192)</f>
        <v>1361318261</v>
      </c>
      <c r="O193" s="346"/>
      <c r="P193" s="169"/>
      <c r="Q193" s="14"/>
      <c r="R193" s="238">
        <f>SUM(R4:R192)</f>
        <v>62901.399248470014</v>
      </c>
      <c r="S193" s="103">
        <f>SUM(S4:S192)</f>
        <v>53732.366577299996</v>
      </c>
      <c r="T193" s="109">
        <f>SUM(T4:T192)</f>
        <v>1546432547</v>
      </c>
      <c r="U193" s="285"/>
      <c r="V193" s="103">
        <f>SUM(V4:V192)</f>
        <v>43310.653896870026</v>
      </c>
      <c r="W193" s="103">
        <f>SUM(W4:W192)</f>
        <v>9263.561849765</v>
      </c>
      <c r="X193" s="103">
        <f>SUM(X4:X192)</f>
        <v>10327.183501835003</v>
      </c>
      <c r="Y193" s="103">
        <f>SUM(Y4:Y192)</f>
        <v>63059.9464568</v>
      </c>
      <c r="Z193" s="103">
        <f>SUM(Z4:Z192)</f>
        <v>-158.5472083299979</v>
      </c>
      <c r="AA193" s="75"/>
    </row>
    <row r="194" spans="2:27" s="2" customFormat="1" ht="15" customHeight="1" hidden="1">
      <c r="B194" s="5"/>
      <c r="C194" s="5"/>
      <c r="D194" s="127"/>
      <c r="E194" s="1">
        <f>H193/E193</f>
        <v>0.36177115311014557</v>
      </c>
      <c r="F194" s="5"/>
      <c r="G194" s="62"/>
      <c r="H194" s="5"/>
      <c r="I194" s="5"/>
      <c r="J194" s="62"/>
      <c r="K194" s="5"/>
      <c r="L194" s="5"/>
      <c r="M194" s="62"/>
      <c r="N194" s="112"/>
      <c r="O194" s="3"/>
      <c r="P194" s="108"/>
      <c r="Q194" s="69"/>
      <c r="R194" s="103"/>
      <c r="S194" s="103"/>
      <c r="T194" s="109"/>
      <c r="U194" s="103"/>
      <c r="V194" s="103"/>
      <c r="W194" s="103"/>
      <c r="X194" s="103"/>
      <c r="Y194" s="103"/>
      <c r="Z194" s="103"/>
      <c r="AA194" s="75"/>
    </row>
    <row r="195" spans="2:27" s="2" customFormat="1" ht="15" customHeight="1">
      <c r="B195" s="5"/>
      <c r="C195" s="5"/>
      <c r="D195" s="127"/>
      <c r="E195" s="1"/>
      <c r="F195" s="5"/>
      <c r="G195" s="62"/>
      <c r="H195" s="5"/>
      <c r="I195" s="5"/>
      <c r="J195" s="62"/>
      <c r="K195" s="5"/>
      <c r="L195" s="5"/>
      <c r="M195" s="62"/>
      <c r="N195" s="112"/>
      <c r="O195" s="107"/>
      <c r="P195" s="108"/>
      <c r="Q195" s="69"/>
      <c r="R195" s="103"/>
      <c r="S195" s="103"/>
      <c r="T195" s="109"/>
      <c r="U195" s="103"/>
      <c r="V195" s="103"/>
      <c r="W195" s="103"/>
      <c r="X195" s="103"/>
      <c r="Y195" s="103"/>
      <c r="Z195" s="103"/>
      <c r="AA195" s="1"/>
    </row>
    <row r="196" spans="1:25" ht="14.25">
      <c r="A196" s="2"/>
      <c r="B196" s="5"/>
      <c r="C196" s="5"/>
      <c r="D196" s="127"/>
      <c r="E196" s="5"/>
      <c r="F196" s="5"/>
      <c r="G196" s="62"/>
      <c r="H196" s="5"/>
      <c r="I196" s="5"/>
      <c r="J196" s="62"/>
      <c r="K196" s="5"/>
      <c r="L196" s="5"/>
      <c r="M196" s="62"/>
      <c r="N196" s="112"/>
      <c r="O196" s="107"/>
      <c r="P196" s="2"/>
      <c r="Q196" s="2"/>
      <c r="R196" s="1"/>
      <c r="S196" s="1"/>
      <c r="T196" s="79"/>
      <c r="U196" s="2"/>
      <c r="V196" s="2"/>
      <c r="W196" s="2"/>
      <c r="X196" s="2"/>
      <c r="Y196" s="2"/>
    </row>
    <row r="197" spans="1:14" ht="13.5" thickBot="1">
      <c r="A197" s="63" t="s">
        <v>109</v>
      </c>
      <c r="B197" s="121"/>
      <c r="C197" s="124"/>
      <c r="D197" s="128"/>
      <c r="F197" s="119"/>
      <c r="N197" s="112"/>
    </row>
    <row r="198" spans="1:14" ht="13.5" thickBot="1">
      <c r="A198" s="199" t="s">
        <v>108</v>
      </c>
      <c r="B198" s="340" t="s">
        <v>106</v>
      </c>
      <c r="C198" s="341" t="s">
        <v>70</v>
      </c>
      <c r="D198" s="342" t="s">
        <v>107</v>
      </c>
      <c r="F198" s="125"/>
      <c r="G198" s="62"/>
      <c r="H198" s="5"/>
      <c r="N198" s="112"/>
    </row>
    <row r="199" spans="1:14" ht="12.75">
      <c r="A199" s="336" t="s">
        <v>10</v>
      </c>
      <c r="B199" s="343">
        <f>B193/10000000</f>
        <v>126.3946231</v>
      </c>
      <c r="C199" s="344">
        <f>C193/10000000</f>
        <v>-0.8746642</v>
      </c>
      <c r="D199" s="345">
        <f>D193</f>
        <v>-0.006920106081632835</v>
      </c>
      <c r="F199" s="125"/>
      <c r="H199" s="5"/>
      <c r="N199" s="112"/>
    </row>
    <row r="200" spans="1:14" ht="12.75">
      <c r="A200" s="337" t="s">
        <v>87</v>
      </c>
      <c r="B200" s="196">
        <f>E193/10000000</f>
        <v>20.3896116</v>
      </c>
      <c r="C200" s="195">
        <f>F193/10000000</f>
        <v>0.3320921</v>
      </c>
      <c r="D200" s="256">
        <f>G193</f>
        <v>0.016287318587275102</v>
      </c>
      <c r="F200" s="125"/>
      <c r="G200" s="62"/>
      <c r="N200" s="112"/>
    </row>
    <row r="201" spans="1:14" ht="12.75">
      <c r="A201" s="338" t="s">
        <v>85</v>
      </c>
      <c r="B201" s="196">
        <f>H193/10000000</f>
        <v>7.3763733</v>
      </c>
      <c r="C201" s="195">
        <f>I193/10000000</f>
        <v>0.0599254</v>
      </c>
      <c r="D201" s="256">
        <f>J193</f>
        <v>0.008123965201164643</v>
      </c>
      <c r="F201" s="125"/>
      <c r="N201" s="112"/>
    </row>
    <row r="202" spans="1:14" ht="13.5" thickBot="1">
      <c r="A202" s="339" t="s">
        <v>86</v>
      </c>
      <c r="B202" s="197">
        <f>K193/10000000</f>
        <v>154.160608</v>
      </c>
      <c r="C202" s="198">
        <f>L193/10000000</f>
        <v>-0.4826467</v>
      </c>
      <c r="D202" s="257">
        <f>M193</f>
        <v>-0.0031308043362153837</v>
      </c>
      <c r="F202" s="126"/>
      <c r="N202" s="112"/>
    </row>
    <row r="203" ht="12.75">
      <c r="N203" s="112"/>
    </row>
    <row r="204" ht="12.75">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spans="2:14" ht="12.75">
      <c r="B236" s="369"/>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5"/>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E265" sqref="E265"/>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382" t="s">
        <v>117</v>
      </c>
      <c r="C2" s="383"/>
      <c r="D2" s="407"/>
      <c r="E2" s="407"/>
      <c r="F2" s="407"/>
      <c r="G2" s="407"/>
      <c r="H2" s="407"/>
      <c r="I2" s="407"/>
      <c r="J2" s="408" t="s">
        <v>110</v>
      </c>
      <c r="K2" s="409"/>
      <c r="L2" s="409"/>
      <c r="M2" s="410"/>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3581</v>
      </c>
      <c r="C4" s="315">
        <v>0.26</v>
      </c>
      <c r="D4" s="314">
        <v>0</v>
      </c>
      <c r="E4" s="315">
        <v>0</v>
      </c>
      <c r="F4" s="314">
        <v>0</v>
      </c>
      <c r="G4" s="315">
        <v>0</v>
      </c>
      <c r="H4" s="314">
        <v>3581</v>
      </c>
      <c r="I4" s="317">
        <v>0.26</v>
      </c>
      <c r="J4" s="263">
        <v>6309.15</v>
      </c>
      <c r="K4" s="258">
        <v>6356.4</v>
      </c>
      <c r="L4" s="304">
        <f>J4-K4</f>
        <v>-47.25</v>
      </c>
      <c r="M4" s="305">
        <f>L4/K4*100</f>
        <v>-0.7433452897866718</v>
      </c>
      <c r="N4" s="78">
        <f>Margins!B4</f>
        <v>50</v>
      </c>
      <c r="O4" s="25">
        <f>D4*N4</f>
        <v>0</v>
      </c>
      <c r="P4" s="25">
        <f>F4*N4</f>
        <v>0</v>
      </c>
    </row>
    <row r="5" spans="1:18" ht="14.25" thickBot="1">
      <c r="A5" s="322" t="s">
        <v>74</v>
      </c>
      <c r="B5" s="172">
        <v>700</v>
      </c>
      <c r="C5" s="302">
        <v>-0.52</v>
      </c>
      <c r="D5" s="172">
        <v>0</v>
      </c>
      <c r="E5" s="302">
        <v>0</v>
      </c>
      <c r="F5" s="172">
        <v>0</v>
      </c>
      <c r="G5" s="302">
        <v>0</v>
      </c>
      <c r="H5" s="172">
        <v>700</v>
      </c>
      <c r="I5" s="303">
        <v>-0.52</v>
      </c>
      <c r="J5" s="264">
        <v>5205.9</v>
      </c>
      <c r="K5" s="69">
        <v>5224.65</v>
      </c>
      <c r="L5" s="135">
        <f aca="true" t="shared" si="0" ref="L5:L68">J5-K5</f>
        <v>-18.75</v>
      </c>
      <c r="M5" s="306">
        <f aca="true" t="shared" si="1" ref="M5:M68">L5/K5*100</f>
        <v>-0.3588757141626712</v>
      </c>
      <c r="N5" s="78">
        <f>Margins!B5</f>
        <v>50</v>
      </c>
      <c r="O5" s="25">
        <f aca="true" t="shared" si="2" ref="O5:O68">D5*N5</f>
        <v>0</v>
      </c>
      <c r="P5" s="25">
        <f aca="true" t="shared" si="3" ref="P5:P68">F5*N5</f>
        <v>0</v>
      </c>
      <c r="R5" s="25"/>
    </row>
    <row r="6" spans="1:16" ht="13.5">
      <c r="A6" s="322" t="s">
        <v>9</v>
      </c>
      <c r="B6" s="172">
        <v>341576</v>
      </c>
      <c r="C6" s="302">
        <v>0.2</v>
      </c>
      <c r="D6" s="172">
        <v>72946</v>
      </c>
      <c r="E6" s="302">
        <v>-0.06</v>
      </c>
      <c r="F6" s="172">
        <v>79530</v>
      </c>
      <c r="G6" s="302">
        <v>-0.05</v>
      </c>
      <c r="H6" s="172">
        <v>494052</v>
      </c>
      <c r="I6" s="303">
        <v>0.11</v>
      </c>
      <c r="J6" s="263">
        <v>4246.2</v>
      </c>
      <c r="K6" s="69">
        <v>4278.1</v>
      </c>
      <c r="L6" s="135">
        <f t="shared" si="0"/>
        <v>-31.900000000000546</v>
      </c>
      <c r="M6" s="306">
        <f t="shared" si="1"/>
        <v>-0.7456581192585621</v>
      </c>
      <c r="N6" s="78">
        <f>Margins!B6</f>
        <v>50</v>
      </c>
      <c r="O6" s="25">
        <f t="shared" si="2"/>
        <v>3647300</v>
      </c>
      <c r="P6" s="25">
        <f t="shared" si="3"/>
        <v>3976500</v>
      </c>
    </row>
    <row r="7" spans="1:16" ht="13.5">
      <c r="A7" s="193" t="s">
        <v>279</v>
      </c>
      <c r="B7" s="172">
        <v>1833</v>
      </c>
      <c r="C7" s="302">
        <v>1.11</v>
      </c>
      <c r="D7" s="172">
        <v>1</v>
      </c>
      <c r="E7" s="302">
        <v>0</v>
      </c>
      <c r="F7" s="172">
        <v>0</v>
      </c>
      <c r="G7" s="302">
        <v>0</v>
      </c>
      <c r="H7" s="172">
        <v>1834</v>
      </c>
      <c r="I7" s="303">
        <v>1.11</v>
      </c>
      <c r="J7" s="264">
        <v>2450.15</v>
      </c>
      <c r="K7" s="69">
        <v>2445.4</v>
      </c>
      <c r="L7" s="135">
        <f t="shared" si="0"/>
        <v>4.75</v>
      </c>
      <c r="M7" s="306">
        <f t="shared" si="1"/>
        <v>0.19424225075652246</v>
      </c>
      <c r="N7" s="78">
        <f>Margins!B7</f>
        <v>200</v>
      </c>
      <c r="O7" s="25">
        <f t="shared" si="2"/>
        <v>200</v>
      </c>
      <c r="P7" s="25">
        <f t="shared" si="3"/>
        <v>0</v>
      </c>
    </row>
    <row r="8" spans="1:18" ht="13.5">
      <c r="A8" s="193" t="s">
        <v>134</v>
      </c>
      <c r="B8" s="172">
        <v>1272</v>
      </c>
      <c r="C8" s="302">
        <v>-0.28</v>
      </c>
      <c r="D8" s="172">
        <v>0</v>
      </c>
      <c r="E8" s="302">
        <v>-1</v>
      </c>
      <c r="F8" s="172">
        <v>0</v>
      </c>
      <c r="G8" s="302">
        <v>0</v>
      </c>
      <c r="H8" s="172">
        <v>1272</v>
      </c>
      <c r="I8" s="303">
        <v>-0.28</v>
      </c>
      <c r="J8" s="264">
        <v>4384.7</v>
      </c>
      <c r="K8" s="69">
        <v>4360.65</v>
      </c>
      <c r="L8" s="135">
        <f t="shared" si="0"/>
        <v>24.050000000000182</v>
      </c>
      <c r="M8" s="306">
        <f t="shared" si="1"/>
        <v>0.5515232820795107</v>
      </c>
      <c r="N8" s="78">
        <f>Margins!B8</f>
        <v>100</v>
      </c>
      <c r="O8" s="25">
        <f t="shared" si="2"/>
        <v>0</v>
      </c>
      <c r="P8" s="25">
        <f t="shared" si="3"/>
        <v>0</v>
      </c>
      <c r="R8" s="307"/>
    </row>
    <row r="9" spans="1:18" ht="13.5">
      <c r="A9" s="193" t="s">
        <v>408</v>
      </c>
      <c r="B9" s="172">
        <v>2212</v>
      </c>
      <c r="C9" s="302">
        <v>2.79</v>
      </c>
      <c r="D9" s="172">
        <v>2</v>
      </c>
      <c r="E9" s="302">
        <v>0</v>
      </c>
      <c r="F9" s="172">
        <v>0</v>
      </c>
      <c r="G9" s="302">
        <v>0</v>
      </c>
      <c r="H9" s="172">
        <v>2214</v>
      </c>
      <c r="I9" s="303">
        <v>2.8</v>
      </c>
      <c r="J9" s="264">
        <v>1291.35</v>
      </c>
      <c r="K9" s="69">
        <v>1287.15</v>
      </c>
      <c r="L9" s="135">
        <f t="shared" si="0"/>
        <v>4.199999999999818</v>
      </c>
      <c r="M9" s="306">
        <f t="shared" si="1"/>
        <v>0.32630229576970965</v>
      </c>
      <c r="N9" s="78">
        <f>Margins!B9</f>
        <v>200</v>
      </c>
      <c r="O9" s="25">
        <f t="shared" si="2"/>
        <v>400</v>
      </c>
      <c r="P9" s="25">
        <f t="shared" si="3"/>
        <v>0</v>
      </c>
      <c r="R9" s="307"/>
    </row>
    <row r="10" spans="1:18" ht="13.5">
      <c r="A10" s="193" t="s">
        <v>0</v>
      </c>
      <c r="B10" s="172">
        <v>3294</v>
      </c>
      <c r="C10" s="302">
        <v>-0.18</v>
      </c>
      <c r="D10" s="172">
        <v>38</v>
      </c>
      <c r="E10" s="302">
        <v>-0.53</v>
      </c>
      <c r="F10" s="172">
        <v>2</v>
      </c>
      <c r="G10" s="302">
        <v>1</v>
      </c>
      <c r="H10" s="172">
        <v>3334</v>
      </c>
      <c r="I10" s="303">
        <v>-0.19</v>
      </c>
      <c r="J10" s="264">
        <v>883.75</v>
      </c>
      <c r="K10" s="69">
        <v>890.55</v>
      </c>
      <c r="L10" s="135">
        <f t="shared" si="0"/>
        <v>-6.7999999999999545</v>
      </c>
      <c r="M10" s="306">
        <f t="shared" si="1"/>
        <v>-0.7635730728201623</v>
      </c>
      <c r="N10" s="78">
        <f>Margins!B10</f>
        <v>375</v>
      </c>
      <c r="O10" s="25">
        <f t="shared" si="2"/>
        <v>14250</v>
      </c>
      <c r="P10" s="25">
        <f t="shared" si="3"/>
        <v>750</v>
      </c>
      <c r="R10" s="307"/>
    </row>
    <row r="11" spans="1:18" ht="13.5">
      <c r="A11" s="193" t="s">
        <v>409</v>
      </c>
      <c r="B11" s="172">
        <v>2100</v>
      </c>
      <c r="C11" s="302">
        <v>-0.56</v>
      </c>
      <c r="D11" s="172">
        <v>0</v>
      </c>
      <c r="E11" s="302">
        <v>0</v>
      </c>
      <c r="F11" s="172">
        <v>0</v>
      </c>
      <c r="G11" s="302">
        <v>0</v>
      </c>
      <c r="H11" s="172">
        <v>2100</v>
      </c>
      <c r="I11" s="303">
        <v>-0.56</v>
      </c>
      <c r="J11" s="264">
        <v>530.05</v>
      </c>
      <c r="K11" s="69">
        <v>554.15</v>
      </c>
      <c r="L11" s="135">
        <f t="shared" si="0"/>
        <v>-24.100000000000023</v>
      </c>
      <c r="M11" s="306">
        <f t="shared" si="1"/>
        <v>-4.349002977533163</v>
      </c>
      <c r="N11" s="78">
        <f>Margins!B11</f>
        <v>450</v>
      </c>
      <c r="O11" s="25">
        <f t="shared" si="2"/>
        <v>0</v>
      </c>
      <c r="P11" s="25">
        <f t="shared" si="3"/>
        <v>0</v>
      </c>
      <c r="R11" s="307"/>
    </row>
    <row r="12" spans="1:18" ht="13.5">
      <c r="A12" s="193" t="s">
        <v>410</v>
      </c>
      <c r="B12" s="172">
        <v>3142</v>
      </c>
      <c r="C12" s="302">
        <v>3.17</v>
      </c>
      <c r="D12" s="172">
        <v>0</v>
      </c>
      <c r="E12" s="302">
        <v>0</v>
      </c>
      <c r="F12" s="172">
        <v>0</v>
      </c>
      <c r="G12" s="302">
        <v>0</v>
      </c>
      <c r="H12" s="172">
        <v>3142</v>
      </c>
      <c r="I12" s="303">
        <v>3.17</v>
      </c>
      <c r="J12" s="264">
        <v>1496.1</v>
      </c>
      <c r="K12" s="69">
        <v>1455.3</v>
      </c>
      <c r="L12" s="135">
        <f t="shared" si="0"/>
        <v>40.799999999999955</v>
      </c>
      <c r="M12" s="306">
        <f t="shared" si="1"/>
        <v>2.8035456606885147</v>
      </c>
      <c r="N12" s="78">
        <f>Margins!B12</f>
        <v>200</v>
      </c>
      <c r="O12" s="25">
        <f t="shared" si="2"/>
        <v>0</v>
      </c>
      <c r="P12" s="25">
        <f t="shared" si="3"/>
        <v>0</v>
      </c>
      <c r="R12" s="307"/>
    </row>
    <row r="13" spans="1:18" ht="13.5">
      <c r="A13" s="193" t="s">
        <v>411</v>
      </c>
      <c r="B13" s="172">
        <v>1332</v>
      </c>
      <c r="C13" s="302">
        <v>-0.13</v>
      </c>
      <c r="D13" s="172">
        <v>14</v>
      </c>
      <c r="E13" s="302">
        <v>1.33</v>
      </c>
      <c r="F13" s="172">
        <v>3</v>
      </c>
      <c r="G13" s="302">
        <v>0</v>
      </c>
      <c r="H13" s="172">
        <v>1349</v>
      </c>
      <c r="I13" s="303">
        <v>-0.12</v>
      </c>
      <c r="J13" s="264">
        <v>127.9</v>
      </c>
      <c r="K13" s="69">
        <v>134.5</v>
      </c>
      <c r="L13" s="135">
        <f t="shared" si="0"/>
        <v>-6.599999999999994</v>
      </c>
      <c r="M13" s="306">
        <f t="shared" si="1"/>
        <v>-4.907063197026018</v>
      </c>
      <c r="N13" s="78">
        <f>Margins!B13</f>
        <v>1700</v>
      </c>
      <c r="O13" s="25">
        <f t="shared" si="2"/>
        <v>23800</v>
      </c>
      <c r="P13" s="25">
        <f t="shared" si="3"/>
        <v>5100</v>
      </c>
      <c r="R13" s="307"/>
    </row>
    <row r="14" spans="1:18" ht="13.5">
      <c r="A14" s="193" t="s">
        <v>135</v>
      </c>
      <c r="B14" s="316">
        <v>297</v>
      </c>
      <c r="C14" s="324">
        <v>-0.26</v>
      </c>
      <c r="D14" s="172">
        <v>26</v>
      </c>
      <c r="E14" s="302">
        <v>-0.5</v>
      </c>
      <c r="F14" s="172">
        <v>2</v>
      </c>
      <c r="G14" s="302">
        <v>0</v>
      </c>
      <c r="H14" s="172">
        <v>325</v>
      </c>
      <c r="I14" s="303">
        <v>-0.28</v>
      </c>
      <c r="J14" s="264">
        <v>86.5</v>
      </c>
      <c r="K14" s="69">
        <v>87.4</v>
      </c>
      <c r="L14" s="135">
        <f t="shared" si="0"/>
        <v>-0.9000000000000057</v>
      </c>
      <c r="M14" s="306">
        <f t="shared" si="1"/>
        <v>-1.0297482837528669</v>
      </c>
      <c r="N14" s="78">
        <f>Margins!B14</f>
        <v>2450</v>
      </c>
      <c r="O14" s="25">
        <f t="shared" si="2"/>
        <v>63700</v>
      </c>
      <c r="P14" s="25">
        <f t="shared" si="3"/>
        <v>4900</v>
      </c>
      <c r="R14" s="25"/>
    </row>
    <row r="15" spans="1:18" ht="13.5">
      <c r="A15" s="193" t="s">
        <v>174</v>
      </c>
      <c r="B15" s="172">
        <v>490</v>
      </c>
      <c r="C15" s="302">
        <v>0.2</v>
      </c>
      <c r="D15" s="172">
        <v>14</v>
      </c>
      <c r="E15" s="302">
        <v>0.17</v>
      </c>
      <c r="F15" s="172">
        <v>1</v>
      </c>
      <c r="G15" s="302">
        <v>0</v>
      </c>
      <c r="H15" s="172">
        <v>505</v>
      </c>
      <c r="I15" s="303">
        <v>0.2</v>
      </c>
      <c r="J15" s="264">
        <v>61.3</v>
      </c>
      <c r="K15" s="69">
        <v>62.6</v>
      </c>
      <c r="L15" s="135">
        <f t="shared" si="0"/>
        <v>-1.3000000000000043</v>
      </c>
      <c r="M15" s="306">
        <f t="shared" si="1"/>
        <v>-2.0766773162939365</v>
      </c>
      <c r="N15" s="78">
        <f>Margins!B15</f>
        <v>3350</v>
      </c>
      <c r="O15" s="25">
        <f t="shared" si="2"/>
        <v>46900</v>
      </c>
      <c r="P15" s="25">
        <f t="shared" si="3"/>
        <v>3350</v>
      </c>
      <c r="R15" s="307"/>
    </row>
    <row r="16" spans="1:16" ht="13.5">
      <c r="A16" s="193" t="s">
        <v>280</v>
      </c>
      <c r="B16" s="172">
        <v>288</v>
      </c>
      <c r="C16" s="302">
        <v>-0.65</v>
      </c>
      <c r="D16" s="172">
        <v>0</v>
      </c>
      <c r="E16" s="302">
        <v>0</v>
      </c>
      <c r="F16" s="172">
        <v>0</v>
      </c>
      <c r="G16" s="302">
        <v>0</v>
      </c>
      <c r="H16" s="172">
        <v>288</v>
      </c>
      <c r="I16" s="303">
        <v>-0.65</v>
      </c>
      <c r="J16" s="264">
        <v>401.6</v>
      </c>
      <c r="K16" s="69">
        <v>404.1</v>
      </c>
      <c r="L16" s="135">
        <f t="shared" si="0"/>
        <v>-2.5</v>
      </c>
      <c r="M16" s="306">
        <f t="shared" si="1"/>
        <v>-0.6186587478346943</v>
      </c>
      <c r="N16" s="78">
        <f>Margins!B16</f>
        <v>600</v>
      </c>
      <c r="O16" s="25">
        <f t="shared" si="2"/>
        <v>0</v>
      </c>
      <c r="P16" s="25">
        <f t="shared" si="3"/>
        <v>0</v>
      </c>
    </row>
    <row r="17" spans="1:16" ht="13.5">
      <c r="A17" s="193" t="s">
        <v>75</v>
      </c>
      <c r="B17" s="172">
        <v>452</v>
      </c>
      <c r="C17" s="302">
        <v>1.39</v>
      </c>
      <c r="D17" s="172">
        <v>9</v>
      </c>
      <c r="E17" s="302">
        <v>1.25</v>
      </c>
      <c r="F17" s="172">
        <v>0</v>
      </c>
      <c r="G17" s="302">
        <v>-1</v>
      </c>
      <c r="H17" s="172">
        <v>461</v>
      </c>
      <c r="I17" s="303">
        <v>1.36</v>
      </c>
      <c r="J17" s="264">
        <v>86.15</v>
      </c>
      <c r="K17" s="69">
        <v>88.2</v>
      </c>
      <c r="L17" s="135">
        <f t="shared" si="0"/>
        <v>-2.049999999999997</v>
      </c>
      <c r="M17" s="306">
        <f t="shared" si="1"/>
        <v>-2.3242630385487497</v>
      </c>
      <c r="N17" s="78">
        <f>Margins!B17</f>
        <v>2300</v>
      </c>
      <c r="O17" s="25">
        <f t="shared" si="2"/>
        <v>20700</v>
      </c>
      <c r="P17" s="25">
        <f t="shared" si="3"/>
        <v>0</v>
      </c>
    </row>
    <row r="18" spans="1:16" ht="13.5">
      <c r="A18" s="193" t="s">
        <v>412</v>
      </c>
      <c r="B18" s="172">
        <v>1152</v>
      </c>
      <c r="C18" s="302">
        <v>0.05</v>
      </c>
      <c r="D18" s="172">
        <v>0</v>
      </c>
      <c r="E18" s="302">
        <v>-1</v>
      </c>
      <c r="F18" s="172">
        <v>0</v>
      </c>
      <c r="G18" s="302">
        <v>0</v>
      </c>
      <c r="H18" s="172">
        <v>1152</v>
      </c>
      <c r="I18" s="303">
        <v>0.05</v>
      </c>
      <c r="J18" s="264">
        <v>336.05</v>
      </c>
      <c r="K18" s="69">
        <v>343.55</v>
      </c>
      <c r="L18" s="135">
        <f t="shared" si="0"/>
        <v>-7.5</v>
      </c>
      <c r="M18" s="306">
        <f t="shared" si="1"/>
        <v>-2.183088342308252</v>
      </c>
      <c r="N18" s="78">
        <f>Margins!B18</f>
        <v>650</v>
      </c>
      <c r="O18" s="25">
        <f t="shared" si="2"/>
        <v>0</v>
      </c>
      <c r="P18" s="25">
        <f t="shared" si="3"/>
        <v>0</v>
      </c>
    </row>
    <row r="19" spans="1:16" ht="13.5">
      <c r="A19" s="193" t="s">
        <v>413</v>
      </c>
      <c r="B19" s="172">
        <v>810</v>
      </c>
      <c r="C19" s="302">
        <v>-0.73</v>
      </c>
      <c r="D19" s="172">
        <v>0</v>
      </c>
      <c r="E19" s="302">
        <v>0</v>
      </c>
      <c r="F19" s="172">
        <v>0</v>
      </c>
      <c r="G19" s="302">
        <v>0</v>
      </c>
      <c r="H19" s="172">
        <v>810</v>
      </c>
      <c r="I19" s="303">
        <v>-0.73</v>
      </c>
      <c r="J19" s="264">
        <v>549.85</v>
      </c>
      <c r="K19" s="69">
        <v>557.1</v>
      </c>
      <c r="L19" s="135">
        <f t="shared" si="0"/>
        <v>-7.25</v>
      </c>
      <c r="M19" s="306">
        <f t="shared" si="1"/>
        <v>-1.3013821576018667</v>
      </c>
      <c r="N19" s="78">
        <f>Margins!B19</f>
        <v>400</v>
      </c>
      <c r="O19" s="25">
        <f t="shared" si="2"/>
        <v>0</v>
      </c>
      <c r="P19" s="25">
        <f t="shared" si="3"/>
        <v>0</v>
      </c>
    </row>
    <row r="20" spans="1:18" ht="13.5">
      <c r="A20" s="193" t="s">
        <v>88</v>
      </c>
      <c r="B20" s="316">
        <v>342</v>
      </c>
      <c r="C20" s="324">
        <v>-0.26</v>
      </c>
      <c r="D20" s="172">
        <v>18</v>
      </c>
      <c r="E20" s="302">
        <v>-0.1</v>
      </c>
      <c r="F20" s="172">
        <v>0</v>
      </c>
      <c r="G20" s="302">
        <v>-1</v>
      </c>
      <c r="H20" s="172">
        <v>360</v>
      </c>
      <c r="I20" s="303">
        <v>-0.26</v>
      </c>
      <c r="J20" s="264">
        <v>44.9</v>
      </c>
      <c r="K20" s="69">
        <v>45.2</v>
      </c>
      <c r="L20" s="135">
        <f t="shared" si="0"/>
        <v>-0.30000000000000426</v>
      </c>
      <c r="M20" s="306">
        <f t="shared" si="1"/>
        <v>-0.6637168141593014</v>
      </c>
      <c r="N20" s="78">
        <f>Margins!B20</f>
        <v>4300</v>
      </c>
      <c r="O20" s="25">
        <f t="shared" si="2"/>
        <v>77400</v>
      </c>
      <c r="P20" s="25">
        <f t="shared" si="3"/>
        <v>0</v>
      </c>
      <c r="R20" s="25"/>
    </row>
    <row r="21" spans="1:16" ht="13.5">
      <c r="A21" s="193" t="s">
        <v>136</v>
      </c>
      <c r="B21" s="172">
        <v>1085</v>
      </c>
      <c r="C21" s="302">
        <v>-0.41</v>
      </c>
      <c r="D21" s="172">
        <v>346</v>
      </c>
      <c r="E21" s="302">
        <v>-0.05</v>
      </c>
      <c r="F21" s="172">
        <v>38</v>
      </c>
      <c r="G21" s="302">
        <v>-0.39</v>
      </c>
      <c r="H21" s="172">
        <v>1469</v>
      </c>
      <c r="I21" s="303">
        <v>-0.35</v>
      </c>
      <c r="J21" s="264">
        <v>37.3</v>
      </c>
      <c r="K21" s="69">
        <v>37.7</v>
      </c>
      <c r="L21" s="135">
        <f t="shared" si="0"/>
        <v>-0.4000000000000057</v>
      </c>
      <c r="M21" s="306">
        <f t="shared" si="1"/>
        <v>-1.0610079575596967</v>
      </c>
      <c r="N21" s="78">
        <f>Margins!B21</f>
        <v>4775</v>
      </c>
      <c r="O21" s="25">
        <f t="shared" si="2"/>
        <v>1652150</v>
      </c>
      <c r="P21" s="25">
        <f t="shared" si="3"/>
        <v>181450</v>
      </c>
    </row>
    <row r="22" spans="1:16" ht="13.5">
      <c r="A22" s="193" t="s">
        <v>157</v>
      </c>
      <c r="B22" s="172">
        <v>681</v>
      </c>
      <c r="C22" s="302">
        <v>-0.18</v>
      </c>
      <c r="D22" s="172">
        <v>0</v>
      </c>
      <c r="E22" s="302">
        <v>0</v>
      </c>
      <c r="F22" s="172">
        <v>0</v>
      </c>
      <c r="G22" s="302">
        <v>0</v>
      </c>
      <c r="H22" s="172">
        <v>681</v>
      </c>
      <c r="I22" s="303">
        <v>-0.18</v>
      </c>
      <c r="J22" s="264">
        <v>701.75</v>
      </c>
      <c r="K22" s="69">
        <v>709.45</v>
      </c>
      <c r="L22" s="135">
        <f t="shared" si="0"/>
        <v>-7.7000000000000455</v>
      </c>
      <c r="M22" s="306">
        <f t="shared" si="1"/>
        <v>-1.0853478046374017</v>
      </c>
      <c r="N22" s="78">
        <f>Margins!B22</f>
        <v>350</v>
      </c>
      <c r="O22" s="25">
        <f t="shared" si="2"/>
        <v>0</v>
      </c>
      <c r="P22" s="25">
        <f t="shared" si="3"/>
        <v>0</v>
      </c>
    </row>
    <row r="23" spans="1:16" ht="13.5">
      <c r="A23" s="193" t="s">
        <v>193</v>
      </c>
      <c r="B23" s="172">
        <v>10670</v>
      </c>
      <c r="C23" s="302">
        <v>-0.06</v>
      </c>
      <c r="D23" s="172">
        <v>229</v>
      </c>
      <c r="E23" s="302">
        <v>-0.49</v>
      </c>
      <c r="F23" s="172">
        <v>15</v>
      </c>
      <c r="G23" s="302">
        <v>0.5</v>
      </c>
      <c r="H23" s="172">
        <v>10914</v>
      </c>
      <c r="I23" s="303">
        <v>-0.08</v>
      </c>
      <c r="J23" s="264">
        <v>2184.35</v>
      </c>
      <c r="K23" s="69">
        <v>2195.85</v>
      </c>
      <c r="L23" s="135">
        <f t="shared" si="0"/>
        <v>-11.5</v>
      </c>
      <c r="M23" s="306">
        <f t="shared" si="1"/>
        <v>-0.5237151900175331</v>
      </c>
      <c r="N23" s="78">
        <f>Margins!B23</f>
        <v>100</v>
      </c>
      <c r="O23" s="25">
        <f t="shared" si="2"/>
        <v>22900</v>
      </c>
      <c r="P23" s="25">
        <f t="shared" si="3"/>
        <v>1500</v>
      </c>
    </row>
    <row r="24" spans="1:16" ht="13.5">
      <c r="A24" s="193" t="s">
        <v>281</v>
      </c>
      <c r="B24" s="172">
        <v>3515</v>
      </c>
      <c r="C24" s="302">
        <v>-0.22</v>
      </c>
      <c r="D24" s="172">
        <v>122</v>
      </c>
      <c r="E24" s="302">
        <v>-0.48</v>
      </c>
      <c r="F24" s="172">
        <v>16</v>
      </c>
      <c r="G24" s="302">
        <v>-0.16</v>
      </c>
      <c r="H24" s="172">
        <v>3653</v>
      </c>
      <c r="I24" s="303">
        <v>-0.24</v>
      </c>
      <c r="J24" s="264">
        <v>175.65</v>
      </c>
      <c r="K24" s="69">
        <v>179.65</v>
      </c>
      <c r="L24" s="135">
        <f t="shared" si="0"/>
        <v>-4</v>
      </c>
      <c r="M24" s="306">
        <f t="shared" si="1"/>
        <v>-2.2265516281658777</v>
      </c>
      <c r="N24" s="78">
        <f>Margins!B24</f>
        <v>1900</v>
      </c>
      <c r="O24" s="25">
        <f t="shared" si="2"/>
        <v>231800</v>
      </c>
      <c r="P24" s="25">
        <f t="shared" si="3"/>
        <v>30400</v>
      </c>
    </row>
    <row r="25" spans="1:18" s="296" customFormat="1" ht="13.5">
      <c r="A25" s="193" t="s">
        <v>282</v>
      </c>
      <c r="B25" s="172">
        <v>2091</v>
      </c>
      <c r="C25" s="302">
        <v>-0.4</v>
      </c>
      <c r="D25" s="172">
        <v>139</v>
      </c>
      <c r="E25" s="302">
        <v>-0.61</v>
      </c>
      <c r="F25" s="172">
        <v>28</v>
      </c>
      <c r="G25" s="302">
        <v>-0.35</v>
      </c>
      <c r="H25" s="172">
        <v>2258</v>
      </c>
      <c r="I25" s="303">
        <v>-0.42</v>
      </c>
      <c r="J25" s="264">
        <v>76.45</v>
      </c>
      <c r="K25" s="69">
        <v>79.2</v>
      </c>
      <c r="L25" s="135">
        <f t="shared" si="0"/>
        <v>-2.75</v>
      </c>
      <c r="M25" s="306">
        <f t="shared" si="1"/>
        <v>-3.4722222222222223</v>
      </c>
      <c r="N25" s="78">
        <f>Margins!B25</f>
        <v>4800</v>
      </c>
      <c r="O25" s="25">
        <f t="shared" si="2"/>
        <v>667200</v>
      </c>
      <c r="P25" s="25">
        <f t="shared" si="3"/>
        <v>134400</v>
      </c>
      <c r="R25" s="14"/>
    </row>
    <row r="26" spans="1:18" s="296" customFormat="1" ht="13.5">
      <c r="A26" s="193" t="s">
        <v>76</v>
      </c>
      <c r="B26" s="172">
        <v>1671</v>
      </c>
      <c r="C26" s="302">
        <v>1.35</v>
      </c>
      <c r="D26" s="172">
        <v>4</v>
      </c>
      <c r="E26" s="302">
        <v>3</v>
      </c>
      <c r="F26" s="172">
        <v>0</v>
      </c>
      <c r="G26" s="302">
        <v>-1</v>
      </c>
      <c r="H26" s="172">
        <v>1675</v>
      </c>
      <c r="I26" s="303">
        <v>1.35</v>
      </c>
      <c r="J26" s="264">
        <v>272.7</v>
      </c>
      <c r="K26" s="69">
        <v>280</v>
      </c>
      <c r="L26" s="135">
        <f t="shared" si="0"/>
        <v>-7.300000000000011</v>
      </c>
      <c r="M26" s="306">
        <f t="shared" si="1"/>
        <v>-2.607142857142861</v>
      </c>
      <c r="N26" s="78">
        <f>Margins!B26</f>
        <v>1400</v>
      </c>
      <c r="O26" s="25">
        <f t="shared" si="2"/>
        <v>5600</v>
      </c>
      <c r="P26" s="25">
        <f t="shared" si="3"/>
        <v>0</v>
      </c>
      <c r="R26" s="14"/>
    </row>
    <row r="27" spans="1:16" ht="13.5">
      <c r="A27" s="193" t="s">
        <v>77</v>
      </c>
      <c r="B27" s="172">
        <v>4087</v>
      </c>
      <c r="C27" s="302">
        <v>0.1</v>
      </c>
      <c r="D27" s="172">
        <v>119</v>
      </c>
      <c r="E27" s="302">
        <v>0.65</v>
      </c>
      <c r="F27" s="172">
        <v>19</v>
      </c>
      <c r="G27" s="302">
        <v>1.71</v>
      </c>
      <c r="H27" s="172">
        <v>4225</v>
      </c>
      <c r="I27" s="303">
        <v>0.11</v>
      </c>
      <c r="J27" s="264">
        <v>213.35</v>
      </c>
      <c r="K27" s="69">
        <v>213.1</v>
      </c>
      <c r="L27" s="135">
        <f t="shared" si="0"/>
        <v>0.25</v>
      </c>
      <c r="M27" s="306">
        <f t="shared" si="1"/>
        <v>0.11731581417175035</v>
      </c>
      <c r="N27" s="78">
        <f>Margins!B27</f>
        <v>1900</v>
      </c>
      <c r="O27" s="25">
        <f t="shared" si="2"/>
        <v>226100</v>
      </c>
      <c r="P27" s="25">
        <f t="shared" si="3"/>
        <v>36100</v>
      </c>
    </row>
    <row r="28" spans="1:18" ht="13.5">
      <c r="A28" s="193" t="s">
        <v>283</v>
      </c>
      <c r="B28" s="316">
        <v>3039</v>
      </c>
      <c r="C28" s="324">
        <v>6.96</v>
      </c>
      <c r="D28" s="172">
        <v>5</v>
      </c>
      <c r="E28" s="302">
        <v>4</v>
      </c>
      <c r="F28" s="172">
        <v>0</v>
      </c>
      <c r="G28" s="302">
        <v>0</v>
      </c>
      <c r="H28" s="172">
        <v>3044</v>
      </c>
      <c r="I28" s="303">
        <v>6.95</v>
      </c>
      <c r="J28" s="264">
        <v>178.9</v>
      </c>
      <c r="K28" s="69">
        <v>170.55</v>
      </c>
      <c r="L28" s="135">
        <f t="shared" si="0"/>
        <v>8.349999999999994</v>
      </c>
      <c r="M28" s="306">
        <f t="shared" si="1"/>
        <v>4.895924948695394</v>
      </c>
      <c r="N28" s="78">
        <f>Margins!B28</f>
        <v>1050</v>
      </c>
      <c r="O28" s="25">
        <f t="shared" si="2"/>
        <v>5250</v>
      </c>
      <c r="P28" s="25">
        <f t="shared" si="3"/>
        <v>0</v>
      </c>
      <c r="R28" s="25"/>
    </row>
    <row r="29" spans="1:18" ht="13.5">
      <c r="A29" s="193" t="s">
        <v>34</v>
      </c>
      <c r="B29" s="316">
        <v>4374</v>
      </c>
      <c r="C29" s="324">
        <v>1.74</v>
      </c>
      <c r="D29" s="172">
        <v>0</v>
      </c>
      <c r="E29" s="302">
        <v>0</v>
      </c>
      <c r="F29" s="172">
        <v>0</v>
      </c>
      <c r="G29" s="302">
        <v>0</v>
      </c>
      <c r="H29" s="172">
        <v>4374</v>
      </c>
      <c r="I29" s="303">
        <v>1.74</v>
      </c>
      <c r="J29" s="264">
        <v>1707.7</v>
      </c>
      <c r="K29" s="69">
        <v>1707.45</v>
      </c>
      <c r="L29" s="135">
        <f t="shared" si="0"/>
        <v>0.25</v>
      </c>
      <c r="M29" s="306">
        <f t="shared" si="1"/>
        <v>0.01464171718059094</v>
      </c>
      <c r="N29" s="78">
        <f>Margins!B29</f>
        <v>275</v>
      </c>
      <c r="O29" s="25">
        <f t="shared" si="2"/>
        <v>0</v>
      </c>
      <c r="P29" s="25">
        <f t="shared" si="3"/>
        <v>0</v>
      </c>
      <c r="R29" s="25"/>
    </row>
    <row r="30" spans="1:16" ht="13.5">
      <c r="A30" s="193" t="s">
        <v>284</v>
      </c>
      <c r="B30" s="172">
        <v>1211</v>
      </c>
      <c r="C30" s="302">
        <v>0.96</v>
      </c>
      <c r="D30" s="172">
        <v>0</v>
      </c>
      <c r="E30" s="302">
        <v>0</v>
      </c>
      <c r="F30" s="172">
        <v>0</v>
      </c>
      <c r="G30" s="302">
        <v>0</v>
      </c>
      <c r="H30" s="172">
        <v>1211</v>
      </c>
      <c r="I30" s="303">
        <v>0.96</v>
      </c>
      <c r="J30" s="264">
        <v>1029.35</v>
      </c>
      <c r="K30" s="69">
        <v>1022.1</v>
      </c>
      <c r="L30" s="135">
        <f t="shared" si="0"/>
        <v>7.249999999999886</v>
      </c>
      <c r="M30" s="306">
        <f t="shared" si="1"/>
        <v>0.7093239409059667</v>
      </c>
      <c r="N30" s="78">
        <f>Margins!B30</f>
        <v>250</v>
      </c>
      <c r="O30" s="25">
        <f t="shared" si="2"/>
        <v>0</v>
      </c>
      <c r="P30" s="25">
        <f t="shared" si="3"/>
        <v>0</v>
      </c>
    </row>
    <row r="31" spans="1:16" ht="13.5">
      <c r="A31" s="193" t="s">
        <v>137</v>
      </c>
      <c r="B31" s="172">
        <v>3114</v>
      </c>
      <c r="C31" s="302">
        <v>-0.38</v>
      </c>
      <c r="D31" s="172">
        <v>46</v>
      </c>
      <c r="E31" s="302">
        <v>1.88</v>
      </c>
      <c r="F31" s="172">
        <v>0</v>
      </c>
      <c r="G31" s="302">
        <v>0</v>
      </c>
      <c r="H31" s="172">
        <v>3160</v>
      </c>
      <c r="I31" s="303">
        <v>-0.37</v>
      </c>
      <c r="J31" s="264">
        <v>328.35</v>
      </c>
      <c r="K31" s="69">
        <v>340.3</v>
      </c>
      <c r="L31" s="135">
        <f t="shared" si="0"/>
        <v>-11.949999999999989</v>
      </c>
      <c r="M31" s="306">
        <f t="shared" si="1"/>
        <v>-3.5116074052306754</v>
      </c>
      <c r="N31" s="78">
        <f>Margins!B31</f>
        <v>1000</v>
      </c>
      <c r="O31" s="25">
        <f t="shared" si="2"/>
        <v>46000</v>
      </c>
      <c r="P31" s="25">
        <f t="shared" si="3"/>
        <v>0</v>
      </c>
    </row>
    <row r="32" spans="1:16" ht="13.5">
      <c r="A32" s="193" t="s">
        <v>232</v>
      </c>
      <c r="B32" s="172">
        <v>8360</v>
      </c>
      <c r="C32" s="302">
        <v>-0.01</v>
      </c>
      <c r="D32" s="172">
        <v>129</v>
      </c>
      <c r="E32" s="302">
        <v>-0.21</v>
      </c>
      <c r="F32" s="172">
        <v>8</v>
      </c>
      <c r="G32" s="302">
        <v>-0.33</v>
      </c>
      <c r="H32" s="172">
        <v>8497</v>
      </c>
      <c r="I32" s="303">
        <v>-0.02</v>
      </c>
      <c r="J32" s="264">
        <v>850.2</v>
      </c>
      <c r="K32" s="69">
        <v>859.3</v>
      </c>
      <c r="L32" s="135">
        <f t="shared" si="0"/>
        <v>-9.099999999999909</v>
      </c>
      <c r="M32" s="306">
        <f t="shared" si="1"/>
        <v>-1.0590015128592936</v>
      </c>
      <c r="N32" s="78">
        <f>Margins!B32</f>
        <v>500</v>
      </c>
      <c r="O32" s="25">
        <f t="shared" si="2"/>
        <v>64500</v>
      </c>
      <c r="P32" s="25">
        <f t="shared" si="3"/>
        <v>4000</v>
      </c>
    </row>
    <row r="33" spans="1:18" ht="13.5">
      <c r="A33" s="193" t="s">
        <v>1</v>
      </c>
      <c r="B33" s="316">
        <v>9328</v>
      </c>
      <c r="C33" s="324">
        <v>0.7</v>
      </c>
      <c r="D33" s="172">
        <v>143</v>
      </c>
      <c r="E33" s="302">
        <v>0.47</v>
      </c>
      <c r="F33" s="172">
        <v>9</v>
      </c>
      <c r="G33" s="302">
        <v>3.5</v>
      </c>
      <c r="H33" s="172">
        <v>9480</v>
      </c>
      <c r="I33" s="303">
        <v>0.7</v>
      </c>
      <c r="J33" s="264">
        <v>2713.25</v>
      </c>
      <c r="K33" s="69">
        <v>2679</v>
      </c>
      <c r="L33" s="135">
        <f t="shared" si="0"/>
        <v>34.25</v>
      </c>
      <c r="M33" s="306">
        <f t="shared" si="1"/>
        <v>1.27846211272863</v>
      </c>
      <c r="N33" s="78">
        <f>Margins!B33</f>
        <v>150</v>
      </c>
      <c r="O33" s="25">
        <f t="shared" si="2"/>
        <v>21450</v>
      </c>
      <c r="P33" s="25">
        <f t="shared" si="3"/>
        <v>1350</v>
      </c>
      <c r="R33" s="25"/>
    </row>
    <row r="34" spans="1:18" ht="13.5">
      <c r="A34" s="193" t="s">
        <v>158</v>
      </c>
      <c r="B34" s="316">
        <v>921</v>
      </c>
      <c r="C34" s="324">
        <v>3.63</v>
      </c>
      <c r="D34" s="172">
        <v>27</v>
      </c>
      <c r="E34" s="302">
        <v>1.25</v>
      </c>
      <c r="F34" s="172">
        <v>0</v>
      </c>
      <c r="G34" s="302">
        <v>0</v>
      </c>
      <c r="H34" s="172">
        <v>948</v>
      </c>
      <c r="I34" s="303">
        <v>3.49</v>
      </c>
      <c r="J34" s="264">
        <v>116.05</v>
      </c>
      <c r="K34" s="69">
        <v>114.65</v>
      </c>
      <c r="L34" s="135">
        <f t="shared" si="0"/>
        <v>1.3999999999999915</v>
      </c>
      <c r="M34" s="306">
        <f t="shared" si="1"/>
        <v>1.221107719145217</v>
      </c>
      <c r="N34" s="78">
        <f>Margins!B34</f>
        <v>1900</v>
      </c>
      <c r="O34" s="25">
        <f t="shared" si="2"/>
        <v>51300</v>
      </c>
      <c r="P34" s="25">
        <f t="shared" si="3"/>
        <v>0</v>
      </c>
      <c r="R34" s="25"/>
    </row>
    <row r="35" spans="1:18" ht="13.5">
      <c r="A35" s="193" t="s">
        <v>414</v>
      </c>
      <c r="B35" s="316">
        <v>487</v>
      </c>
      <c r="C35" s="324">
        <v>-0.25</v>
      </c>
      <c r="D35" s="172">
        <v>4</v>
      </c>
      <c r="E35" s="302">
        <v>0</v>
      </c>
      <c r="F35" s="172">
        <v>0</v>
      </c>
      <c r="G35" s="302">
        <v>0</v>
      </c>
      <c r="H35" s="172">
        <v>491</v>
      </c>
      <c r="I35" s="303">
        <v>-0.25</v>
      </c>
      <c r="J35" s="264">
        <v>42.6</v>
      </c>
      <c r="K35" s="69">
        <v>44.35</v>
      </c>
      <c r="L35" s="135">
        <f t="shared" si="0"/>
        <v>-1.75</v>
      </c>
      <c r="M35" s="306">
        <f t="shared" si="1"/>
        <v>-3.9458850056369785</v>
      </c>
      <c r="N35" s="78">
        <f>Margins!B35</f>
        <v>4950</v>
      </c>
      <c r="O35" s="25">
        <f t="shared" si="2"/>
        <v>19800</v>
      </c>
      <c r="P35" s="25">
        <f t="shared" si="3"/>
        <v>0</v>
      </c>
      <c r="R35" s="25"/>
    </row>
    <row r="36" spans="1:18" ht="13.5">
      <c r="A36" s="193" t="s">
        <v>415</v>
      </c>
      <c r="B36" s="316">
        <v>203</v>
      </c>
      <c r="C36" s="324">
        <v>0.05</v>
      </c>
      <c r="D36" s="172">
        <v>0</v>
      </c>
      <c r="E36" s="302">
        <v>0</v>
      </c>
      <c r="F36" s="172">
        <v>0</v>
      </c>
      <c r="G36" s="302">
        <v>0</v>
      </c>
      <c r="H36" s="172">
        <v>203</v>
      </c>
      <c r="I36" s="303">
        <v>0.05</v>
      </c>
      <c r="J36" s="264">
        <v>246.4</v>
      </c>
      <c r="K36" s="69">
        <v>255.35</v>
      </c>
      <c r="L36" s="135">
        <f t="shared" si="0"/>
        <v>-8.949999999999989</v>
      </c>
      <c r="M36" s="306">
        <f t="shared" si="1"/>
        <v>-3.5049931466614406</v>
      </c>
      <c r="N36" s="78">
        <f>Margins!B36</f>
        <v>850</v>
      </c>
      <c r="O36" s="25">
        <f t="shared" si="2"/>
        <v>0</v>
      </c>
      <c r="P36" s="25">
        <f t="shared" si="3"/>
        <v>0</v>
      </c>
      <c r="R36" s="25"/>
    </row>
    <row r="37" spans="1:16" ht="13.5">
      <c r="A37" s="193" t="s">
        <v>285</v>
      </c>
      <c r="B37" s="172">
        <v>2690</v>
      </c>
      <c r="C37" s="302">
        <v>2.27</v>
      </c>
      <c r="D37" s="172">
        <v>0</v>
      </c>
      <c r="E37" s="302">
        <v>0</v>
      </c>
      <c r="F37" s="172">
        <v>0</v>
      </c>
      <c r="G37" s="302">
        <v>0</v>
      </c>
      <c r="H37" s="172">
        <v>2690</v>
      </c>
      <c r="I37" s="303">
        <v>2.27</v>
      </c>
      <c r="J37" s="264">
        <v>580.6</v>
      </c>
      <c r="K37" s="69">
        <v>571.65</v>
      </c>
      <c r="L37" s="135">
        <f t="shared" si="0"/>
        <v>8.950000000000045</v>
      </c>
      <c r="M37" s="306">
        <f t="shared" si="1"/>
        <v>1.5656433132161367</v>
      </c>
      <c r="N37" s="78">
        <f>Margins!B37</f>
        <v>300</v>
      </c>
      <c r="O37" s="25">
        <f t="shared" si="2"/>
        <v>0</v>
      </c>
      <c r="P37" s="25">
        <f t="shared" si="3"/>
        <v>0</v>
      </c>
    </row>
    <row r="38" spans="1:16" ht="13.5">
      <c r="A38" s="193" t="s">
        <v>159</v>
      </c>
      <c r="B38" s="172">
        <v>365</v>
      </c>
      <c r="C38" s="302">
        <v>0.83</v>
      </c>
      <c r="D38" s="172">
        <v>14</v>
      </c>
      <c r="E38" s="302">
        <v>0.56</v>
      </c>
      <c r="F38" s="172">
        <v>0</v>
      </c>
      <c r="G38" s="302">
        <v>-1</v>
      </c>
      <c r="H38" s="172">
        <v>379</v>
      </c>
      <c r="I38" s="303">
        <v>0.81</v>
      </c>
      <c r="J38" s="264">
        <v>53.15</v>
      </c>
      <c r="K38" s="69">
        <v>53.25</v>
      </c>
      <c r="L38" s="135">
        <f t="shared" si="0"/>
        <v>-0.10000000000000142</v>
      </c>
      <c r="M38" s="306">
        <f t="shared" si="1"/>
        <v>-0.1877934272300496</v>
      </c>
      <c r="N38" s="78">
        <f>Margins!B38</f>
        <v>4500</v>
      </c>
      <c r="O38" s="25">
        <f t="shared" si="2"/>
        <v>63000</v>
      </c>
      <c r="P38" s="25">
        <f t="shared" si="3"/>
        <v>0</v>
      </c>
    </row>
    <row r="39" spans="1:18" ht="13.5">
      <c r="A39" s="193" t="s">
        <v>2</v>
      </c>
      <c r="B39" s="316">
        <v>1212</v>
      </c>
      <c r="C39" s="324">
        <v>0.89</v>
      </c>
      <c r="D39" s="172">
        <v>5</v>
      </c>
      <c r="E39" s="302">
        <v>1.5</v>
      </c>
      <c r="F39" s="172">
        <v>0</v>
      </c>
      <c r="G39" s="302">
        <v>0</v>
      </c>
      <c r="H39" s="172">
        <v>1217</v>
      </c>
      <c r="I39" s="303">
        <v>0.9</v>
      </c>
      <c r="J39" s="264">
        <v>384.5</v>
      </c>
      <c r="K39" s="69">
        <v>390</v>
      </c>
      <c r="L39" s="135">
        <f t="shared" si="0"/>
        <v>-5.5</v>
      </c>
      <c r="M39" s="306">
        <f t="shared" si="1"/>
        <v>-1.4102564102564104</v>
      </c>
      <c r="N39" s="78">
        <f>Margins!B39</f>
        <v>1100</v>
      </c>
      <c r="O39" s="25">
        <f t="shared" si="2"/>
        <v>5500</v>
      </c>
      <c r="P39" s="25">
        <f t="shared" si="3"/>
        <v>0</v>
      </c>
      <c r="R39" s="25"/>
    </row>
    <row r="40" spans="1:18" ht="13.5">
      <c r="A40" s="193" t="s">
        <v>416</v>
      </c>
      <c r="B40" s="316">
        <v>9696</v>
      </c>
      <c r="C40" s="324">
        <v>1.16</v>
      </c>
      <c r="D40" s="172">
        <v>0</v>
      </c>
      <c r="E40" s="302">
        <v>0</v>
      </c>
      <c r="F40" s="172">
        <v>0</v>
      </c>
      <c r="G40" s="302">
        <v>0</v>
      </c>
      <c r="H40" s="172">
        <v>9696</v>
      </c>
      <c r="I40" s="303">
        <v>1.16</v>
      </c>
      <c r="J40" s="264">
        <v>242.3</v>
      </c>
      <c r="K40" s="69">
        <v>261.75</v>
      </c>
      <c r="L40" s="135">
        <f t="shared" si="0"/>
        <v>-19.44999999999999</v>
      </c>
      <c r="M40" s="306">
        <f t="shared" si="1"/>
        <v>-7.430754536771725</v>
      </c>
      <c r="N40" s="78">
        <f>Margins!B40</f>
        <v>1150</v>
      </c>
      <c r="O40" s="25">
        <f t="shared" si="2"/>
        <v>0</v>
      </c>
      <c r="P40" s="25">
        <f t="shared" si="3"/>
        <v>0</v>
      </c>
      <c r="R40" s="25"/>
    </row>
    <row r="41" spans="1:18" ht="13.5">
      <c r="A41" s="193" t="s">
        <v>391</v>
      </c>
      <c r="B41" s="316">
        <v>2748</v>
      </c>
      <c r="C41" s="324">
        <v>-0.58</v>
      </c>
      <c r="D41" s="172">
        <v>152</v>
      </c>
      <c r="E41" s="302">
        <v>-0.54</v>
      </c>
      <c r="F41" s="172">
        <v>24</v>
      </c>
      <c r="G41" s="302">
        <v>-0.35</v>
      </c>
      <c r="H41" s="172">
        <v>2924</v>
      </c>
      <c r="I41" s="303">
        <v>-0.58</v>
      </c>
      <c r="J41" s="264">
        <v>149.75</v>
      </c>
      <c r="K41" s="69">
        <v>152.75</v>
      </c>
      <c r="L41" s="135">
        <f t="shared" si="0"/>
        <v>-3</v>
      </c>
      <c r="M41" s="306">
        <f t="shared" si="1"/>
        <v>-1.9639934533551555</v>
      </c>
      <c r="N41" s="78">
        <f>Margins!B41</f>
        <v>2500</v>
      </c>
      <c r="O41" s="25">
        <f t="shared" si="2"/>
        <v>380000</v>
      </c>
      <c r="P41" s="25">
        <f t="shared" si="3"/>
        <v>60000</v>
      </c>
      <c r="R41" s="25"/>
    </row>
    <row r="42" spans="1:16" ht="13.5">
      <c r="A42" s="193" t="s">
        <v>78</v>
      </c>
      <c r="B42" s="172">
        <v>931</v>
      </c>
      <c r="C42" s="302">
        <v>-0.2</v>
      </c>
      <c r="D42" s="172">
        <v>7</v>
      </c>
      <c r="E42" s="302">
        <v>-0.56</v>
      </c>
      <c r="F42" s="172">
        <v>0</v>
      </c>
      <c r="G42" s="302">
        <v>-1</v>
      </c>
      <c r="H42" s="172">
        <v>938</v>
      </c>
      <c r="I42" s="303">
        <v>-0.2</v>
      </c>
      <c r="J42" s="264">
        <v>263.15</v>
      </c>
      <c r="K42" s="69">
        <v>261.25</v>
      </c>
      <c r="L42" s="135">
        <f t="shared" si="0"/>
        <v>1.8999999999999773</v>
      </c>
      <c r="M42" s="306">
        <f t="shared" si="1"/>
        <v>0.7272727272727186</v>
      </c>
      <c r="N42" s="78">
        <f>Margins!B42</f>
        <v>1600</v>
      </c>
      <c r="O42" s="25">
        <f t="shared" si="2"/>
        <v>11200</v>
      </c>
      <c r="P42" s="25">
        <f t="shared" si="3"/>
        <v>0</v>
      </c>
    </row>
    <row r="43" spans="1:16" ht="13.5">
      <c r="A43" s="193" t="s">
        <v>138</v>
      </c>
      <c r="B43" s="172">
        <v>12753</v>
      </c>
      <c r="C43" s="302">
        <v>-0.52</v>
      </c>
      <c r="D43" s="172">
        <v>44</v>
      </c>
      <c r="E43" s="302">
        <v>-0.77</v>
      </c>
      <c r="F43" s="172">
        <v>4</v>
      </c>
      <c r="G43" s="302">
        <v>-0.76</v>
      </c>
      <c r="H43" s="172">
        <v>12801</v>
      </c>
      <c r="I43" s="303">
        <v>-0.52</v>
      </c>
      <c r="J43" s="264">
        <v>623.3</v>
      </c>
      <c r="K43" s="69">
        <v>647.55</v>
      </c>
      <c r="L43" s="135">
        <f t="shared" si="0"/>
        <v>-24.25</v>
      </c>
      <c r="M43" s="306">
        <f t="shared" si="1"/>
        <v>-3.744884564898464</v>
      </c>
      <c r="N43" s="78">
        <f>Margins!B43</f>
        <v>425</v>
      </c>
      <c r="O43" s="25">
        <f t="shared" si="2"/>
        <v>18700</v>
      </c>
      <c r="P43" s="25">
        <f t="shared" si="3"/>
        <v>1700</v>
      </c>
    </row>
    <row r="44" spans="1:18" ht="13.5">
      <c r="A44" s="193" t="s">
        <v>160</v>
      </c>
      <c r="B44" s="316">
        <v>945</v>
      </c>
      <c r="C44" s="324">
        <v>0.33</v>
      </c>
      <c r="D44" s="172">
        <v>5</v>
      </c>
      <c r="E44" s="302">
        <v>4</v>
      </c>
      <c r="F44" s="172">
        <v>0</v>
      </c>
      <c r="G44" s="302">
        <v>0</v>
      </c>
      <c r="H44" s="172">
        <v>950</v>
      </c>
      <c r="I44" s="303">
        <v>0.33</v>
      </c>
      <c r="J44" s="264">
        <v>368.8</v>
      </c>
      <c r="K44" s="69">
        <v>378.55</v>
      </c>
      <c r="L44" s="135">
        <f t="shared" si="0"/>
        <v>-9.75</v>
      </c>
      <c r="M44" s="306">
        <f t="shared" si="1"/>
        <v>-2.5756174877823272</v>
      </c>
      <c r="N44" s="78">
        <f>Margins!B44</f>
        <v>550</v>
      </c>
      <c r="O44" s="25">
        <f t="shared" si="2"/>
        <v>2750</v>
      </c>
      <c r="P44" s="25">
        <f t="shared" si="3"/>
        <v>0</v>
      </c>
      <c r="R44" s="25"/>
    </row>
    <row r="45" spans="1:16" ht="13.5">
      <c r="A45" s="193" t="s">
        <v>161</v>
      </c>
      <c r="B45" s="172">
        <v>139</v>
      </c>
      <c r="C45" s="302">
        <v>-0.58</v>
      </c>
      <c r="D45" s="172">
        <v>9</v>
      </c>
      <c r="E45" s="302">
        <v>-0.77</v>
      </c>
      <c r="F45" s="172">
        <v>0</v>
      </c>
      <c r="G45" s="302">
        <v>-1</v>
      </c>
      <c r="H45" s="172">
        <v>148</v>
      </c>
      <c r="I45" s="303">
        <v>-0.6</v>
      </c>
      <c r="J45" s="264">
        <v>33.75</v>
      </c>
      <c r="K45" s="69">
        <v>34.15</v>
      </c>
      <c r="L45" s="135">
        <f t="shared" si="0"/>
        <v>-0.3999999999999986</v>
      </c>
      <c r="M45" s="306">
        <f t="shared" si="1"/>
        <v>-1.1713030746705668</v>
      </c>
      <c r="N45" s="78">
        <f>Margins!B45</f>
        <v>6900</v>
      </c>
      <c r="O45" s="25">
        <f t="shared" si="2"/>
        <v>62100</v>
      </c>
      <c r="P45" s="25">
        <f t="shared" si="3"/>
        <v>0</v>
      </c>
    </row>
    <row r="46" spans="1:16" ht="13.5">
      <c r="A46" s="193" t="s">
        <v>392</v>
      </c>
      <c r="B46" s="172">
        <v>263</v>
      </c>
      <c r="C46" s="302">
        <v>-0.63</v>
      </c>
      <c r="D46" s="172">
        <v>0</v>
      </c>
      <c r="E46" s="302">
        <v>0</v>
      </c>
      <c r="F46" s="172">
        <v>0</v>
      </c>
      <c r="G46" s="302">
        <v>0</v>
      </c>
      <c r="H46" s="172">
        <v>263</v>
      </c>
      <c r="I46" s="303">
        <v>-0.63</v>
      </c>
      <c r="J46" s="264">
        <v>256.4</v>
      </c>
      <c r="K46" s="69">
        <v>276.7</v>
      </c>
      <c r="L46" s="135">
        <f t="shared" si="0"/>
        <v>-20.30000000000001</v>
      </c>
      <c r="M46" s="306">
        <f t="shared" si="1"/>
        <v>-7.336465486086017</v>
      </c>
      <c r="N46" s="78">
        <f>Margins!B46</f>
        <v>1800</v>
      </c>
      <c r="O46" s="25">
        <f t="shared" si="2"/>
        <v>0</v>
      </c>
      <c r="P46" s="25">
        <f t="shared" si="3"/>
        <v>0</v>
      </c>
    </row>
    <row r="47" spans="1:18" ht="13.5">
      <c r="A47" s="193" t="s">
        <v>3</v>
      </c>
      <c r="B47" s="316">
        <v>1214</v>
      </c>
      <c r="C47" s="324">
        <v>-0.1</v>
      </c>
      <c r="D47" s="172">
        <v>64</v>
      </c>
      <c r="E47" s="302">
        <v>0.45</v>
      </c>
      <c r="F47" s="172">
        <v>1</v>
      </c>
      <c r="G47" s="302">
        <v>-0.67</v>
      </c>
      <c r="H47" s="172">
        <v>1279</v>
      </c>
      <c r="I47" s="303">
        <v>-0.08</v>
      </c>
      <c r="J47" s="264">
        <v>208.1</v>
      </c>
      <c r="K47" s="69">
        <v>208.05</v>
      </c>
      <c r="L47" s="135">
        <f t="shared" si="0"/>
        <v>0.04999999999998295</v>
      </c>
      <c r="M47" s="306">
        <f t="shared" si="1"/>
        <v>0.024032684450844964</v>
      </c>
      <c r="N47" s="78">
        <f>Margins!B47</f>
        <v>1250</v>
      </c>
      <c r="O47" s="25">
        <f t="shared" si="2"/>
        <v>80000</v>
      </c>
      <c r="P47" s="25">
        <f t="shared" si="3"/>
        <v>1250</v>
      </c>
      <c r="R47" s="25"/>
    </row>
    <row r="48" spans="1:18" ht="13.5">
      <c r="A48" s="193" t="s">
        <v>218</v>
      </c>
      <c r="B48" s="316">
        <v>318</v>
      </c>
      <c r="C48" s="324">
        <v>-0.51</v>
      </c>
      <c r="D48" s="172">
        <v>4</v>
      </c>
      <c r="E48" s="302">
        <v>0.33</v>
      </c>
      <c r="F48" s="172">
        <v>0</v>
      </c>
      <c r="G48" s="302">
        <v>0</v>
      </c>
      <c r="H48" s="172">
        <v>322</v>
      </c>
      <c r="I48" s="303">
        <v>-0.51</v>
      </c>
      <c r="J48" s="264">
        <v>365.2</v>
      </c>
      <c r="K48" s="69">
        <v>374.45</v>
      </c>
      <c r="L48" s="135">
        <f t="shared" si="0"/>
        <v>-9.25</v>
      </c>
      <c r="M48" s="306">
        <f t="shared" si="1"/>
        <v>-2.4702897583121914</v>
      </c>
      <c r="N48" s="78">
        <f>Margins!B48</f>
        <v>1050</v>
      </c>
      <c r="O48" s="25">
        <f t="shared" si="2"/>
        <v>4200</v>
      </c>
      <c r="P48" s="25">
        <f t="shared" si="3"/>
        <v>0</v>
      </c>
      <c r="R48" s="25"/>
    </row>
    <row r="49" spans="1:18" ht="13.5">
      <c r="A49" s="193" t="s">
        <v>162</v>
      </c>
      <c r="B49" s="316">
        <v>279</v>
      </c>
      <c r="C49" s="324">
        <v>-0.47</v>
      </c>
      <c r="D49" s="172">
        <v>0</v>
      </c>
      <c r="E49" s="302">
        <v>0</v>
      </c>
      <c r="F49" s="172">
        <v>0</v>
      </c>
      <c r="G49" s="302">
        <v>0</v>
      </c>
      <c r="H49" s="172">
        <v>279</v>
      </c>
      <c r="I49" s="303">
        <v>-0.47</v>
      </c>
      <c r="J49" s="264">
        <v>341.4</v>
      </c>
      <c r="K49" s="69">
        <v>341.8</v>
      </c>
      <c r="L49" s="135">
        <f t="shared" si="0"/>
        <v>-0.4000000000000341</v>
      </c>
      <c r="M49" s="306">
        <f t="shared" si="1"/>
        <v>-0.11702750146285375</v>
      </c>
      <c r="N49" s="78">
        <f>Margins!B49</f>
        <v>1200</v>
      </c>
      <c r="O49" s="25">
        <f t="shared" si="2"/>
        <v>0</v>
      </c>
      <c r="P49" s="25">
        <f t="shared" si="3"/>
        <v>0</v>
      </c>
      <c r="R49" s="25"/>
    </row>
    <row r="50" spans="1:16" ht="13.5">
      <c r="A50" s="193" t="s">
        <v>286</v>
      </c>
      <c r="B50" s="172">
        <v>412</v>
      </c>
      <c r="C50" s="302">
        <v>0.32</v>
      </c>
      <c r="D50" s="172">
        <v>0</v>
      </c>
      <c r="E50" s="302">
        <v>0</v>
      </c>
      <c r="F50" s="172">
        <v>0</v>
      </c>
      <c r="G50" s="302">
        <v>0</v>
      </c>
      <c r="H50" s="172">
        <v>412</v>
      </c>
      <c r="I50" s="303">
        <v>0.32</v>
      </c>
      <c r="J50" s="264">
        <v>220.75</v>
      </c>
      <c r="K50" s="69">
        <v>217.3</v>
      </c>
      <c r="L50" s="135">
        <f t="shared" si="0"/>
        <v>3.4499999999999886</v>
      </c>
      <c r="M50" s="306">
        <f t="shared" si="1"/>
        <v>1.5876668200644217</v>
      </c>
      <c r="N50" s="78">
        <f>Margins!B50</f>
        <v>1000</v>
      </c>
      <c r="O50" s="25">
        <f t="shared" si="2"/>
        <v>0</v>
      </c>
      <c r="P50" s="25">
        <f t="shared" si="3"/>
        <v>0</v>
      </c>
    </row>
    <row r="51" spans="1:16" ht="13.5">
      <c r="A51" s="193" t="s">
        <v>183</v>
      </c>
      <c r="B51" s="172">
        <v>421</v>
      </c>
      <c r="C51" s="302">
        <v>0.34</v>
      </c>
      <c r="D51" s="172">
        <v>0</v>
      </c>
      <c r="E51" s="302">
        <v>-1</v>
      </c>
      <c r="F51" s="172">
        <v>4</v>
      </c>
      <c r="G51" s="302">
        <v>0</v>
      </c>
      <c r="H51" s="172">
        <v>425</v>
      </c>
      <c r="I51" s="303">
        <v>0.34</v>
      </c>
      <c r="J51" s="264">
        <v>300.15</v>
      </c>
      <c r="K51" s="69">
        <v>303.95</v>
      </c>
      <c r="L51" s="135">
        <f t="shared" si="0"/>
        <v>-3.8000000000000114</v>
      </c>
      <c r="M51" s="306">
        <f t="shared" si="1"/>
        <v>-1.2502056259253205</v>
      </c>
      <c r="N51" s="78">
        <f>Margins!B51</f>
        <v>950</v>
      </c>
      <c r="O51" s="25">
        <f t="shared" si="2"/>
        <v>0</v>
      </c>
      <c r="P51" s="25">
        <f t="shared" si="3"/>
        <v>3800</v>
      </c>
    </row>
    <row r="52" spans="1:16" ht="13.5">
      <c r="A52" s="193" t="s">
        <v>219</v>
      </c>
      <c r="B52" s="172">
        <v>688</v>
      </c>
      <c r="C52" s="302">
        <v>-0.11</v>
      </c>
      <c r="D52" s="172">
        <v>13</v>
      </c>
      <c r="E52" s="302">
        <v>-0.38</v>
      </c>
      <c r="F52" s="172">
        <v>0</v>
      </c>
      <c r="G52" s="302">
        <v>0</v>
      </c>
      <c r="H52" s="172">
        <v>701</v>
      </c>
      <c r="I52" s="303">
        <v>-0.11</v>
      </c>
      <c r="J52" s="264">
        <v>97</v>
      </c>
      <c r="K52" s="69">
        <v>97</v>
      </c>
      <c r="L52" s="135">
        <f t="shared" si="0"/>
        <v>0</v>
      </c>
      <c r="M52" s="306">
        <f t="shared" si="1"/>
        <v>0</v>
      </c>
      <c r="N52" s="78">
        <f>Margins!B52</f>
        <v>2700</v>
      </c>
      <c r="O52" s="25">
        <f t="shared" si="2"/>
        <v>35100</v>
      </c>
      <c r="P52" s="25">
        <f t="shared" si="3"/>
        <v>0</v>
      </c>
    </row>
    <row r="53" spans="1:16" ht="13.5">
      <c r="A53" s="193" t="s">
        <v>417</v>
      </c>
      <c r="B53" s="172">
        <v>1084</v>
      </c>
      <c r="C53" s="302">
        <v>0.18</v>
      </c>
      <c r="D53" s="172">
        <v>41</v>
      </c>
      <c r="E53" s="302">
        <v>0.52</v>
      </c>
      <c r="F53" s="172">
        <v>6</v>
      </c>
      <c r="G53" s="302">
        <v>0</v>
      </c>
      <c r="H53" s="172">
        <v>1131</v>
      </c>
      <c r="I53" s="303">
        <v>0.2</v>
      </c>
      <c r="J53" s="264">
        <v>43.3</v>
      </c>
      <c r="K53" s="69">
        <v>46.1</v>
      </c>
      <c r="L53" s="135">
        <f t="shared" si="0"/>
        <v>-2.8000000000000043</v>
      </c>
      <c r="M53" s="306">
        <f t="shared" si="1"/>
        <v>-6.0737527114967556</v>
      </c>
      <c r="N53" s="78">
        <f>Margins!B53</f>
        <v>5250</v>
      </c>
      <c r="O53" s="25">
        <f t="shared" si="2"/>
        <v>215250</v>
      </c>
      <c r="P53" s="25">
        <f t="shared" si="3"/>
        <v>31500</v>
      </c>
    </row>
    <row r="54" spans="1:16" ht="13.5">
      <c r="A54" s="193" t="s">
        <v>163</v>
      </c>
      <c r="B54" s="172">
        <v>5100</v>
      </c>
      <c r="C54" s="302">
        <v>-0.14</v>
      </c>
      <c r="D54" s="172">
        <v>7</v>
      </c>
      <c r="E54" s="302">
        <v>0.4</v>
      </c>
      <c r="F54" s="172">
        <v>2</v>
      </c>
      <c r="G54" s="302">
        <v>0</v>
      </c>
      <c r="H54" s="172">
        <v>5109</v>
      </c>
      <c r="I54" s="303">
        <v>-0.13</v>
      </c>
      <c r="J54" s="264">
        <v>4057.45</v>
      </c>
      <c r="K54" s="69">
        <v>3982.7</v>
      </c>
      <c r="L54" s="135">
        <f t="shared" si="0"/>
        <v>74.75</v>
      </c>
      <c r="M54" s="306">
        <f t="shared" si="1"/>
        <v>1.8768674517287267</v>
      </c>
      <c r="N54" s="78">
        <f>Margins!B54</f>
        <v>62</v>
      </c>
      <c r="O54" s="25">
        <f t="shared" si="2"/>
        <v>434</v>
      </c>
      <c r="P54" s="25">
        <f t="shared" si="3"/>
        <v>124</v>
      </c>
    </row>
    <row r="55" spans="1:18" ht="13.5">
      <c r="A55" s="193" t="s">
        <v>194</v>
      </c>
      <c r="B55" s="172">
        <v>3942</v>
      </c>
      <c r="C55" s="302">
        <v>0.14</v>
      </c>
      <c r="D55" s="172">
        <v>117</v>
      </c>
      <c r="E55" s="302">
        <v>0.8</v>
      </c>
      <c r="F55" s="172">
        <v>3</v>
      </c>
      <c r="G55" s="302">
        <v>0</v>
      </c>
      <c r="H55" s="172">
        <v>4062</v>
      </c>
      <c r="I55" s="303">
        <v>0.15</v>
      </c>
      <c r="J55" s="264">
        <v>655.2</v>
      </c>
      <c r="K55" s="69">
        <v>662.5</v>
      </c>
      <c r="L55" s="135">
        <f t="shared" si="0"/>
        <v>-7.2999999999999545</v>
      </c>
      <c r="M55" s="306">
        <f t="shared" si="1"/>
        <v>-1.1018867924528233</v>
      </c>
      <c r="N55" s="78">
        <f>Margins!B55</f>
        <v>400</v>
      </c>
      <c r="O55" s="25">
        <f t="shared" si="2"/>
        <v>46800</v>
      </c>
      <c r="P55" s="25">
        <f t="shared" si="3"/>
        <v>1200</v>
      </c>
      <c r="R55" s="25"/>
    </row>
    <row r="56" spans="1:18" ht="13.5">
      <c r="A56" s="193" t="s">
        <v>418</v>
      </c>
      <c r="B56" s="172">
        <v>14873</v>
      </c>
      <c r="C56" s="302">
        <v>1.73</v>
      </c>
      <c r="D56" s="172">
        <v>0</v>
      </c>
      <c r="E56" s="302">
        <v>0</v>
      </c>
      <c r="F56" s="172">
        <v>0</v>
      </c>
      <c r="G56" s="302">
        <v>0</v>
      </c>
      <c r="H56" s="172">
        <v>14873</v>
      </c>
      <c r="I56" s="303">
        <v>1.73</v>
      </c>
      <c r="J56" s="264">
        <v>1942.95</v>
      </c>
      <c r="K56" s="69">
        <v>1726.95</v>
      </c>
      <c r="L56" s="135">
        <f t="shared" si="0"/>
        <v>216</v>
      </c>
      <c r="M56" s="306">
        <f t="shared" si="1"/>
        <v>12.507600104230002</v>
      </c>
      <c r="N56" s="78">
        <f>Margins!B56</f>
        <v>150</v>
      </c>
      <c r="O56" s="25">
        <f t="shared" si="2"/>
        <v>0</v>
      </c>
      <c r="P56" s="25">
        <f t="shared" si="3"/>
        <v>0</v>
      </c>
      <c r="R56" s="25"/>
    </row>
    <row r="57" spans="1:18" ht="13.5">
      <c r="A57" s="193" t="s">
        <v>419</v>
      </c>
      <c r="B57" s="172">
        <v>1894</v>
      </c>
      <c r="C57" s="302">
        <v>-0.54</v>
      </c>
      <c r="D57" s="172">
        <v>0</v>
      </c>
      <c r="E57" s="302">
        <v>0</v>
      </c>
      <c r="F57" s="172">
        <v>0</v>
      </c>
      <c r="G57" s="302">
        <v>0</v>
      </c>
      <c r="H57" s="172">
        <v>1894</v>
      </c>
      <c r="I57" s="303">
        <v>-0.54</v>
      </c>
      <c r="J57" s="264">
        <v>1109.55</v>
      </c>
      <c r="K57" s="69">
        <v>1155.25</v>
      </c>
      <c r="L57" s="135">
        <f t="shared" si="0"/>
        <v>-45.700000000000045</v>
      </c>
      <c r="M57" s="306">
        <f t="shared" si="1"/>
        <v>-3.9558537113179004</v>
      </c>
      <c r="N57" s="78">
        <f>Margins!B57</f>
        <v>200</v>
      </c>
      <c r="O57" s="25">
        <f t="shared" si="2"/>
        <v>0</v>
      </c>
      <c r="P57" s="25">
        <f t="shared" si="3"/>
        <v>0</v>
      </c>
      <c r="R57" s="25"/>
    </row>
    <row r="58" spans="1:16" ht="13.5">
      <c r="A58" s="193" t="s">
        <v>220</v>
      </c>
      <c r="B58" s="172">
        <v>1014</v>
      </c>
      <c r="C58" s="302">
        <v>0.42</v>
      </c>
      <c r="D58" s="172">
        <v>23</v>
      </c>
      <c r="E58" s="302">
        <v>-0.26</v>
      </c>
      <c r="F58" s="172">
        <v>0</v>
      </c>
      <c r="G58" s="302">
        <v>0</v>
      </c>
      <c r="H58" s="172">
        <v>1037</v>
      </c>
      <c r="I58" s="303">
        <v>0.39</v>
      </c>
      <c r="J58" s="264">
        <v>127.9</v>
      </c>
      <c r="K58" s="69">
        <v>127.4</v>
      </c>
      <c r="L58" s="135">
        <f t="shared" si="0"/>
        <v>0.5</v>
      </c>
      <c r="M58" s="306">
        <f t="shared" si="1"/>
        <v>0.39246467817896385</v>
      </c>
      <c r="N58" s="78">
        <f>Margins!B58</f>
        <v>2400</v>
      </c>
      <c r="O58" s="25">
        <f t="shared" si="2"/>
        <v>55200</v>
      </c>
      <c r="P58" s="25">
        <f t="shared" si="3"/>
        <v>0</v>
      </c>
    </row>
    <row r="59" spans="1:18" ht="13.5">
      <c r="A59" s="193" t="s">
        <v>164</v>
      </c>
      <c r="B59" s="172">
        <v>956</v>
      </c>
      <c r="C59" s="302">
        <v>-0.23</v>
      </c>
      <c r="D59" s="172">
        <v>34</v>
      </c>
      <c r="E59" s="302">
        <v>-0.13</v>
      </c>
      <c r="F59" s="172">
        <v>0</v>
      </c>
      <c r="G59" s="302">
        <v>0</v>
      </c>
      <c r="H59" s="172">
        <v>990</v>
      </c>
      <c r="I59" s="303">
        <v>-0.22</v>
      </c>
      <c r="J59" s="264">
        <v>55.05</v>
      </c>
      <c r="K59" s="69">
        <v>56.15</v>
      </c>
      <c r="L59" s="135">
        <f t="shared" si="0"/>
        <v>-1.1000000000000014</v>
      </c>
      <c r="M59" s="306">
        <f t="shared" si="1"/>
        <v>-1.9590382902938586</v>
      </c>
      <c r="N59" s="78">
        <f>Margins!B59</f>
        <v>5650</v>
      </c>
      <c r="O59" s="25">
        <f t="shared" si="2"/>
        <v>192100</v>
      </c>
      <c r="P59" s="25">
        <f t="shared" si="3"/>
        <v>0</v>
      </c>
      <c r="R59" s="103"/>
    </row>
    <row r="60" spans="1:16" ht="13.5">
      <c r="A60" s="193" t="s">
        <v>165</v>
      </c>
      <c r="B60" s="172">
        <v>104</v>
      </c>
      <c r="C60" s="302">
        <v>-0.53</v>
      </c>
      <c r="D60" s="172">
        <v>0</v>
      </c>
      <c r="E60" s="302">
        <v>0</v>
      </c>
      <c r="F60" s="172">
        <v>0</v>
      </c>
      <c r="G60" s="302">
        <v>0</v>
      </c>
      <c r="H60" s="172">
        <v>104</v>
      </c>
      <c r="I60" s="303">
        <v>-0.53</v>
      </c>
      <c r="J60" s="264">
        <v>275.9</v>
      </c>
      <c r="K60" s="69">
        <v>283.2</v>
      </c>
      <c r="L60" s="135">
        <f t="shared" si="0"/>
        <v>-7.300000000000011</v>
      </c>
      <c r="M60" s="306">
        <f t="shared" si="1"/>
        <v>-2.577683615819213</v>
      </c>
      <c r="N60" s="78">
        <f>Margins!B60</f>
        <v>1300</v>
      </c>
      <c r="O60" s="25">
        <f t="shared" si="2"/>
        <v>0</v>
      </c>
      <c r="P60" s="25">
        <f t="shared" si="3"/>
        <v>0</v>
      </c>
    </row>
    <row r="61" spans="1:16" ht="13.5">
      <c r="A61" s="193" t="s">
        <v>420</v>
      </c>
      <c r="B61" s="172">
        <v>3184</v>
      </c>
      <c r="C61" s="302">
        <v>0.78</v>
      </c>
      <c r="D61" s="172">
        <v>1</v>
      </c>
      <c r="E61" s="302">
        <v>0</v>
      </c>
      <c r="F61" s="172">
        <v>0</v>
      </c>
      <c r="G61" s="302">
        <v>0</v>
      </c>
      <c r="H61" s="172">
        <v>3185</v>
      </c>
      <c r="I61" s="303">
        <v>0.78</v>
      </c>
      <c r="J61" s="264">
        <v>2208.3</v>
      </c>
      <c r="K61" s="69">
        <v>2150.95</v>
      </c>
      <c r="L61" s="135">
        <f t="shared" si="0"/>
        <v>57.350000000000364</v>
      </c>
      <c r="M61" s="306">
        <f t="shared" si="1"/>
        <v>2.6662637439271193</v>
      </c>
      <c r="N61" s="78">
        <f>Margins!B61</f>
        <v>150</v>
      </c>
      <c r="O61" s="25">
        <f t="shared" si="2"/>
        <v>150</v>
      </c>
      <c r="P61" s="25">
        <f t="shared" si="3"/>
        <v>0</v>
      </c>
    </row>
    <row r="62" spans="1:16" ht="13.5">
      <c r="A62" s="193" t="s">
        <v>89</v>
      </c>
      <c r="B62" s="172">
        <v>1581</v>
      </c>
      <c r="C62" s="302">
        <v>0.37</v>
      </c>
      <c r="D62" s="172">
        <v>21</v>
      </c>
      <c r="E62" s="302">
        <v>0.11</v>
      </c>
      <c r="F62" s="172">
        <v>2</v>
      </c>
      <c r="G62" s="302">
        <v>-0.5</v>
      </c>
      <c r="H62" s="172">
        <v>1604</v>
      </c>
      <c r="I62" s="303">
        <v>0.36</v>
      </c>
      <c r="J62" s="264">
        <v>289.8</v>
      </c>
      <c r="K62" s="69">
        <v>293.55</v>
      </c>
      <c r="L62" s="135">
        <f t="shared" si="0"/>
        <v>-3.75</v>
      </c>
      <c r="M62" s="306">
        <f t="shared" si="1"/>
        <v>-1.2774655084312723</v>
      </c>
      <c r="N62" s="78">
        <f>Margins!B62</f>
        <v>750</v>
      </c>
      <c r="O62" s="25">
        <f t="shared" si="2"/>
        <v>15750</v>
      </c>
      <c r="P62" s="25">
        <f t="shared" si="3"/>
        <v>1500</v>
      </c>
    </row>
    <row r="63" spans="1:16" ht="13.5">
      <c r="A63" s="193" t="s">
        <v>287</v>
      </c>
      <c r="B63" s="172">
        <v>287</v>
      </c>
      <c r="C63" s="302">
        <v>1.14</v>
      </c>
      <c r="D63" s="172">
        <v>0</v>
      </c>
      <c r="E63" s="302">
        <v>0</v>
      </c>
      <c r="F63" s="172">
        <v>0</v>
      </c>
      <c r="G63" s="302">
        <v>0</v>
      </c>
      <c r="H63" s="172">
        <v>287</v>
      </c>
      <c r="I63" s="303">
        <v>1.14</v>
      </c>
      <c r="J63" s="264">
        <v>182.1</v>
      </c>
      <c r="K63" s="69">
        <v>181.75</v>
      </c>
      <c r="L63" s="135">
        <f t="shared" si="0"/>
        <v>0.3499999999999943</v>
      </c>
      <c r="M63" s="306">
        <f t="shared" si="1"/>
        <v>0.19257221458046453</v>
      </c>
      <c r="N63" s="78">
        <f>Margins!B63</f>
        <v>2000</v>
      </c>
      <c r="O63" s="25">
        <f t="shared" si="2"/>
        <v>0</v>
      </c>
      <c r="P63" s="25">
        <f t="shared" si="3"/>
        <v>0</v>
      </c>
    </row>
    <row r="64" spans="1:16" ht="13.5">
      <c r="A64" s="193" t="s">
        <v>421</v>
      </c>
      <c r="B64" s="172">
        <v>1336</v>
      </c>
      <c r="C64" s="302">
        <v>-0.21</v>
      </c>
      <c r="D64" s="172">
        <v>0</v>
      </c>
      <c r="E64" s="302">
        <v>0</v>
      </c>
      <c r="F64" s="172">
        <v>0</v>
      </c>
      <c r="G64" s="302">
        <v>0</v>
      </c>
      <c r="H64" s="172">
        <v>1336</v>
      </c>
      <c r="I64" s="303">
        <v>-0.21</v>
      </c>
      <c r="J64" s="264">
        <v>627.15</v>
      </c>
      <c r="K64" s="69">
        <v>645.15</v>
      </c>
      <c r="L64" s="135">
        <f t="shared" si="0"/>
        <v>-18</v>
      </c>
      <c r="M64" s="306">
        <f t="shared" si="1"/>
        <v>-2.790048825854453</v>
      </c>
      <c r="N64" s="78">
        <f>Margins!B64</f>
        <v>350</v>
      </c>
      <c r="O64" s="25">
        <f t="shared" si="2"/>
        <v>0</v>
      </c>
      <c r="P64" s="25">
        <f t="shared" si="3"/>
        <v>0</v>
      </c>
    </row>
    <row r="65" spans="1:16" ht="13.5">
      <c r="A65" s="193" t="s">
        <v>271</v>
      </c>
      <c r="B65" s="172">
        <v>194</v>
      </c>
      <c r="C65" s="302">
        <v>0.56</v>
      </c>
      <c r="D65" s="172">
        <v>2</v>
      </c>
      <c r="E65" s="302">
        <v>0</v>
      </c>
      <c r="F65" s="172">
        <v>0</v>
      </c>
      <c r="G65" s="302">
        <v>0</v>
      </c>
      <c r="H65" s="172">
        <v>196</v>
      </c>
      <c r="I65" s="303">
        <v>0.58</v>
      </c>
      <c r="J65" s="264">
        <v>255.5</v>
      </c>
      <c r="K65" s="69">
        <v>250.35</v>
      </c>
      <c r="L65" s="135">
        <f t="shared" si="0"/>
        <v>5.150000000000006</v>
      </c>
      <c r="M65" s="306">
        <f t="shared" si="1"/>
        <v>2.057120031955265</v>
      </c>
      <c r="N65" s="78">
        <f>Margins!B65</f>
        <v>1200</v>
      </c>
      <c r="O65" s="25">
        <f t="shared" si="2"/>
        <v>2400</v>
      </c>
      <c r="P65" s="25">
        <f t="shared" si="3"/>
        <v>0</v>
      </c>
    </row>
    <row r="66" spans="1:16" ht="13.5">
      <c r="A66" s="193" t="s">
        <v>221</v>
      </c>
      <c r="B66" s="172">
        <v>407</v>
      </c>
      <c r="C66" s="302">
        <v>0.87</v>
      </c>
      <c r="D66" s="172">
        <v>0</v>
      </c>
      <c r="E66" s="302">
        <v>0</v>
      </c>
      <c r="F66" s="172">
        <v>0</v>
      </c>
      <c r="G66" s="302">
        <v>0</v>
      </c>
      <c r="H66" s="172">
        <v>407</v>
      </c>
      <c r="I66" s="303">
        <v>0.87</v>
      </c>
      <c r="J66" s="264">
        <v>1231.6</v>
      </c>
      <c r="K66" s="69">
        <v>1220.35</v>
      </c>
      <c r="L66" s="135">
        <f t="shared" si="0"/>
        <v>11.25</v>
      </c>
      <c r="M66" s="306">
        <f t="shared" si="1"/>
        <v>0.9218666775924941</v>
      </c>
      <c r="N66" s="78">
        <f>Margins!B66</f>
        <v>300</v>
      </c>
      <c r="O66" s="25">
        <f t="shared" si="2"/>
        <v>0</v>
      </c>
      <c r="P66" s="25">
        <f t="shared" si="3"/>
        <v>0</v>
      </c>
    </row>
    <row r="67" spans="1:16" ht="13.5">
      <c r="A67" s="193" t="s">
        <v>233</v>
      </c>
      <c r="B67" s="172">
        <v>5516</v>
      </c>
      <c r="C67" s="302">
        <v>-0.34</v>
      </c>
      <c r="D67" s="172">
        <v>37</v>
      </c>
      <c r="E67" s="302">
        <v>-0.18</v>
      </c>
      <c r="F67" s="172">
        <v>0</v>
      </c>
      <c r="G67" s="302">
        <v>-1</v>
      </c>
      <c r="H67" s="172">
        <v>5553</v>
      </c>
      <c r="I67" s="303">
        <v>-0.34</v>
      </c>
      <c r="J67" s="264">
        <v>473.85</v>
      </c>
      <c r="K67" s="69">
        <v>481.6</v>
      </c>
      <c r="L67" s="135">
        <f t="shared" si="0"/>
        <v>-7.75</v>
      </c>
      <c r="M67" s="306">
        <f t="shared" si="1"/>
        <v>-1.6092192691029898</v>
      </c>
      <c r="N67" s="78">
        <f>Margins!B67</f>
        <v>1000</v>
      </c>
      <c r="O67" s="25">
        <f t="shared" si="2"/>
        <v>37000</v>
      </c>
      <c r="P67" s="25">
        <f t="shared" si="3"/>
        <v>0</v>
      </c>
    </row>
    <row r="68" spans="1:16" ht="13.5">
      <c r="A68" s="193" t="s">
        <v>166</v>
      </c>
      <c r="B68" s="172">
        <v>419</v>
      </c>
      <c r="C68" s="302">
        <v>-0.69</v>
      </c>
      <c r="D68" s="172">
        <v>10</v>
      </c>
      <c r="E68" s="302">
        <v>-0.79</v>
      </c>
      <c r="F68" s="172">
        <v>3</v>
      </c>
      <c r="G68" s="302">
        <v>0</v>
      </c>
      <c r="H68" s="172">
        <v>432</v>
      </c>
      <c r="I68" s="303">
        <v>-0.69</v>
      </c>
      <c r="J68" s="264">
        <v>104.6</v>
      </c>
      <c r="K68" s="69">
        <v>107.55</v>
      </c>
      <c r="L68" s="135">
        <f t="shared" si="0"/>
        <v>-2.950000000000003</v>
      </c>
      <c r="M68" s="306">
        <f t="shared" si="1"/>
        <v>-2.7429102742910305</v>
      </c>
      <c r="N68" s="78">
        <f>Margins!B68</f>
        <v>2950</v>
      </c>
      <c r="O68" s="25">
        <f t="shared" si="2"/>
        <v>29500</v>
      </c>
      <c r="P68" s="25">
        <f t="shared" si="3"/>
        <v>8850</v>
      </c>
    </row>
    <row r="69" spans="1:16" ht="13.5">
      <c r="A69" s="193" t="s">
        <v>222</v>
      </c>
      <c r="B69" s="172">
        <v>1802</v>
      </c>
      <c r="C69" s="302">
        <v>0.32</v>
      </c>
      <c r="D69" s="172">
        <v>0</v>
      </c>
      <c r="E69" s="302">
        <v>0</v>
      </c>
      <c r="F69" s="172">
        <v>0</v>
      </c>
      <c r="G69" s="302">
        <v>0</v>
      </c>
      <c r="H69" s="172">
        <v>1802</v>
      </c>
      <c r="I69" s="303">
        <v>0.32</v>
      </c>
      <c r="J69" s="264">
        <v>2508.55</v>
      </c>
      <c r="K69" s="69">
        <v>2539.1</v>
      </c>
      <c r="L69" s="135">
        <f aca="true" t="shared" si="4" ref="L69:L132">J69-K69</f>
        <v>-30.549999999999727</v>
      </c>
      <c r="M69" s="306">
        <f aca="true" t="shared" si="5" ref="M69:M132">L69/K69*100</f>
        <v>-1.203182229923978</v>
      </c>
      <c r="N69" s="78">
        <f>Margins!B69</f>
        <v>88</v>
      </c>
      <c r="O69" s="25">
        <f aca="true" t="shared" si="6" ref="O69:O132">D69*N69</f>
        <v>0</v>
      </c>
      <c r="P69" s="25">
        <f aca="true" t="shared" si="7" ref="P69:P132">F69*N69</f>
        <v>0</v>
      </c>
    </row>
    <row r="70" spans="1:16" ht="13.5">
      <c r="A70" s="193" t="s">
        <v>288</v>
      </c>
      <c r="B70" s="172">
        <v>3138</v>
      </c>
      <c r="C70" s="302">
        <v>-0.34</v>
      </c>
      <c r="D70" s="172">
        <v>96</v>
      </c>
      <c r="E70" s="302">
        <v>-0.49</v>
      </c>
      <c r="F70" s="172">
        <v>9</v>
      </c>
      <c r="G70" s="302">
        <v>1.25</v>
      </c>
      <c r="H70" s="172">
        <v>3243</v>
      </c>
      <c r="I70" s="303">
        <v>-0.34</v>
      </c>
      <c r="J70" s="264">
        <v>186</v>
      </c>
      <c r="K70" s="69">
        <v>186.1</v>
      </c>
      <c r="L70" s="135">
        <f t="shared" si="4"/>
        <v>-0.09999999999999432</v>
      </c>
      <c r="M70" s="306">
        <f t="shared" si="5"/>
        <v>-0.053734551316493455</v>
      </c>
      <c r="N70" s="78">
        <f>Margins!B70</f>
        <v>1500</v>
      </c>
      <c r="O70" s="25">
        <f t="shared" si="6"/>
        <v>144000</v>
      </c>
      <c r="P70" s="25">
        <f t="shared" si="7"/>
        <v>13500</v>
      </c>
    </row>
    <row r="71" spans="1:16" ht="13.5">
      <c r="A71" s="193" t="s">
        <v>289</v>
      </c>
      <c r="B71" s="172">
        <v>571</v>
      </c>
      <c r="C71" s="302">
        <v>0.33</v>
      </c>
      <c r="D71" s="172">
        <v>1</v>
      </c>
      <c r="E71" s="302">
        <v>-0.83</v>
      </c>
      <c r="F71" s="172">
        <v>0</v>
      </c>
      <c r="G71" s="302">
        <v>0</v>
      </c>
      <c r="H71" s="172">
        <v>572</v>
      </c>
      <c r="I71" s="303">
        <v>0.31</v>
      </c>
      <c r="J71" s="264">
        <v>143.25</v>
      </c>
      <c r="K71" s="69">
        <v>145.25</v>
      </c>
      <c r="L71" s="135">
        <f t="shared" si="4"/>
        <v>-2</v>
      </c>
      <c r="M71" s="306">
        <f t="shared" si="5"/>
        <v>-1.376936316695353</v>
      </c>
      <c r="N71" s="78">
        <f>Margins!B71</f>
        <v>1400</v>
      </c>
      <c r="O71" s="25">
        <f t="shared" si="6"/>
        <v>1400</v>
      </c>
      <c r="P71" s="25">
        <f t="shared" si="7"/>
        <v>0</v>
      </c>
    </row>
    <row r="72" spans="1:16" ht="13.5">
      <c r="A72" s="193" t="s">
        <v>195</v>
      </c>
      <c r="B72" s="172">
        <v>3513</v>
      </c>
      <c r="C72" s="302">
        <v>0.32</v>
      </c>
      <c r="D72" s="172">
        <v>268</v>
      </c>
      <c r="E72" s="302">
        <v>0.26</v>
      </c>
      <c r="F72" s="172">
        <v>17</v>
      </c>
      <c r="G72" s="302">
        <v>0.13</v>
      </c>
      <c r="H72" s="172">
        <v>3798</v>
      </c>
      <c r="I72" s="303">
        <v>0.32</v>
      </c>
      <c r="J72" s="264">
        <v>114.85</v>
      </c>
      <c r="K72" s="69">
        <v>116.05</v>
      </c>
      <c r="L72" s="135">
        <f t="shared" si="4"/>
        <v>-1.2000000000000028</v>
      </c>
      <c r="M72" s="306">
        <f t="shared" si="5"/>
        <v>-1.0340370529944014</v>
      </c>
      <c r="N72" s="78">
        <f>Margins!B72</f>
        <v>2062</v>
      </c>
      <c r="O72" s="25">
        <f t="shared" si="6"/>
        <v>552616</v>
      </c>
      <c r="P72" s="25">
        <f t="shared" si="7"/>
        <v>35054</v>
      </c>
    </row>
    <row r="73" spans="1:18" ht="13.5">
      <c r="A73" s="193" t="s">
        <v>290</v>
      </c>
      <c r="B73" s="172">
        <v>1360</v>
      </c>
      <c r="C73" s="302">
        <v>-0.24</v>
      </c>
      <c r="D73" s="172">
        <v>34</v>
      </c>
      <c r="E73" s="302">
        <v>-0.39</v>
      </c>
      <c r="F73" s="172">
        <v>4</v>
      </c>
      <c r="G73" s="302">
        <v>1</v>
      </c>
      <c r="H73" s="172">
        <v>1398</v>
      </c>
      <c r="I73" s="303">
        <v>-0.24</v>
      </c>
      <c r="J73" s="264">
        <v>96</v>
      </c>
      <c r="K73" s="69">
        <v>97.3</v>
      </c>
      <c r="L73" s="135">
        <f t="shared" si="4"/>
        <v>-1.2999999999999972</v>
      </c>
      <c r="M73" s="306">
        <f t="shared" si="5"/>
        <v>-1.3360739979444987</v>
      </c>
      <c r="N73" s="78">
        <f>Margins!B73</f>
        <v>1400</v>
      </c>
      <c r="O73" s="25">
        <f t="shared" si="6"/>
        <v>47600</v>
      </c>
      <c r="P73" s="25">
        <f t="shared" si="7"/>
        <v>5600</v>
      </c>
      <c r="R73" s="25"/>
    </row>
    <row r="74" spans="1:16" ht="13.5">
      <c r="A74" s="193" t="s">
        <v>197</v>
      </c>
      <c r="B74" s="172">
        <v>1247</v>
      </c>
      <c r="C74" s="302">
        <v>-0.37</v>
      </c>
      <c r="D74" s="172">
        <v>0</v>
      </c>
      <c r="E74" s="302">
        <v>-1</v>
      </c>
      <c r="F74" s="172">
        <v>0</v>
      </c>
      <c r="G74" s="302">
        <v>0</v>
      </c>
      <c r="H74" s="172">
        <v>1247</v>
      </c>
      <c r="I74" s="303">
        <v>-0.37</v>
      </c>
      <c r="J74" s="264">
        <v>333.6</v>
      </c>
      <c r="K74" s="69">
        <v>344.75</v>
      </c>
      <c r="L74" s="135">
        <f t="shared" si="4"/>
        <v>-11.149999999999977</v>
      </c>
      <c r="M74" s="306">
        <f t="shared" si="5"/>
        <v>-3.234227701232771</v>
      </c>
      <c r="N74" s="78">
        <f>Margins!B74</f>
        <v>650</v>
      </c>
      <c r="O74" s="25">
        <f t="shared" si="6"/>
        <v>0</v>
      </c>
      <c r="P74" s="25">
        <f t="shared" si="7"/>
        <v>0</v>
      </c>
    </row>
    <row r="75" spans="1:18" ht="13.5">
      <c r="A75" s="193" t="s">
        <v>4</v>
      </c>
      <c r="B75" s="172">
        <v>2999</v>
      </c>
      <c r="C75" s="302">
        <v>0.18</v>
      </c>
      <c r="D75" s="172">
        <v>0</v>
      </c>
      <c r="E75" s="302">
        <v>0</v>
      </c>
      <c r="F75" s="172">
        <v>0</v>
      </c>
      <c r="G75" s="302">
        <v>0</v>
      </c>
      <c r="H75" s="172">
        <v>2999</v>
      </c>
      <c r="I75" s="303">
        <v>0.18</v>
      </c>
      <c r="J75" s="264">
        <v>1804.45</v>
      </c>
      <c r="K75" s="69">
        <v>1792.8</v>
      </c>
      <c r="L75" s="135">
        <f t="shared" si="4"/>
        <v>11.650000000000091</v>
      </c>
      <c r="M75" s="306">
        <f t="shared" si="5"/>
        <v>0.6498215082552483</v>
      </c>
      <c r="N75" s="78">
        <f>Margins!B75</f>
        <v>150</v>
      </c>
      <c r="O75" s="25">
        <f t="shared" si="6"/>
        <v>0</v>
      </c>
      <c r="P75" s="25">
        <f t="shared" si="7"/>
        <v>0</v>
      </c>
      <c r="R75" s="25"/>
    </row>
    <row r="76" spans="1:18" ht="13.5">
      <c r="A76" s="193" t="s">
        <v>79</v>
      </c>
      <c r="B76" s="172">
        <v>2811</v>
      </c>
      <c r="C76" s="302">
        <v>0.06</v>
      </c>
      <c r="D76" s="172">
        <v>0</v>
      </c>
      <c r="E76" s="302">
        <v>-1</v>
      </c>
      <c r="F76" s="172">
        <v>0</v>
      </c>
      <c r="G76" s="302">
        <v>0</v>
      </c>
      <c r="H76" s="172">
        <v>2811</v>
      </c>
      <c r="I76" s="303">
        <v>0.06</v>
      </c>
      <c r="J76" s="264">
        <v>1114.65</v>
      </c>
      <c r="K76" s="69">
        <v>1115.1</v>
      </c>
      <c r="L76" s="135">
        <f t="shared" si="4"/>
        <v>-0.4499999999998181</v>
      </c>
      <c r="M76" s="306">
        <f t="shared" si="5"/>
        <v>-0.040355125100871504</v>
      </c>
      <c r="N76" s="78">
        <f>Margins!B76</f>
        <v>200</v>
      </c>
      <c r="O76" s="25">
        <f t="shared" si="6"/>
        <v>0</v>
      </c>
      <c r="P76" s="25">
        <f t="shared" si="7"/>
        <v>0</v>
      </c>
      <c r="R76" s="25"/>
    </row>
    <row r="77" spans="1:16" ht="13.5">
      <c r="A77" s="193" t="s">
        <v>196</v>
      </c>
      <c r="B77" s="172">
        <v>1065</v>
      </c>
      <c r="C77" s="302">
        <v>0.98</v>
      </c>
      <c r="D77" s="172">
        <v>0</v>
      </c>
      <c r="E77" s="302">
        <v>-1</v>
      </c>
      <c r="F77" s="172">
        <v>0</v>
      </c>
      <c r="G77" s="302">
        <v>0</v>
      </c>
      <c r="H77" s="172">
        <v>1065</v>
      </c>
      <c r="I77" s="303">
        <v>0.97</v>
      </c>
      <c r="J77" s="264">
        <v>690.2</v>
      </c>
      <c r="K77" s="69">
        <v>689.95</v>
      </c>
      <c r="L77" s="135">
        <f t="shared" si="4"/>
        <v>0.25</v>
      </c>
      <c r="M77" s="306">
        <f t="shared" si="5"/>
        <v>0.036234509747083116</v>
      </c>
      <c r="N77" s="78">
        <f>Margins!B77</f>
        <v>400</v>
      </c>
      <c r="O77" s="25">
        <f t="shared" si="6"/>
        <v>0</v>
      </c>
      <c r="P77" s="25">
        <f t="shared" si="7"/>
        <v>0</v>
      </c>
    </row>
    <row r="78" spans="1:16" ht="13.5">
      <c r="A78" s="193" t="s">
        <v>5</v>
      </c>
      <c r="B78" s="172">
        <v>10283</v>
      </c>
      <c r="C78" s="302">
        <v>1.45</v>
      </c>
      <c r="D78" s="172">
        <v>279</v>
      </c>
      <c r="E78" s="302">
        <v>0.81</v>
      </c>
      <c r="F78" s="172">
        <v>29</v>
      </c>
      <c r="G78" s="302">
        <v>6.25</v>
      </c>
      <c r="H78" s="172">
        <v>10591</v>
      </c>
      <c r="I78" s="303">
        <v>1.43</v>
      </c>
      <c r="J78" s="264">
        <v>144.7</v>
      </c>
      <c r="K78" s="69">
        <v>146.65</v>
      </c>
      <c r="L78" s="135">
        <f t="shared" si="4"/>
        <v>-1.950000000000017</v>
      </c>
      <c r="M78" s="306">
        <f t="shared" si="5"/>
        <v>-1.3296965564268781</v>
      </c>
      <c r="N78" s="78">
        <f>Margins!B78</f>
        <v>1595</v>
      </c>
      <c r="O78" s="25">
        <f t="shared" si="6"/>
        <v>445005</v>
      </c>
      <c r="P78" s="25">
        <f t="shared" si="7"/>
        <v>46255</v>
      </c>
    </row>
    <row r="79" spans="1:16" ht="13.5">
      <c r="A79" s="193" t="s">
        <v>198</v>
      </c>
      <c r="B79" s="172">
        <v>4228</v>
      </c>
      <c r="C79" s="302">
        <v>1.22</v>
      </c>
      <c r="D79" s="172">
        <v>652</v>
      </c>
      <c r="E79" s="302">
        <v>3.02</v>
      </c>
      <c r="F79" s="172">
        <v>73</v>
      </c>
      <c r="G79" s="302">
        <v>4.62</v>
      </c>
      <c r="H79" s="172">
        <v>4953</v>
      </c>
      <c r="I79" s="303">
        <v>1.38</v>
      </c>
      <c r="J79" s="264">
        <v>198.55</v>
      </c>
      <c r="K79" s="69">
        <v>194.7</v>
      </c>
      <c r="L79" s="135">
        <f t="shared" si="4"/>
        <v>3.8500000000000227</v>
      </c>
      <c r="M79" s="306">
        <f t="shared" si="5"/>
        <v>1.9774011299435148</v>
      </c>
      <c r="N79" s="78">
        <f>Margins!B79</f>
        <v>1000</v>
      </c>
      <c r="O79" s="25">
        <f t="shared" si="6"/>
        <v>652000</v>
      </c>
      <c r="P79" s="25">
        <f t="shared" si="7"/>
        <v>73000</v>
      </c>
    </row>
    <row r="80" spans="1:16" ht="13.5">
      <c r="A80" s="193" t="s">
        <v>199</v>
      </c>
      <c r="B80" s="172">
        <v>1125</v>
      </c>
      <c r="C80" s="302">
        <v>0.96</v>
      </c>
      <c r="D80" s="172">
        <v>30</v>
      </c>
      <c r="E80" s="302">
        <v>-0.12</v>
      </c>
      <c r="F80" s="172">
        <v>4</v>
      </c>
      <c r="G80" s="302">
        <v>3</v>
      </c>
      <c r="H80" s="172">
        <v>1159</v>
      </c>
      <c r="I80" s="303">
        <v>0.9</v>
      </c>
      <c r="J80" s="264">
        <v>299.25</v>
      </c>
      <c r="K80" s="69">
        <v>299.85</v>
      </c>
      <c r="L80" s="135">
        <f t="shared" si="4"/>
        <v>-0.6000000000000227</v>
      </c>
      <c r="M80" s="306">
        <f t="shared" si="5"/>
        <v>-0.20010005002502007</v>
      </c>
      <c r="N80" s="78">
        <f>Margins!B80</f>
        <v>1300</v>
      </c>
      <c r="O80" s="25">
        <f t="shared" si="6"/>
        <v>39000</v>
      </c>
      <c r="P80" s="25">
        <f t="shared" si="7"/>
        <v>5200</v>
      </c>
    </row>
    <row r="81" spans="1:16" ht="13.5">
      <c r="A81" s="193" t="s">
        <v>401</v>
      </c>
      <c r="B81" s="172">
        <v>71</v>
      </c>
      <c r="C81" s="302">
        <v>-0.47</v>
      </c>
      <c r="D81" s="172">
        <v>0</v>
      </c>
      <c r="E81" s="302">
        <v>0</v>
      </c>
      <c r="F81" s="172">
        <v>0</v>
      </c>
      <c r="G81" s="302">
        <v>0</v>
      </c>
      <c r="H81" s="172">
        <v>71</v>
      </c>
      <c r="I81" s="303">
        <v>-0.47</v>
      </c>
      <c r="J81" s="264">
        <v>566.15</v>
      </c>
      <c r="K81" s="264">
        <v>582.1</v>
      </c>
      <c r="L81" s="135">
        <f t="shared" si="4"/>
        <v>-15.950000000000045</v>
      </c>
      <c r="M81" s="306">
        <f t="shared" si="5"/>
        <v>-2.74007902422265</v>
      </c>
      <c r="N81" s="78">
        <f>Margins!B81</f>
        <v>250</v>
      </c>
      <c r="O81" s="25">
        <f t="shared" si="6"/>
        <v>0</v>
      </c>
      <c r="P81" s="25">
        <f t="shared" si="7"/>
        <v>0</v>
      </c>
    </row>
    <row r="82" spans="1:16" ht="13.5">
      <c r="A82" s="193" t="s">
        <v>422</v>
      </c>
      <c r="B82" s="172">
        <v>771</v>
      </c>
      <c r="C82" s="302">
        <v>-0.36</v>
      </c>
      <c r="D82" s="172">
        <v>33</v>
      </c>
      <c r="E82" s="302">
        <v>-0.31</v>
      </c>
      <c r="F82" s="172">
        <v>0</v>
      </c>
      <c r="G82" s="302">
        <v>-1</v>
      </c>
      <c r="H82" s="172">
        <v>804</v>
      </c>
      <c r="I82" s="303">
        <v>-0.37</v>
      </c>
      <c r="J82" s="264">
        <v>57.3</v>
      </c>
      <c r="K82" s="69">
        <v>58.9</v>
      </c>
      <c r="L82" s="135">
        <f t="shared" si="4"/>
        <v>-1.6000000000000014</v>
      </c>
      <c r="M82" s="306">
        <f t="shared" si="5"/>
        <v>-2.716468590831921</v>
      </c>
      <c r="N82" s="78">
        <f>Margins!B82</f>
        <v>3750</v>
      </c>
      <c r="O82" s="25">
        <f t="shared" si="6"/>
        <v>123750</v>
      </c>
      <c r="P82" s="25">
        <f t="shared" si="7"/>
        <v>0</v>
      </c>
    </row>
    <row r="83" spans="1:18" ht="13.5">
      <c r="A83" s="193" t="s">
        <v>43</v>
      </c>
      <c r="B83" s="172">
        <v>1209</v>
      </c>
      <c r="C83" s="302">
        <v>-0.35</v>
      </c>
      <c r="D83" s="172">
        <v>0</v>
      </c>
      <c r="E83" s="302">
        <v>0</v>
      </c>
      <c r="F83" s="172">
        <v>0</v>
      </c>
      <c r="G83" s="302">
        <v>0</v>
      </c>
      <c r="H83" s="172">
        <v>1209</v>
      </c>
      <c r="I83" s="303">
        <v>-0.35</v>
      </c>
      <c r="J83" s="264">
        <v>2226.3</v>
      </c>
      <c r="K83" s="69">
        <v>2277.35</v>
      </c>
      <c r="L83" s="135">
        <f t="shared" si="4"/>
        <v>-51.04999999999973</v>
      </c>
      <c r="M83" s="306">
        <f t="shared" si="5"/>
        <v>-2.2416405032164457</v>
      </c>
      <c r="N83" s="78">
        <f>Margins!B83</f>
        <v>150</v>
      </c>
      <c r="O83" s="25">
        <f t="shared" si="6"/>
        <v>0</v>
      </c>
      <c r="P83" s="25">
        <f t="shared" si="7"/>
        <v>0</v>
      </c>
      <c r="R83" s="25"/>
    </row>
    <row r="84" spans="1:18" ht="13.5">
      <c r="A84" s="193" t="s">
        <v>200</v>
      </c>
      <c r="B84" s="172">
        <v>8464</v>
      </c>
      <c r="C84" s="302">
        <v>-0.01</v>
      </c>
      <c r="D84" s="172">
        <v>187</v>
      </c>
      <c r="E84" s="302">
        <v>-0.17</v>
      </c>
      <c r="F84" s="172">
        <v>134</v>
      </c>
      <c r="G84" s="302">
        <v>0.63</v>
      </c>
      <c r="H84" s="172">
        <v>8785</v>
      </c>
      <c r="I84" s="303">
        <v>-0.01</v>
      </c>
      <c r="J84" s="264">
        <v>917.85</v>
      </c>
      <c r="K84" s="69">
        <v>928.55</v>
      </c>
      <c r="L84" s="135">
        <f t="shared" si="4"/>
        <v>-10.699999999999932</v>
      </c>
      <c r="M84" s="306">
        <f t="shared" si="5"/>
        <v>-1.1523342846373306</v>
      </c>
      <c r="N84" s="78">
        <f>Margins!B84</f>
        <v>350</v>
      </c>
      <c r="O84" s="25">
        <f t="shared" si="6"/>
        <v>65450</v>
      </c>
      <c r="P84" s="25">
        <f t="shared" si="7"/>
        <v>46900</v>
      </c>
      <c r="R84" s="25"/>
    </row>
    <row r="85" spans="1:16" ht="13.5">
      <c r="A85" s="193" t="s">
        <v>141</v>
      </c>
      <c r="B85" s="172">
        <v>8051</v>
      </c>
      <c r="C85" s="302">
        <v>-0.17</v>
      </c>
      <c r="D85" s="172">
        <v>1078</v>
      </c>
      <c r="E85" s="302">
        <v>0.02</v>
      </c>
      <c r="F85" s="172">
        <v>269</v>
      </c>
      <c r="G85" s="302">
        <v>0.74</v>
      </c>
      <c r="H85" s="172">
        <v>9398</v>
      </c>
      <c r="I85" s="303">
        <v>-0.14</v>
      </c>
      <c r="J85" s="264">
        <v>100.2</v>
      </c>
      <c r="K85" s="69">
        <v>102.85</v>
      </c>
      <c r="L85" s="135">
        <f t="shared" si="4"/>
        <v>-2.6499999999999915</v>
      </c>
      <c r="M85" s="306">
        <f t="shared" si="5"/>
        <v>-2.5765678172095203</v>
      </c>
      <c r="N85" s="78">
        <f>Margins!B85</f>
        <v>2400</v>
      </c>
      <c r="O85" s="25">
        <f t="shared" si="6"/>
        <v>2587200</v>
      </c>
      <c r="P85" s="25">
        <f t="shared" si="7"/>
        <v>645600</v>
      </c>
    </row>
    <row r="86" spans="1:16" ht="13.5">
      <c r="A86" s="193" t="s">
        <v>398</v>
      </c>
      <c r="B86" s="172">
        <v>26518</v>
      </c>
      <c r="C86" s="302">
        <v>4.46</v>
      </c>
      <c r="D86" s="172">
        <v>3569</v>
      </c>
      <c r="E86" s="302">
        <v>5.09</v>
      </c>
      <c r="F86" s="172">
        <v>189</v>
      </c>
      <c r="G86" s="302">
        <v>5.75</v>
      </c>
      <c r="H86" s="172">
        <v>30276</v>
      </c>
      <c r="I86" s="303">
        <v>4.54</v>
      </c>
      <c r="J86" s="264">
        <v>118.8</v>
      </c>
      <c r="K86" s="264">
        <v>115.75</v>
      </c>
      <c r="L86" s="135">
        <f t="shared" si="4"/>
        <v>3.049999999999997</v>
      </c>
      <c r="M86" s="306">
        <f t="shared" si="5"/>
        <v>2.634989200863928</v>
      </c>
      <c r="N86" s="78">
        <f>Margins!B86</f>
        <v>2700</v>
      </c>
      <c r="O86" s="25">
        <f t="shared" si="6"/>
        <v>9636300</v>
      </c>
      <c r="P86" s="25">
        <f t="shared" si="7"/>
        <v>510300</v>
      </c>
    </row>
    <row r="87" spans="1:16" ht="13.5">
      <c r="A87" s="193" t="s">
        <v>184</v>
      </c>
      <c r="B87" s="172">
        <v>4196</v>
      </c>
      <c r="C87" s="302">
        <v>-0.49</v>
      </c>
      <c r="D87" s="172">
        <v>436</v>
      </c>
      <c r="E87" s="302">
        <v>-0.55</v>
      </c>
      <c r="F87" s="172">
        <v>94</v>
      </c>
      <c r="G87" s="302">
        <v>-0.43</v>
      </c>
      <c r="H87" s="172">
        <v>4726</v>
      </c>
      <c r="I87" s="303">
        <v>-0.49</v>
      </c>
      <c r="J87" s="264">
        <v>115.1</v>
      </c>
      <c r="K87" s="69">
        <v>118.05</v>
      </c>
      <c r="L87" s="135">
        <f t="shared" si="4"/>
        <v>-2.950000000000003</v>
      </c>
      <c r="M87" s="306">
        <f t="shared" si="5"/>
        <v>-2.498941126641256</v>
      </c>
      <c r="N87" s="78">
        <f>Margins!B87</f>
        <v>2950</v>
      </c>
      <c r="O87" s="25">
        <f t="shared" si="6"/>
        <v>1286200</v>
      </c>
      <c r="P87" s="25">
        <f t="shared" si="7"/>
        <v>277300</v>
      </c>
    </row>
    <row r="88" spans="1:16" ht="13.5">
      <c r="A88" s="193" t="s">
        <v>175</v>
      </c>
      <c r="B88" s="172">
        <v>1702</v>
      </c>
      <c r="C88" s="302">
        <v>0.21</v>
      </c>
      <c r="D88" s="172">
        <v>137</v>
      </c>
      <c r="E88" s="302">
        <v>1.4</v>
      </c>
      <c r="F88" s="172">
        <v>54</v>
      </c>
      <c r="G88" s="302">
        <v>2.6</v>
      </c>
      <c r="H88" s="172">
        <v>1893</v>
      </c>
      <c r="I88" s="303">
        <v>0.28</v>
      </c>
      <c r="J88" s="264">
        <v>46.9</v>
      </c>
      <c r="K88" s="69">
        <v>48.4</v>
      </c>
      <c r="L88" s="135">
        <f t="shared" si="4"/>
        <v>-1.5</v>
      </c>
      <c r="M88" s="306">
        <f t="shared" si="5"/>
        <v>-3.0991735537190084</v>
      </c>
      <c r="N88" s="78">
        <f>Margins!B88</f>
        <v>7875</v>
      </c>
      <c r="O88" s="25">
        <f t="shared" si="6"/>
        <v>1078875</v>
      </c>
      <c r="P88" s="25">
        <f t="shared" si="7"/>
        <v>425250</v>
      </c>
    </row>
    <row r="89" spans="1:18" ht="13.5">
      <c r="A89" s="193" t="s">
        <v>142</v>
      </c>
      <c r="B89" s="172">
        <v>3642</v>
      </c>
      <c r="C89" s="302">
        <v>0.42</v>
      </c>
      <c r="D89" s="172">
        <v>65</v>
      </c>
      <c r="E89" s="302">
        <v>0.18</v>
      </c>
      <c r="F89" s="172">
        <v>1</v>
      </c>
      <c r="G89" s="302">
        <v>0</v>
      </c>
      <c r="H89" s="172">
        <v>3708</v>
      </c>
      <c r="I89" s="303">
        <v>0.42</v>
      </c>
      <c r="J89" s="264">
        <v>145.1</v>
      </c>
      <c r="K89" s="69">
        <v>143.55</v>
      </c>
      <c r="L89" s="135">
        <f t="shared" si="4"/>
        <v>1.549999999999983</v>
      </c>
      <c r="M89" s="306">
        <f t="shared" si="5"/>
        <v>1.0797631487286539</v>
      </c>
      <c r="N89" s="78">
        <f>Margins!B89</f>
        <v>1750</v>
      </c>
      <c r="O89" s="25">
        <f t="shared" si="6"/>
        <v>113750</v>
      </c>
      <c r="P89" s="25">
        <f t="shared" si="7"/>
        <v>1750</v>
      </c>
      <c r="R89" s="25"/>
    </row>
    <row r="90" spans="1:18" ht="13.5">
      <c r="A90" s="193" t="s">
        <v>176</v>
      </c>
      <c r="B90" s="172">
        <v>2917</v>
      </c>
      <c r="C90" s="302">
        <v>-0.1</v>
      </c>
      <c r="D90" s="172">
        <v>140</v>
      </c>
      <c r="E90" s="302">
        <v>-0.63</v>
      </c>
      <c r="F90" s="172">
        <v>20</v>
      </c>
      <c r="G90" s="302">
        <v>0.05</v>
      </c>
      <c r="H90" s="172">
        <v>3077</v>
      </c>
      <c r="I90" s="303">
        <v>-0.16</v>
      </c>
      <c r="J90" s="264">
        <v>188.55</v>
      </c>
      <c r="K90" s="69">
        <v>190.5</v>
      </c>
      <c r="L90" s="135">
        <f t="shared" si="4"/>
        <v>-1.9499999999999886</v>
      </c>
      <c r="M90" s="306">
        <f t="shared" si="5"/>
        <v>-1.0236220472440887</v>
      </c>
      <c r="N90" s="78">
        <f>Margins!B90</f>
        <v>1450</v>
      </c>
      <c r="O90" s="25">
        <f t="shared" si="6"/>
        <v>203000</v>
      </c>
      <c r="P90" s="25">
        <f t="shared" si="7"/>
        <v>29000</v>
      </c>
      <c r="R90" s="25"/>
    </row>
    <row r="91" spans="1:18" ht="13.5">
      <c r="A91" s="193" t="s">
        <v>423</v>
      </c>
      <c r="B91" s="172">
        <v>291</v>
      </c>
      <c r="C91" s="302">
        <v>0.43</v>
      </c>
      <c r="D91" s="172">
        <v>0</v>
      </c>
      <c r="E91" s="302">
        <v>0</v>
      </c>
      <c r="F91" s="172">
        <v>0</v>
      </c>
      <c r="G91" s="302">
        <v>0</v>
      </c>
      <c r="H91" s="172">
        <v>291</v>
      </c>
      <c r="I91" s="303">
        <v>0.43</v>
      </c>
      <c r="J91" s="264">
        <v>422.15</v>
      </c>
      <c r="K91" s="69">
        <v>433.4</v>
      </c>
      <c r="L91" s="135">
        <f t="shared" si="4"/>
        <v>-11.25</v>
      </c>
      <c r="M91" s="306">
        <f t="shared" si="5"/>
        <v>-2.595754499307799</v>
      </c>
      <c r="N91" s="78">
        <f>Margins!B91</f>
        <v>500</v>
      </c>
      <c r="O91" s="25">
        <f t="shared" si="6"/>
        <v>0</v>
      </c>
      <c r="P91" s="25">
        <f t="shared" si="7"/>
        <v>0</v>
      </c>
      <c r="R91" s="25"/>
    </row>
    <row r="92" spans="1:18" ht="13.5">
      <c r="A92" s="193" t="s">
        <v>397</v>
      </c>
      <c r="B92" s="172">
        <v>403</v>
      </c>
      <c r="C92" s="302">
        <v>-0.42</v>
      </c>
      <c r="D92" s="172">
        <v>0</v>
      </c>
      <c r="E92" s="302">
        <v>-1</v>
      </c>
      <c r="F92" s="172">
        <v>0</v>
      </c>
      <c r="G92" s="302">
        <v>0</v>
      </c>
      <c r="H92" s="172">
        <v>403</v>
      </c>
      <c r="I92" s="303">
        <v>-0.42</v>
      </c>
      <c r="J92" s="264">
        <v>128.8</v>
      </c>
      <c r="K92" s="69">
        <v>130.3</v>
      </c>
      <c r="L92" s="135">
        <f t="shared" si="4"/>
        <v>-1.5</v>
      </c>
      <c r="M92" s="306">
        <f t="shared" si="5"/>
        <v>-1.151189562547966</v>
      </c>
      <c r="N92" s="78">
        <f>Margins!B92</f>
        <v>2200</v>
      </c>
      <c r="O92" s="25">
        <f t="shared" si="6"/>
        <v>0</v>
      </c>
      <c r="P92" s="25">
        <f t="shared" si="7"/>
        <v>0</v>
      </c>
      <c r="R92" s="25"/>
    </row>
    <row r="93" spans="1:16" ht="13.5">
      <c r="A93" s="193" t="s">
        <v>167</v>
      </c>
      <c r="B93" s="172">
        <v>1199</v>
      </c>
      <c r="C93" s="302">
        <v>-0.22</v>
      </c>
      <c r="D93" s="172">
        <v>119</v>
      </c>
      <c r="E93" s="302">
        <v>-0.41</v>
      </c>
      <c r="F93" s="172">
        <v>0</v>
      </c>
      <c r="G93" s="302">
        <v>-1</v>
      </c>
      <c r="H93" s="172">
        <v>1318</v>
      </c>
      <c r="I93" s="303">
        <v>-0.24</v>
      </c>
      <c r="J93" s="264">
        <v>48.65</v>
      </c>
      <c r="K93" s="69">
        <v>49.5</v>
      </c>
      <c r="L93" s="135">
        <f t="shared" si="4"/>
        <v>-0.8500000000000014</v>
      </c>
      <c r="M93" s="306">
        <f t="shared" si="5"/>
        <v>-1.7171717171717198</v>
      </c>
      <c r="N93" s="78">
        <f>Margins!B93</f>
        <v>3850</v>
      </c>
      <c r="O93" s="25">
        <f t="shared" si="6"/>
        <v>458150</v>
      </c>
      <c r="P93" s="25">
        <f t="shared" si="7"/>
        <v>0</v>
      </c>
    </row>
    <row r="94" spans="1:16" ht="13.5">
      <c r="A94" s="193" t="s">
        <v>201</v>
      </c>
      <c r="B94" s="172">
        <v>20275</v>
      </c>
      <c r="C94" s="302">
        <v>-0.27</v>
      </c>
      <c r="D94" s="172">
        <v>1664</v>
      </c>
      <c r="E94" s="302">
        <v>-0.49</v>
      </c>
      <c r="F94" s="172">
        <v>143</v>
      </c>
      <c r="G94" s="302">
        <v>-0.46</v>
      </c>
      <c r="H94" s="172">
        <v>22082</v>
      </c>
      <c r="I94" s="303">
        <v>-0.29</v>
      </c>
      <c r="J94" s="264">
        <v>1925.75</v>
      </c>
      <c r="K94" s="25">
        <v>1946.75</v>
      </c>
      <c r="L94" s="135">
        <f t="shared" si="4"/>
        <v>-21</v>
      </c>
      <c r="M94" s="306">
        <f t="shared" si="5"/>
        <v>-1.0787209451650186</v>
      </c>
      <c r="N94" s="78">
        <f>Margins!B94</f>
        <v>100</v>
      </c>
      <c r="O94" s="25">
        <f t="shared" si="6"/>
        <v>166400</v>
      </c>
      <c r="P94" s="25">
        <f t="shared" si="7"/>
        <v>14300</v>
      </c>
    </row>
    <row r="95" spans="1:16" ht="13.5">
      <c r="A95" s="193" t="s">
        <v>143</v>
      </c>
      <c r="B95" s="172">
        <v>286</v>
      </c>
      <c r="C95" s="302">
        <v>-0.65</v>
      </c>
      <c r="D95" s="172">
        <v>0</v>
      </c>
      <c r="E95" s="302">
        <v>0</v>
      </c>
      <c r="F95" s="172">
        <v>0</v>
      </c>
      <c r="G95" s="302">
        <v>0</v>
      </c>
      <c r="H95" s="172">
        <v>286</v>
      </c>
      <c r="I95" s="303">
        <v>-0.65</v>
      </c>
      <c r="J95" s="264">
        <v>117.1</v>
      </c>
      <c r="K95" s="69">
        <v>121.65</v>
      </c>
      <c r="L95" s="135">
        <f t="shared" si="4"/>
        <v>-4.550000000000011</v>
      </c>
      <c r="M95" s="306">
        <f t="shared" si="5"/>
        <v>-3.740238388820395</v>
      </c>
      <c r="N95" s="78">
        <f>Margins!B95</f>
        <v>2950</v>
      </c>
      <c r="O95" s="25">
        <f t="shared" si="6"/>
        <v>0</v>
      </c>
      <c r="P95" s="25">
        <f t="shared" si="7"/>
        <v>0</v>
      </c>
    </row>
    <row r="96" spans="1:16" ht="13.5">
      <c r="A96" s="193" t="s">
        <v>90</v>
      </c>
      <c r="B96" s="172">
        <v>2413</v>
      </c>
      <c r="C96" s="302">
        <v>1.75</v>
      </c>
      <c r="D96" s="172">
        <v>1</v>
      </c>
      <c r="E96" s="302">
        <v>0</v>
      </c>
      <c r="F96" s="172">
        <v>0</v>
      </c>
      <c r="G96" s="302">
        <v>0</v>
      </c>
      <c r="H96" s="172">
        <v>2414</v>
      </c>
      <c r="I96" s="303">
        <v>1.75</v>
      </c>
      <c r="J96" s="264">
        <v>502.55</v>
      </c>
      <c r="K96" s="69">
        <v>501.85</v>
      </c>
      <c r="L96" s="135">
        <f t="shared" si="4"/>
        <v>0.6999999999999886</v>
      </c>
      <c r="M96" s="306">
        <f t="shared" si="5"/>
        <v>0.13948390953471926</v>
      </c>
      <c r="N96" s="78">
        <f>Margins!B96</f>
        <v>600</v>
      </c>
      <c r="O96" s="25">
        <f t="shared" si="6"/>
        <v>600</v>
      </c>
      <c r="P96" s="25">
        <f t="shared" si="7"/>
        <v>0</v>
      </c>
    </row>
    <row r="97" spans="1:18" ht="13.5">
      <c r="A97" s="193" t="s">
        <v>35</v>
      </c>
      <c r="B97" s="172">
        <v>367</v>
      </c>
      <c r="C97" s="302">
        <v>-0.33</v>
      </c>
      <c r="D97" s="172">
        <v>6</v>
      </c>
      <c r="E97" s="302">
        <v>-0.57</v>
      </c>
      <c r="F97" s="172">
        <v>0</v>
      </c>
      <c r="G97" s="302">
        <v>-1</v>
      </c>
      <c r="H97" s="172">
        <v>373</v>
      </c>
      <c r="I97" s="303">
        <v>-0.34</v>
      </c>
      <c r="J97" s="264">
        <v>348.1</v>
      </c>
      <c r="K97" s="69">
        <v>351.9</v>
      </c>
      <c r="L97" s="135">
        <f t="shared" si="4"/>
        <v>-3.7999999999999545</v>
      </c>
      <c r="M97" s="306">
        <f t="shared" si="5"/>
        <v>-1.0798522307473586</v>
      </c>
      <c r="N97" s="78">
        <f>Margins!B97</f>
        <v>1100</v>
      </c>
      <c r="O97" s="25">
        <f t="shared" si="6"/>
        <v>6600</v>
      </c>
      <c r="P97" s="25">
        <f t="shared" si="7"/>
        <v>0</v>
      </c>
      <c r="R97" s="25"/>
    </row>
    <row r="98" spans="1:16" ht="13.5">
      <c r="A98" s="193" t="s">
        <v>6</v>
      </c>
      <c r="B98" s="172">
        <v>1822</v>
      </c>
      <c r="C98" s="302">
        <v>0.05</v>
      </c>
      <c r="D98" s="172">
        <v>210</v>
      </c>
      <c r="E98" s="302">
        <v>0.27</v>
      </c>
      <c r="F98" s="172">
        <v>24</v>
      </c>
      <c r="G98" s="302">
        <v>0.33</v>
      </c>
      <c r="H98" s="172">
        <v>2056</v>
      </c>
      <c r="I98" s="303">
        <v>0.07</v>
      </c>
      <c r="J98" s="264">
        <v>166.25</v>
      </c>
      <c r="K98" s="69">
        <v>170.7</v>
      </c>
      <c r="L98" s="135">
        <f t="shared" si="4"/>
        <v>-4.449999999999989</v>
      </c>
      <c r="M98" s="306">
        <f t="shared" si="5"/>
        <v>-2.606912712360861</v>
      </c>
      <c r="N98" s="78">
        <f>Margins!B98</f>
        <v>2250</v>
      </c>
      <c r="O98" s="25">
        <f t="shared" si="6"/>
        <v>472500</v>
      </c>
      <c r="P98" s="25">
        <f t="shared" si="7"/>
        <v>54000</v>
      </c>
    </row>
    <row r="99" spans="1:16" ht="13.5">
      <c r="A99" s="193" t="s">
        <v>177</v>
      </c>
      <c r="B99" s="172">
        <v>12840</v>
      </c>
      <c r="C99" s="302">
        <v>0.41</v>
      </c>
      <c r="D99" s="172">
        <v>217</v>
      </c>
      <c r="E99" s="302">
        <v>0.6</v>
      </c>
      <c r="F99" s="172">
        <v>12</v>
      </c>
      <c r="G99" s="302">
        <v>2</v>
      </c>
      <c r="H99" s="172">
        <v>13069</v>
      </c>
      <c r="I99" s="303">
        <v>0.41</v>
      </c>
      <c r="J99" s="264">
        <v>334.9</v>
      </c>
      <c r="K99" s="69">
        <v>334.05</v>
      </c>
      <c r="L99" s="135">
        <f t="shared" si="4"/>
        <v>0.8499999999999659</v>
      </c>
      <c r="M99" s="306">
        <f t="shared" si="5"/>
        <v>0.2544529262086412</v>
      </c>
      <c r="N99" s="78">
        <f>Margins!B99</f>
        <v>500</v>
      </c>
      <c r="O99" s="25">
        <f t="shared" si="6"/>
        <v>108500</v>
      </c>
      <c r="P99" s="25">
        <f t="shared" si="7"/>
        <v>6000</v>
      </c>
    </row>
    <row r="100" spans="1:18" ht="13.5">
      <c r="A100" s="193" t="s">
        <v>168</v>
      </c>
      <c r="B100" s="172">
        <v>46</v>
      </c>
      <c r="C100" s="302">
        <v>0.39</v>
      </c>
      <c r="D100" s="172">
        <v>0</v>
      </c>
      <c r="E100" s="302">
        <v>0</v>
      </c>
      <c r="F100" s="172">
        <v>0</v>
      </c>
      <c r="G100" s="302">
        <v>0</v>
      </c>
      <c r="H100" s="172">
        <v>46</v>
      </c>
      <c r="I100" s="303">
        <v>0.39</v>
      </c>
      <c r="J100" s="264">
        <v>682.15</v>
      </c>
      <c r="K100" s="69">
        <v>682.6</v>
      </c>
      <c r="L100" s="135">
        <f t="shared" si="4"/>
        <v>-0.4500000000000455</v>
      </c>
      <c r="M100" s="306">
        <f t="shared" si="5"/>
        <v>-0.06592440668034653</v>
      </c>
      <c r="N100" s="78">
        <f>Margins!B100</f>
        <v>300</v>
      </c>
      <c r="O100" s="25">
        <f t="shared" si="6"/>
        <v>0</v>
      </c>
      <c r="P100" s="25">
        <f t="shared" si="7"/>
        <v>0</v>
      </c>
      <c r="R100" s="25"/>
    </row>
    <row r="101" spans="1:16" ht="13.5">
      <c r="A101" s="193" t="s">
        <v>132</v>
      </c>
      <c r="B101" s="172">
        <v>1160</v>
      </c>
      <c r="C101" s="302">
        <v>-0.4</v>
      </c>
      <c r="D101" s="172">
        <v>0</v>
      </c>
      <c r="E101" s="302">
        <v>-1</v>
      </c>
      <c r="F101" s="172">
        <v>0</v>
      </c>
      <c r="G101" s="302">
        <v>0</v>
      </c>
      <c r="H101" s="172">
        <v>1160</v>
      </c>
      <c r="I101" s="303">
        <v>-0.4</v>
      </c>
      <c r="J101" s="264">
        <v>721.6</v>
      </c>
      <c r="K101" s="69">
        <v>724.6</v>
      </c>
      <c r="L101" s="135">
        <f t="shared" si="4"/>
        <v>-3</v>
      </c>
      <c r="M101" s="306">
        <f t="shared" si="5"/>
        <v>-0.4140215291195142</v>
      </c>
      <c r="N101" s="78">
        <f>Margins!B101</f>
        <v>400</v>
      </c>
      <c r="O101" s="25">
        <f t="shared" si="6"/>
        <v>0</v>
      </c>
      <c r="P101" s="25">
        <f t="shared" si="7"/>
        <v>0</v>
      </c>
    </row>
    <row r="102" spans="1:16" ht="13.5">
      <c r="A102" s="193" t="s">
        <v>144</v>
      </c>
      <c r="B102" s="172">
        <v>444</v>
      </c>
      <c r="C102" s="302">
        <v>1.37</v>
      </c>
      <c r="D102" s="172">
        <v>0</v>
      </c>
      <c r="E102" s="302">
        <v>0</v>
      </c>
      <c r="F102" s="172">
        <v>0</v>
      </c>
      <c r="G102" s="302">
        <v>0</v>
      </c>
      <c r="H102" s="172">
        <v>444</v>
      </c>
      <c r="I102" s="303">
        <v>1.37</v>
      </c>
      <c r="J102" s="264">
        <v>3119.3</v>
      </c>
      <c r="K102" s="69">
        <v>3102.9</v>
      </c>
      <c r="L102" s="135">
        <f t="shared" si="4"/>
        <v>16.40000000000009</v>
      </c>
      <c r="M102" s="306">
        <f t="shared" si="5"/>
        <v>0.5285378194592185</v>
      </c>
      <c r="N102" s="78">
        <f>Margins!B102</f>
        <v>125</v>
      </c>
      <c r="O102" s="25">
        <f t="shared" si="6"/>
        <v>0</v>
      </c>
      <c r="P102" s="25">
        <f t="shared" si="7"/>
        <v>0</v>
      </c>
    </row>
    <row r="103" spans="1:18" ht="13.5">
      <c r="A103" s="193" t="s">
        <v>291</v>
      </c>
      <c r="B103" s="172">
        <v>1337</v>
      </c>
      <c r="C103" s="302">
        <v>0.54</v>
      </c>
      <c r="D103" s="172">
        <v>2</v>
      </c>
      <c r="E103" s="302">
        <v>0</v>
      </c>
      <c r="F103" s="172">
        <v>0</v>
      </c>
      <c r="G103" s="302">
        <v>0</v>
      </c>
      <c r="H103" s="172">
        <v>1339</v>
      </c>
      <c r="I103" s="303">
        <v>0.54</v>
      </c>
      <c r="J103" s="264">
        <v>637.95</v>
      </c>
      <c r="K103" s="69">
        <v>659.75</v>
      </c>
      <c r="L103" s="135">
        <f t="shared" si="4"/>
        <v>-21.799999999999955</v>
      </c>
      <c r="M103" s="306">
        <f t="shared" si="5"/>
        <v>-3.3042819249715736</v>
      </c>
      <c r="N103" s="78">
        <f>Margins!B103</f>
        <v>300</v>
      </c>
      <c r="O103" s="25">
        <f t="shared" si="6"/>
        <v>600</v>
      </c>
      <c r="P103" s="25">
        <f t="shared" si="7"/>
        <v>0</v>
      </c>
      <c r="R103" s="25"/>
    </row>
    <row r="104" spans="1:16" ht="13.5">
      <c r="A104" s="193" t="s">
        <v>133</v>
      </c>
      <c r="B104" s="172">
        <v>528</v>
      </c>
      <c r="C104" s="302">
        <v>1.21</v>
      </c>
      <c r="D104" s="172">
        <v>50</v>
      </c>
      <c r="E104" s="302">
        <v>1.94</v>
      </c>
      <c r="F104" s="172">
        <v>4</v>
      </c>
      <c r="G104" s="302">
        <v>0</v>
      </c>
      <c r="H104" s="172">
        <v>582</v>
      </c>
      <c r="I104" s="303">
        <v>1.27</v>
      </c>
      <c r="J104" s="264">
        <v>31.4</v>
      </c>
      <c r="K104" s="69">
        <v>32.75</v>
      </c>
      <c r="L104" s="135">
        <f t="shared" si="4"/>
        <v>-1.3500000000000014</v>
      </c>
      <c r="M104" s="306">
        <f t="shared" si="5"/>
        <v>-4.122137404580157</v>
      </c>
      <c r="N104" s="78">
        <f>Margins!B104</f>
        <v>6250</v>
      </c>
      <c r="O104" s="25">
        <f t="shared" si="6"/>
        <v>312500</v>
      </c>
      <c r="P104" s="25">
        <f t="shared" si="7"/>
        <v>25000</v>
      </c>
    </row>
    <row r="105" spans="1:18" ht="13.5">
      <c r="A105" s="193" t="s">
        <v>169</v>
      </c>
      <c r="B105" s="172">
        <v>3253</v>
      </c>
      <c r="C105" s="302">
        <v>-0.2</v>
      </c>
      <c r="D105" s="172">
        <v>5</v>
      </c>
      <c r="E105" s="302">
        <v>-0.58</v>
      </c>
      <c r="F105" s="172">
        <v>0</v>
      </c>
      <c r="G105" s="302">
        <v>0</v>
      </c>
      <c r="H105" s="172">
        <v>3258</v>
      </c>
      <c r="I105" s="303">
        <v>-0.2</v>
      </c>
      <c r="J105" s="264">
        <v>158.55</v>
      </c>
      <c r="K105" s="69">
        <v>164.2</v>
      </c>
      <c r="L105" s="135">
        <f t="shared" si="4"/>
        <v>-5.649999999999977</v>
      </c>
      <c r="M105" s="306">
        <f t="shared" si="5"/>
        <v>-3.4409257003653946</v>
      </c>
      <c r="N105" s="78">
        <f>Margins!B105</f>
        <v>2000</v>
      </c>
      <c r="O105" s="25">
        <f t="shared" si="6"/>
        <v>10000</v>
      </c>
      <c r="P105" s="25">
        <f t="shared" si="7"/>
        <v>0</v>
      </c>
      <c r="R105" s="25"/>
    </row>
    <row r="106" spans="1:16" ht="13.5">
      <c r="A106" s="193" t="s">
        <v>292</v>
      </c>
      <c r="B106" s="172">
        <v>8098</v>
      </c>
      <c r="C106" s="302">
        <v>0.96</v>
      </c>
      <c r="D106" s="172">
        <v>3</v>
      </c>
      <c r="E106" s="302">
        <v>-0.4</v>
      </c>
      <c r="F106" s="172">
        <v>0</v>
      </c>
      <c r="G106" s="302">
        <v>0</v>
      </c>
      <c r="H106" s="172">
        <v>8101</v>
      </c>
      <c r="I106" s="303">
        <v>0.96</v>
      </c>
      <c r="J106" s="264">
        <v>621</v>
      </c>
      <c r="K106" s="69">
        <v>619.3</v>
      </c>
      <c r="L106" s="135">
        <f t="shared" si="4"/>
        <v>1.7000000000000455</v>
      </c>
      <c r="M106" s="306">
        <f t="shared" si="5"/>
        <v>0.27450347166156075</v>
      </c>
      <c r="N106" s="78">
        <f>Margins!B106</f>
        <v>550</v>
      </c>
      <c r="O106" s="25">
        <f t="shared" si="6"/>
        <v>1650</v>
      </c>
      <c r="P106" s="25">
        <f t="shared" si="7"/>
        <v>0</v>
      </c>
    </row>
    <row r="107" spans="1:16" ht="13.5">
      <c r="A107" s="193" t="s">
        <v>424</v>
      </c>
      <c r="B107" s="172">
        <v>210</v>
      </c>
      <c r="C107" s="302">
        <v>-0.03</v>
      </c>
      <c r="D107" s="172">
        <v>0</v>
      </c>
      <c r="E107" s="302">
        <v>0</v>
      </c>
      <c r="F107" s="172">
        <v>0</v>
      </c>
      <c r="G107" s="302">
        <v>0</v>
      </c>
      <c r="H107" s="172">
        <v>210</v>
      </c>
      <c r="I107" s="303">
        <v>-0.03</v>
      </c>
      <c r="J107" s="264">
        <v>422.6</v>
      </c>
      <c r="K107" s="69">
        <v>440.05</v>
      </c>
      <c r="L107" s="135">
        <f t="shared" si="4"/>
        <v>-17.44999999999999</v>
      </c>
      <c r="M107" s="306">
        <f t="shared" si="5"/>
        <v>-3.965458470628335</v>
      </c>
      <c r="N107" s="78">
        <f>Margins!B107</f>
        <v>500</v>
      </c>
      <c r="O107" s="25">
        <f t="shared" si="6"/>
        <v>0</v>
      </c>
      <c r="P107" s="25">
        <f t="shared" si="7"/>
        <v>0</v>
      </c>
    </row>
    <row r="108" spans="1:16" ht="13.5">
      <c r="A108" s="193" t="s">
        <v>293</v>
      </c>
      <c r="B108" s="172">
        <v>1963</v>
      </c>
      <c r="C108" s="302">
        <v>-0.68</v>
      </c>
      <c r="D108" s="172">
        <v>1</v>
      </c>
      <c r="E108" s="302">
        <v>-0.93</v>
      </c>
      <c r="F108" s="172">
        <v>0</v>
      </c>
      <c r="G108" s="302">
        <v>0</v>
      </c>
      <c r="H108" s="172">
        <v>1964</v>
      </c>
      <c r="I108" s="303">
        <v>-0.68</v>
      </c>
      <c r="J108" s="264">
        <v>588.4</v>
      </c>
      <c r="K108" s="69">
        <v>607.1</v>
      </c>
      <c r="L108" s="135">
        <f t="shared" si="4"/>
        <v>-18.700000000000045</v>
      </c>
      <c r="M108" s="306">
        <f t="shared" si="5"/>
        <v>-3.080217427112509</v>
      </c>
      <c r="N108" s="78">
        <f>Margins!B108</f>
        <v>550</v>
      </c>
      <c r="O108" s="25">
        <f t="shared" si="6"/>
        <v>550</v>
      </c>
      <c r="P108" s="25">
        <f t="shared" si="7"/>
        <v>0</v>
      </c>
    </row>
    <row r="109" spans="1:16" ht="13.5">
      <c r="A109" s="193" t="s">
        <v>178</v>
      </c>
      <c r="B109" s="172">
        <v>909</v>
      </c>
      <c r="C109" s="302">
        <v>0.48</v>
      </c>
      <c r="D109" s="172">
        <v>28</v>
      </c>
      <c r="E109" s="302">
        <v>2.5</v>
      </c>
      <c r="F109" s="172">
        <v>0</v>
      </c>
      <c r="G109" s="302">
        <v>0</v>
      </c>
      <c r="H109" s="172">
        <v>937</v>
      </c>
      <c r="I109" s="303">
        <v>0.5</v>
      </c>
      <c r="J109" s="264">
        <v>175</v>
      </c>
      <c r="K109" s="69">
        <v>175.05</v>
      </c>
      <c r="L109" s="135">
        <f t="shared" si="4"/>
        <v>-0.05000000000001137</v>
      </c>
      <c r="M109" s="306">
        <f t="shared" si="5"/>
        <v>-0.028563267637824262</v>
      </c>
      <c r="N109" s="78">
        <f>Margins!B109</f>
        <v>1250</v>
      </c>
      <c r="O109" s="25">
        <f t="shared" si="6"/>
        <v>35000</v>
      </c>
      <c r="P109" s="25">
        <f t="shared" si="7"/>
        <v>0</v>
      </c>
    </row>
    <row r="110" spans="1:16" ht="13.5">
      <c r="A110" s="193" t="s">
        <v>145</v>
      </c>
      <c r="B110" s="172">
        <v>477</v>
      </c>
      <c r="C110" s="302">
        <v>-0.64</v>
      </c>
      <c r="D110" s="172">
        <v>8</v>
      </c>
      <c r="E110" s="302">
        <v>-0.81</v>
      </c>
      <c r="F110" s="172">
        <v>0</v>
      </c>
      <c r="G110" s="302">
        <v>0</v>
      </c>
      <c r="H110" s="172">
        <v>485</v>
      </c>
      <c r="I110" s="303">
        <v>-0.64</v>
      </c>
      <c r="J110" s="264">
        <v>171.35</v>
      </c>
      <c r="K110" s="69">
        <v>176</v>
      </c>
      <c r="L110" s="135">
        <f t="shared" si="4"/>
        <v>-4.650000000000006</v>
      </c>
      <c r="M110" s="306">
        <f t="shared" si="5"/>
        <v>-2.6420454545454577</v>
      </c>
      <c r="N110" s="78">
        <f>Margins!B110</f>
        <v>1700</v>
      </c>
      <c r="O110" s="25">
        <f t="shared" si="6"/>
        <v>13600</v>
      </c>
      <c r="P110" s="25">
        <f t="shared" si="7"/>
        <v>0</v>
      </c>
    </row>
    <row r="111" spans="1:18" ht="13.5">
      <c r="A111" s="193" t="s">
        <v>272</v>
      </c>
      <c r="B111" s="172">
        <v>1004</v>
      </c>
      <c r="C111" s="302">
        <v>0.76</v>
      </c>
      <c r="D111" s="172">
        <v>9</v>
      </c>
      <c r="E111" s="302">
        <v>3.5</v>
      </c>
      <c r="F111" s="172">
        <v>0</v>
      </c>
      <c r="G111" s="302">
        <v>0</v>
      </c>
      <c r="H111" s="172">
        <v>1013</v>
      </c>
      <c r="I111" s="303">
        <v>0.77</v>
      </c>
      <c r="J111" s="264">
        <v>159.85</v>
      </c>
      <c r="K111" s="69">
        <v>162.85</v>
      </c>
      <c r="L111" s="135">
        <f t="shared" si="4"/>
        <v>-3</v>
      </c>
      <c r="M111" s="306">
        <f t="shared" si="5"/>
        <v>-1.8421860607921403</v>
      </c>
      <c r="N111" s="78">
        <f>Margins!B111</f>
        <v>850</v>
      </c>
      <c r="O111" s="25">
        <f t="shared" si="6"/>
        <v>7650</v>
      </c>
      <c r="P111" s="25">
        <f t="shared" si="7"/>
        <v>0</v>
      </c>
      <c r="R111" s="25"/>
    </row>
    <row r="112" spans="1:16" ht="13.5">
      <c r="A112" s="193" t="s">
        <v>210</v>
      </c>
      <c r="B112" s="172">
        <v>6924</v>
      </c>
      <c r="C112" s="302">
        <v>0.42</v>
      </c>
      <c r="D112" s="172">
        <v>50</v>
      </c>
      <c r="E112" s="302">
        <v>1.38</v>
      </c>
      <c r="F112" s="172">
        <v>0</v>
      </c>
      <c r="G112" s="302">
        <v>-1</v>
      </c>
      <c r="H112" s="172">
        <v>6974</v>
      </c>
      <c r="I112" s="303">
        <v>0.43</v>
      </c>
      <c r="J112" s="264">
        <v>1723.85</v>
      </c>
      <c r="K112" s="69">
        <v>1733.8</v>
      </c>
      <c r="L112" s="135">
        <f t="shared" si="4"/>
        <v>-9.950000000000045</v>
      </c>
      <c r="M112" s="306">
        <f t="shared" si="5"/>
        <v>-0.5738839543199934</v>
      </c>
      <c r="N112" s="78">
        <f>Margins!B112</f>
        <v>200</v>
      </c>
      <c r="O112" s="25">
        <f t="shared" si="6"/>
        <v>10000</v>
      </c>
      <c r="P112" s="25">
        <f t="shared" si="7"/>
        <v>0</v>
      </c>
    </row>
    <row r="113" spans="1:16" ht="13.5">
      <c r="A113" s="193" t="s">
        <v>294</v>
      </c>
      <c r="B113" s="172">
        <v>3988</v>
      </c>
      <c r="C113" s="302">
        <v>2.35</v>
      </c>
      <c r="D113" s="172">
        <v>0</v>
      </c>
      <c r="E113" s="302">
        <v>-1</v>
      </c>
      <c r="F113" s="172">
        <v>0</v>
      </c>
      <c r="G113" s="302">
        <v>0</v>
      </c>
      <c r="H113" s="172">
        <v>3988</v>
      </c>
      <c r="I113" s="303">
        <v>2.35</v>
      </c>
      <c r="J113" s="264">
        <v>708.5</v>
      </c>
      <c r="K113" s="264">
        <v>715.4</v>
      </c>
      <c r="L113" s="135">
        <f t="shared" si="4"/>
        <v>-6.899999999999977</v>
      </c>
      <c r="M113" s="306">
        <f t="shared" si="5"/>
        <v>-0.964495387195971</v>
      </c>
      <c r="N113" s="78">
        <f>Margins!B113</f>
        <v>350</v>
      </c>
      <c r="O113" s="25">
        <f t="shared" si="6"/>
        <v>0</v>
      </c>
      <c r="P113" s="25">
        <f t="shared" si="7"/>
        <v>0</v>
      </c>
    </row>
    <row r="114" spans="1:16" ht="13.5">
      <c r="A114" s="193" t="s">
        <v>7</v>
      </c>
      <c r="B114" s="172">
        <v>4134</v>
      </c>
      <c r="C114" s="302">
        <v>-0.42</v>
      </c>
      <c r="D114" s="172">
        <v>31</v>
      </c>
      <c r="E114" s="302">
        <v>-0.68</v>
      </c>
      <c r="F114" s="172">
        <v>0</v>
      </c>
      <c r="G114" s="302">
        <v>-1</v>
      </c>
      <c r="H114" s="172">
        <v>4165</v>
      </c>
      <c r="I114" s="303">
        <v>-0.43</v>
      </c>
      <c r="J114" s="264">
        <v>735.4</v>
      </c>
      <c r="K114" s="69">
        <v>734.1</v>
      </c>
      <c r="L114" s="135">
        <f t="shared" si="4"/>
        <v>1.2999999999999545</v>
      </c>
      <c r="M114" s="306">
        <f t="shared" si="5"/>
        <v>0.1770875902465542</v>
      </c>
      <c r="N114" s="78">
        <f>Margins!B114</f>
        <v>312</v>
      </c>
      <c r="O114" s="25">
        <f t="shared" si="6"/>
        <v>9672</v>
      </c>
      <c r="P114" s="25">
        <f t="shared" si="7"/>
        <v>0</v>
      </c>
    </row>
    <row r="115" spans="1:16" ht="13.5">
      <c r="A115" s="193" t="s">
        <v>170</v>
      </c>
      <c r="B115" s="172">
        <v>1372</v>
      </c>
      <c r="C115" s="302">
        <v>-0.01</v>
      </c>
      <c r="D115" s="172">
        <v>0</v>
      </c>
      <c r="E115" s="302">
        <v>0</v>
      </c>
      <c r="F115" s="172">
        <v>0</v>
      </c>
      <c r="G115" s="302">
        <v>0</v>
      </c>
      <c r="H115" s="172">
        <v>1372</v>
      </c>
      <c r="I115" s="303">
        <v>-0.01</v>
      </c>
      <c r="J115" s="264">
        <v>572.6</v>
      </c>
      <c r="K115" s="69">
        <v>570.8</v>
      </c>
      <c r="L115" s="135">
        <f t="shared" si="4"/>
        <v>1.8000000000000682</v>
      </c>
      <c r="M115" s="306">
        <f t="shared" si="5"/>
        <v>0.31534688156973867</v>
      </c>
      <c r="N115" s="78">
        <f>Margins!B115</f>
        <v>600</v>
      </c>
      <c r="O115" s="25">
        <f t="shared" si="6"/>
        <v>0</v>
      </c>
      <c r="P115" s="25">
        <f t="shared" si="7"/>
        <v>0</v>
      </c>
    </row>
    <row r="116" spans="1:16" ht="13.5">
      <c r="A116" s="193" t="s">
        <v>223</v>
      </c>
      <c r="B116" s="172">
        <v>2168</v>
      </c>
      <c r="C116" s="302">
        <v>-0.62</v>
      </c>
      <c r="D116" s="172">
        <v>34</v>
      </c>
      <c r="E116" s="302">
        <v>-0.8</v>
      </c>
      <c r="F116" s="172">
        <v>2</v>
      </c>
      <c r="G116" s="302">
        <v>-0.6</v>
      </c>
      <c r="H116" s="172">
        <v>2204</v>
      </c>
      <c r="I116" s="303">
        <v>-0.62</v>
      </c>
      <c r="J116" s="264">
        <v>815.2</v>
      </c>
      <c r="K116" s="69">
        <v>830.6</v>
      </c>
      <c r="L116" s="135">
        <f t="shared" si="4"/>
        <v>-15.399999999999977</v>
      </c>
      <c r="M116" s="306">
        <f t="shared" si="5"/>
        <v>-1.8540813869491906</v>
      </c>
      <c r="N116" s="78">
        <f>Margins!B116</f>
        <v>400</v>
      </c>
      <c r="O116" s="25">
        <f t="shared" si="6"/>
        <v>13600</v>
      </c>
      <c r="P116" s="25">
        <f t="shared" si="7"/>
        <v>800</v>
      </c>
    </row>
    <row r="117" spans="1:16" ht="13.5">
      <c r="A117" s="193" t="s">
        <v>207</v>
      </c>
      <c r="B117" s="172">
        <v>1191</v>
      </c>
      <c r="C117" s="302">
        <v>4.87</v>
      </c>
      <c r="D117" s="172">
        <v>29</v>
      </c>
      <c r="E117" s="302">
        <v>1.07</v>
      </c>
      <c r="F117" s="172">
        <v>10</v>
      </c>
      <c r="G117" s="302">
        <v>0</v>
      </c>
      <c r="H117" s="172">
        <v>1230</v>
      </c>
      <c r="I117" s="303">
        <v>4.67</v>
      </c>
      <c r="J117" s="264">
        <v>220.2</v>
      </c>
      <c r="K117" s="69">
        <v>225.8</v>
      </c>
      <c r="L117" s="135">
        <f t="shared" si="4"/>
        <v>-5.600000000000023</v>
      </c>
      <c r="M117" s="306">
        <f t="shared" si="5"/>
        <v>-2.480070859167415</v>
      </c>
      <c r="N117" s="78">
        <f>Margins!B117</f>
        <v>1250</v>
      </c>
      <c r="O117" s="25">
        <f t="shared" si="6"/>
        <v>36250</v>
      </c>
      <c r="P117" s="25">
        <f t="shared" si="7"/>
        <v>12500</v>
      </c>
    </row>
    <row r="118" spans="1:16" ht="13.5">
      <c r="A118" s="193" t="s">
        <v>295</v>
      </c>
      <c r="B118" s="172">
        <v>6875</v>
      </c>
      <c r="C118" s="302">
        <v>-0.4</v>
      </c>
      <c r="D118" s="172">
        <v>1</v>
      </c>
      <c r="E118" s="302">
        <v>0</v>
      </c>
      <c r="F118" s="172">
        <v>0</v>
      </c>
      <c r="G118" s="302">
        <v>0</v>
      </c>
      <c r="H118" s="172">
        <v>6876</v>
      </c>
      <c r="I118" s="303">
        <v>-0.4</v>
      </c>
      <c r="J118" s="264">
        <v>1169.35</v>
      </c>
      <c r="K118" s="69">
        <v>1244.35</v>
      </c>
      <c r="L118" s="135">
        <f t="shared" si="4"/>
        <v>-75</v>
      </c>
      <c r="M118" s="306">
        <f t="shared" si="5"/>
        <v>-6.0272431389882275</v>
      </c>
      <c r="N118" s="78">
        <f>Margins!B118</f>
        <v>250</v>
      </c>
      <c r="O118" s="25">
        <f t="shared" si="6"/>
        <v>250</v>
      </c>
      <c r="P118" s="25">
        <f t="shared" si="7"/>
        <v>0</v>
      </c>
    </row>
    <row r="119" spans="1:16" ht="13.5">
      <c r="A119" s="193" t="s">
        <v>425</v>
      </c>
      <c r="B119" s="172">
        <v>1261</v>
      </c>
      <c r="C119" s="302">
        <v>0.13</v>
      </c>
      <c r="D119" s="172">
        <v>0</v>
      </c>
      <c r="E119" s="302">
        <v>0</v>
      </c>
      <c r="F119" s="172">
        <v>0</v>
      </c>
      <c r="G119" s="302">
        <v>0</v>
      </c>
      <c r="H119" s="172">
        <v>1261</v>
      </c>
      <c r="I119" s="303">
        <v>0.13</v>
      </c>
      <c r="J119" s="264">
        <v>440.6</v>
      </c>
      <c r="K119" s="69">
        <v>442.9</v>
      </c>
      <c r="L119" s="135">
        <f t="shared" si="4"/>
        <v>-2.2999999999999545</v>
      </c>
      <c r="M119" s="306">
        <f t="shared" si="5"/>
        <v>-0.5193045834274</v>
      </c>
      <c r="N119" s="78">
        <f>Margins!B119</f>
        <v>550</v>
      </c>
      <c r="O119" s="25">
        <f t="shared" si="6"/>
        <v>0</v>
      </c>
      <c r="P119" s="25">
        <f t="shared" si="7"/>
        <v>0</v>
      </c>
    </row>
    <row r="120" spans="1:16" ht="13.5">
      <c r="A120" s="193" t="s">
        <v>277</v>
      </c>
      <c r="B120" s="172">
        <v>949</v>
      </c>
      <c r="C120" s="302">
        <v>-0.05</v>
      </c>
      <c r="D120" s="172">
        <v>0</v>
      </c>
      <c r="E120" s="302">
        <v>0</v>
      </c>
      <c r="F120" s="172">
        <v>0</v>
      </c>
      <c r="G120" s="302">
        <v>0</v>
      </c>
      <c r="H120" s="172">
        <v>949</v>
      </c>
      <c r="I120" s="303">
        <v>-0.05</v>
      </c>
      <c r="J120" s="264">
        <v>310.25</v>
      </c>
      <c r="K120" s="69">
        <v>310.3</v>
      </c>
      <c r="L120" s="135">
        <f t="shared" si="4"/>
        <v>-0.05000000000001137</v>
      </c>
      <c r="M120" s="306">
        <f t="shared" si="5"/>
        <v>-0.016113438607802566</v>
      </c>
      <c r="N120" s="78">
        <f>Margins!B120</f>
        <v>800</v>
      </c>
      <c r="O120" s="25">
        <f t="shared" si="6"/>
        <v>0</v>
      </c>
      <c r="P120" s="25">
        <f t="shared" si="7"/>
        <v>0</v>
      </c>
    </row>
    <row r="121" spans="1:16" ht="13.5">
      <c r="A121" s="193" t="s">
        <v>146</v>
      </c>
      <c r="B121" s="172">
        <v>513</v>
      </c>
      <c r="C121" s="302">
        <v>0.52</v>
      </c>
      <c r="D121" s="172">
        <v>18</v>
      </c>
      <c r="E121" s="302">
        <v>0.2</v>
      </c>
      <c r="F121" s="172">
        <v>1</v>
      </c>
      <c r="G121" s="302">
        <v>0</v>
      </c>
      <c r="H121" s="172">
        <v>532</v>
      </c>
      <c r="I121" s="303">
        <v>0.51</v>
      </c>
      <c r="J121" s="264">
        <v>43.2</v>
      </c>
      <c r="K121" s="69">
        <v>44.15</v>
      </c>
      <c r="L121" s="135">
        <f t="shared" si="4"/>
        <v>-0.9499999999999957</v>
      </c>
      <c r="M121" s="306">
        <f t="shared" si="5"/>
        <v>-2.151755379388439</v>
      </c>
      <c r="N121" s="78">
        <f>Margins!B121</f>
        <v>8900</v>
      </c>
      <c r="O121" s="25">
        <f t="shared" si="6"/>
        <v>160200</v>
      </c>
      <c r="P121" s="25">
        <f t="shared" si="7"/>
        <v>8900</v>
      </c>
    </row>
    <row r="122" spans="1:16" ht="13.5">
      <c r="A122" s="193" t="s">
        <v>8</v>
      </c>
      <c r="B122" s="172">
        <v>8344</v>
      </c>
      <c r="C122" s="302">
        <v>2.34</v>
      </c>
      <c r="D122" s="172">
        <v>539</v>
      </c>
      <c r="E122" s="302">
        <v>0.77</v>
      </c>
      <c r="F122" s="172">
        <v>33</v>
      </c>
      <c r="G122" s="302">
        <v>0.18</v>
      </c>
      <c r="H122" s="172">
        <v>8916</v>
      </c>
      <c r="I122" s="303">
        <v>2.15</v>
      </c>
      <c r="J122" s="264">
        <v>154.8</v>
      </c>
      <c r="K122" s="69">
        <v>154.05</v>
      </c>
      <c r="L122" s="135">
        <f t="shared" si="4"/>
        <v>0.75</v>
      </c>
      <c r="M122" s="306">
        <f t="shared" si="5"/>
        <v>0.486854917234664</v>
      </c>
      <c r="N122" s="78">
        <f>Margins!B122</f>
        <v>1600</v>
      </c>
      <c r="O122" s="25">
        <f t="shared" si="6"/>
        <v>862400</v>
      </c>
      <c r="P122" s="25">
        <f t="shared" si="7"/>
        <v>52800</v>
      </c>
    </row>
    <row r="123" spans="1:16" ht="13.5">
      <c r="A123" s="193" t="s">
        <v>296</v>
      </c>
      <c r="B123" s="172">
        <v>253</v>
      </c>
      <c r="C123" s="302">
        <v>-0.64</v>
      </c>
      <c r="D123" s="172">
        <v>0</v>
      </c>
      <c r="E123" s="302">
        <v>-1</v>
      </c>
      <c r="F123" s="172">
        <v>0</v>
      </c>
      <c r="G123" s="302">
        <v>0</v>
      </c>
      <c r="H123" s="172">
        <v>253</v>
      </c>
      <c r="I123" s="303">
        <v>-0.64</v>
      </c>
      <c r="J123" s="264">
        <v>175.65</v>
      </c>
      <c r="K123" s="69">
        <v>180.85</v>
      </c>
      <c r="L123" s="135">
        <f t="shared" si="4"/>
        <v>-5.199999999999989</v>
      </c>
      <c r="M123" s="306">
        <f t="shared" si="5"/>
        <v>-2.8753110312413543</v>
      </c>
      <c r="N123" s="78">
        <f>Margins!B123</f>
        <v>1000</v>
      </c>
      <c r="O123" s="25">
        <f t="shared" si="6"/>
        <v>0</v>
      </c>
      <c r="P123" s="25">
        <f t="shared" si="7"/>
        <v>0</v>
      </c>
    </row>
    <row r="124" spans="1:16" ht="13.5">
      <c r="A124" s="193" t="s">
        <v>179</v>
      </c>
      <c r="B124" s="172">
        <v>1082</v>
      </c>
      <c r="C124" s="302">
        <v>-0.49</v>
      </c>
      <c r="D124" s="172">
        <v>42</v>
      </c>
      <c r="E124" s="302">
        <v>-0.71</v>
      </c>
      <c r="F124" s="172">
        <v>9</v>
      </c>
      <c r="G124" s="302">
        <v>-0.7</v>
      </c>
      <c r="H124" s="172">
        <v>1133</v>
      </c>
      <c r="I124" s="303">
        <v>-0.51</v>
      </c>
      <c r="J124" s="264">
        <v>21.6</v>
      </c>
      <c r="K124" s="69">
        <v>23.3</v>
      </c>
      <c r="L124" s="135">
        <f t="shared" si="4"/>
        <v>-1.6999999999999993</v>
      </c>
      <c r="M124" s="306">
        <f t="shared" si="5"/>
        <v>-7.29613733905579</v>
      </c>
      <c r="N124" s="78">
        <f>Margins!B124</f>
        <v>14000</v>
      </c>
      <c r="O124" s="25">
        <f t="shared" si="6"/>
        <v>588000</v>
      </c>
      <c r="P124" s="25">
        <f t="shared" si="7"/>
        <v>126000</v>
      </c>
    </row>
    <row r="125" spans="1:16" ht="13.5">
      <c r="A125" s="193" t="s">
        <v>202</v>
      </c>
      <c r="B125" s="172">
        <v>323</v>
      </c>
      <c r="C125" s="302">
        <v>-0.13</v>
      </c>
      <c r="D125" s="172">
        <v>3</v>
      </c>
      <c r="E125" s="302">
        <v>0</v>
      </c>
      <c r="F125" s="172">
        <v>0</v>
      </c>
      <c r="G125" s="302">
        <v>0</v>
      </c>
      <c r="H125" s="172">
        <v>326</v>
      </c>
      <c r="I125" s="303">
        <v>-0.13</v>
      </c>
      <c r="J125" s="264">
        <v>244</v>
      </c>
      <c r="K125" s="69">
        <v>246.05</v>
      </c>
      <c r="L125" s="135">
        <f t="shared" si="4"/>
        <v>-2.0500000000000114</v>
      </c>
      <c r="M125" s="306">
        <f t="shared" si="5"/>
        <v>-0.8331639910587324</v>
      </c>
      <c r="N125" s="78">
        <f>Margins!B125</f>
        <v>1150</v>
      </c>
      <c r="O125" s="25">
        <f t="shared" si="6"/>
        <v>3450</v>
      </c>
      <c r="P125" s="25">
        <f t="shared" si="7"/>
        <v>0</v>
      </c>
    </row>
    <row r="126" spans="1:16" ht="13.5">
      <c r="A126" s="193" t="s">
        <v>171</v>
      </c>
      <c r="B126" s="172">
        <v>5533</v>
      </c>
      <c r="C126" s="302">
        <v>0.03</v>
      </c>
      <c r="D126" s="172">
        <v>0</v>
      </c>
      <c r="E126" s="302">
        <v>0</v>
      </c>
      <c r="F126" s="172">
        <v>0</v>
      </c>
      <c r="G126" s="302">
        <v>0</v>
      </c>
      <c r="H126" s="172">
        <v>5533</v>
      </c>
      <c r="I126" s="303">
        <v>0.03</v>
      </c>
      <c r="J126" s="264">
        <v>406.8</v>
      </c>
      <c r="K126" s="69">
        <v>427.95</v>
      </c>
      <c r="L126" s="135">
        <f t="shared" si="4"/>
        <v>-21.149999999999977</v>
      </c>
      <c r="M126" s="306">
        <f t="shared" si="5"/>
        <v>-4.942166140904306</v>
      </c>
      <c r="N126" s="78">
        <f>Margins!B126</f>
        <v>1100</v>
      </c>
      <c r="O126" s="25">
        <f t="shared" si="6"/>
        <v>0</v>
      </c>
      <c r="P126" s="25">
        <f t="shared" si="7"/>
        <v>0</v>
      </c>
    </row>
    <row r="127" spans="1:16" ht="13.5">
      <c r="A127" s="193" t="s">
        <v>147</v>
      </c>
      <c r="B127" s="172">
        <v>125</v>
      </c>
      <c r="C127" s="302">
        <v>-0.2</v>
      </c>
      <c r="D127" s="172">
        <v>10</v>
      </c>
      <c r="E127" s="302">
        <v>1.5</v>
      </c>
      <c r="F127" s="172">
        <v>2</v>
      </c>
      <c r="G127" s="302">
        <v>0</v>
      </c>
      <c r="H127" s="172">
        <v>137</v>
      </c>
      <c r="I127" s="303">
        <v>-0.14</v>
      </c>
      <c r="J127" s="264">
        <v>63.65</v>
      </c>
      <c r="K127" s="69">
        <v>65.1</v>
      </c>
      <c r="L127" s="135">
        <f t="shared" si="4"/>
        <v>-1.4499999999999957</v>
      </c>
      <c r="M127" s="306">
        <f t="shared" si="5"/>
        <v>-2.227342549923189</v>
      </c>
      <c r="N127" s="78">
        <f>Margins!B127</f>
        <v>5900</v>
      </c>
      <c r="O127" s="25">
        <f t="shared" si="6"/>
        <v>59000</v>
      </c>
      <c r="P127" s="25">
        <f t="shared" si="7"/>
        <v>11800</v>
      </c>
    </row>
    <row r="128" spans="1:16" ht="13.5">
      <c r="A128" s="193" t="s">
        <v>148</v>
      </c>
      <c r="B128" s="172">
        <v>265</v>
      </c>
      <c r="C128" s="302">
        <v>-0.66</v>
      </c>
      <c r="D128" s="172">
        <v>4</v>
      </c>
      <c r="E128" s="302">
        <v>-0.67</v>
      </c>
      <c r="F128" s="172">
        <v>0</v>
      </c>
      <c r="G128" s="302">
        <v>0</v>
      </c>
      <c r="H128" s="172">
        <v>269</v>
      </c>
      <c r="I128" s="303">
        <v>-0.66</v>
      </c>
      <c r="J128" s="264">
        <v>271.75</v>
      </c>
      <c r="K128" s="69">
        <v>279.45</v>
      </c>
      <c r="L128" s="135">
        <f t="shared" si="4"/>
        <v>-7.699999999999989</v>
      </c>
      <c r="M128" s="306">
        <f t="shared" si="5"/>
        <v>-2.755412417248162</v>
      </c>
      <c r="N128" s="78">
        <f>Margins!B128</f>
        <v>1045</v>
      </c>
      <c r="O128" s="25">
        <f t="shared" si="6"/>
        <v>4180</v>
      </c>
      <c r="P128" s="25">
        <f t="shared" si="7"/>
        <v>0</v>
      </c>
    </row>
    <row r="129" spans="1:18" ht="13.5">
      <c r="A129" s="193" t="s">
        <v>122</v>
      </c>
      <c r="B129" s="172">
        <v>1414</v>
      </c>
      <c r="C129" s="302">
        <v>0.11</v>
      </c>
      <c r="D129" s="172">
        <v>157</v>
      </c>
      <c r="E129" s="302">
        <v>-0.05</v>
      </c>
      <c r="F129" s="172">
        <v>15</v>
      </c>
      <c r="G129" s="302">
        <v>0.36</v>
      </c>
      <c r="H129" s="172">
        <v>1586</v>
      </c>
      <c r="I129" s="303">
        <v>0.09</v>
      </c>
      <c r="J129" s="264">
        <v>155.6</v>
      </c>
      <c r="K129" s="69">
        <v>154.85</v>
      </c>
      <c r="L129" s="135">
        <f t="shared" si="4"/>
        <v>0.75</v>
      </c>
      <c r="M129" s="306">
        <f t="shared" si="5"/>
        <v>0.4843396835647401</v>
      </c>
      <c r="N129" s="78">
        <f>Margins!B129</f>
        <v>1625</v>
      </c>
      <c r="O129" s="25">
        <f t="shared" si="6"/>
        <v>255125</v>
      </c>
      <c r="P129" s="25">
        <f t="shared" si="7"/>
        <v>24375</v>
      </c>
      <c r="R129" s="25"/>
    </row>
    <row r="130" spans="1:18" ht="13.5">
      <c r="A130" s="201" t="s">
        <v>36</v>
      </c>
      <c r="B130" s="172">
        <v>6436</v>
      </c>
      <c r="C130" s="302">
        <v>0.02</v>
      </c>
      <c r="D130" s="172">
        <v>70</v>
      </c>
      <c r="E130" s="302">
        <v>0.15</v>
      </c>
      <c r="F130" s="172">
        <v>0</v>
      </c>
      <c r="G130" s="302">
        <v>0</v>
      </c>
      <c r="H130" s="172">
        <v>6506</v>
      </c>
      <c r="I130" s="303">
        <v>0.02</v>
      </c>
      <c r="J130" s="264">
        <v>914.45</v>
      </c>
      <c r="K130" s="69">
        <v>927.25</v>
      </c>
      <c r="L130" s="135">
        <f t="shared" si="4"/>
        <v>-12.799999999999955</v>
      </c>
      <c r="M130" s="306">
        <f t="shared" si="5"/>
        <v>-1.3804259908331038</v>
      </c>
      <c r="N130" s="78">
        <f>Margins!B130</f>
        <v>225</v>
      </c>
      <c r="O130" s="25">
        <f t="shared" si="6"/>
        <v>15750</v>
      </c>
      <c r="P130" s="25">
        <f t="shared" si="7"/>
        <v>0</v>
      </c>
      <c r="R130" s="25"/>
    </row>
    <row r="131" spans="1:18" ht="13.5">
      <c r="A131" s="193" t="s">
        <v>172</v>
      </c>
      <c r="B131" s="172">
        <v>877</v>
      </c>
      <c r="C131" s="302">
        <v>-0.14</v>
      </c>
      <c r="D131" s="172">
        <v>11</v>
      </c>
      <c r="E131" s="302">
        <v>-0.35</v>
      </c>
      <c r="F131" s="172">
        <v>0</v>
      </c>
      <c r="G131" s="302">
        <v>0</v>
      </c>
      <c r="H131" s="172">
        <v>888</v>
      </c>
      <c r="I131" s="303">
        <v>-0.15</v>
      </c>
      <c r="J131" s="264">
        <v>255.4</v>
      </c>
      <c r="K131" s="69">
        <v>259.5</v>
      </c>
      <c r="L131" s="135">
        <f t="shared" si="4"/>
        <v>-4.099999999999994</v>
      </c>
      <c r="M131" s="306">
        <f t="shared" si="5"/>
        <v>-1.579961464354526</v>
      </c>
      <c r="N131" s="78">
        <f>Margins!B131</f>
        <v>1050</v>
      </c>
      <c r="O131" s="25">
        <f t="shared" si="6"/>
        <v>11550</v>
      </c>
      <c r="P131" s="25">
        <f t="shared" si="7"/>
        <v>0</v>
      </c>
      <c r="R131" s="25"/>
    </row>
    <row r="132" spans="1:16" ht="13.5">
      <c r="A132" s="193" t="s">
        <v>80</v>
      </c>
      <c r="B132" s="172">
        <v>785</v>
      </c>
      <c r="C132" s="302">
        <v>-0.07</v>
      </c>
      <c r="D132" s="172">
        <v>1</v>
      </c>
      <c r="E132" s="302">
        <v>-0.5</v>
      </c>
      <c r="F132" s="172">
        <v>0</v>
      </c>
      <c r="G132" s="302">
        <v>0</v>
      </c>
      <c r="H132" s="172">
        <v>786</v>
      </c>
      <c r="I132" s="303">
        <v>-0.07</v>
      </c>
      <c r="J132" s="264">
        <v>236.4</v>
      </c>
      <c r="K132" s="69">
        <v>240.85</v>
      </c>
      <c r="L132" s="135">
        <f t="shared" si="4"/>
        <v>-4.449999999999989</v>
      </c>
      <c r="M132" s="306">
        <f t="shared" si="5"/>
        <v>-1.847623001868378</v>
      </c>
      <c r="N132" s="78">
        <f>Margins!B132</f>
        <v>1200</v>
      </c>
      <c r="O132" s="25">
        <f t="shared" si="6"/>
        <v>1200</v>
      </c>
      <c r="P132" s="25">
        <f t="shared" si="7"/>
        <v>0</v>
      </c>
    </row>
    <row r="133" spans="1:16" ht="13.5">
      <c r="A133" s="193" t="s">
        <v>426</v>
      </c>
      <c r="B133" s="172">
        <v>634</v>
      </c>
      <c r="C133" s="302">
        <v>-0.61</v>
      </c>
      <c r="D133" s="172">
        <v>0</v>
      </c>
      <c r="E133" s="302">
        <v>0</v>
      </c>
      <c r="F133" s="172">
        <v>0</v>
      </c>
      <c r="G133" s="302">
        <v>0</v>
      </c>
      <c r="H133" s="172">
        <v>634</v>
      </c>
      <c r="I133" s="303">
        <v>-0.61</v>
      </c>
      <c r="J133" s="264">
        <v>446.4</v>
      </c>
      <c r="K133" s="69">
        <v>463.15</v>
      </c>
      <c r="L133" s="135">
        <f aca="true" t="shared" si="8" ref="L133:L192">J133-K133</f>
        <v>-16.75</v>
      </c>
      <c r="M133" s="306">
        <f aca="true" t="shared" si="9" ref="M133:M192">L133/K133*100</f>
        <v>-3.616538918277016</v>
      </c>
      <c r="N133" s="78">
        <f>Margins!B133</f>
        <v>500</v>
      </c>
      <c r="O133" s="25">
        <f aca="true" t="shared" si="10" ref="O133:O192">D133*N133</f>
        <v>0</v>
      </c>
      <c r="P133" s="25">
        <f aca="true" t="shared" si="11" ref="P133:P192">F133*N133</f>
        <v>0</v>
      </c>
    </row>
    <row r="134" spans="1:16" ht="13.5">
      <c r="A134" s="193" t="s">
        <v>274</v>
      </c>
      <c r="B134" s="172">
        <v>5816</v>
      </c>
      <c r="C134" s="302">
        <v>0.79</v>
      </c>
      <c r="D134" s="172">
        <v>189</v>
      </c>
      <c r="E134" s="302">
        <v>0.5</v>
      </c>
      <c r="F134" s="172">
        <v>0</v>
      </c>
      <c r="G134" s="302">
        <v>0</v>
      </c>
      <c r="H134" s="172">
        <v>6005</v>
      </c>
      <c r="I134" s="303">
        <v>0.78</v>
      </c>
      <c r="J134" s="264">
        <v>318.75</v>
      </c>
      <c r="K134" s="69">
        <v>330.65</v>
      </c>
      <c r="L134" s="135">
        <f t="shared" si="8"/>
        <v>-11.899999999999977</v>
      </c>
      <c r="M134" s="306">
        <f t="shared" si="9"/>
        <v>-3.598971722365032</v>
      </c>
      <c r="N134" s="78">
        <f>Margins!B134</f>
        <v>700</v>
      </c>
      <c r="O134" s="25">
        <f t="shared" si="10"/>
        <v>132300</v>
      </c>
      <c r="P134" s="25">
        <f t="shared" si="11"/>
        <v>0</v>
      </c>
    </row>
    <row r="135" spans="1:16" ht="13.5">
      <c r="A135" s="193" t="s">
        <v>427</v>
      </c>
      <c r="B135" s="172">
        <v>1171</v>
      </c>
      <c r="C135" s="302">
        <v>17.3</v>
      </c>
      <c r="D135" s="172">
        <v>0</v>
      </c>
      <c r="E135" s="302">
        <v>0</v>
      </c>
      <c r="F135" s="172">
        <v>0</v>
      </c>
      <c r="G135" s="302">
        <v>0</v>
      </c>
      <c r="H135" s="172">
        <v>1171</v>
      </c>
      <c r="I135" s="303">
        <v>17.3</v>
      </c>
      <c r="J135" s="264">
        <v>419.5</v>
      </c>
      <c r="K135" s="69">
        <v>423</v>
      </c>
      <c r="L135" s="135">
        <f t="shared" si="8"/>
        <v>-3.5</v>
      </c>
      <c r="M135" s="306">
        <f t="shared" si="9"/>
        <v>-0.8274231678486997</v>
      </c>
      <c r="N135" s="78">
        <f>Margins!B135</f>
        <v>500</v>
      </c>
      <c r="O135" s="25">
        <f t="shared" si="10"/>
        <v>0</v>
      </c>
      <c r="P135" s="25">
        <f t="shared" si="11"/>
        <v>0</v>
      </c>
    </row>
    <row r="136" spans="1:16" ht="13.5">
      <c r="A136" s="193" t="s">
        <v>224</v>
      </c>
      <c r="B136" s="172">
        <v>1006</v>
      </c>
      <c r="C136" s="302">
        <v>-0.54</v>
      </c>
      <c r="D136" s="172">
        <v>0</v>
      </c>
      <c r="E136" s="302">
        <v>0</v>
      </c>
      <c r="F136" s="172">
        <v>0</v>
      </c>
      <c r="G136" s="302">
        <v>0</v>
      </c>
      <c r="H136" s="172">
        <v>1006</v>
      </c>
      <c r="I136" s="303">
        <v>-0.54</v>
      </c>
      <c r="J136" s="264">
        <v>511.55</v>
      </c>
      <c r="K136" s="69">
        <v>521.6</v>
      </c>
      <c r="L136" s="135">
        <f t="shared" si="8"/>
        <v>-10.050000000000011</v>
      </c>
      <c r="M136" s="306">
        <f t="shared" si="9"/>
        <v>-1.9267638036809838</v>
      </c>
      <c r="N136" s="78">
        <f>Margins!B136</f>
        <v>650</v>
      </c>
      <c r="O136" s="25">
        <f t="shared" si="10"/>
        <v>0</v>
      </c>
      <c r="P136" s="25">
        <f t="shared" si="11"/>
        <v>0</v>
      </c>
    </row>
    <row r="137" spans="1:16" ht="13.5">
      <c r="A137" s="193" t="s">
        <v>428</v>
      </c>
      <c r="B137" s="172">
        <v>602</v>
      </c>
      <c r="C137" s="302">
        <v>1.42</v>
      </c>
      <c r="D137" s="172">
        <v>0</v>
      </c>
      <c r="E137" s="302">
        <v>0</v>
      </c>
      <c r="F137" s="172">
        <v>0</v>
      </c>
      <c r="G137" s="302">
        <v>0</v>
      </c>
      <c r="H137" s="172">
        <v>602</v>
      </c>
      <c r="I137" s="303">
        <v>1.42</v>
      </c>
      <c r="J137" s="264">
        <v>440.1</v>
      </c>
      <c r="K137" s="69">
        <v>443.15</v>
      </c>
      <c r="L137" s="135">
        <f t="shared" si="8"/>
        <v>-3.0499999999999545</v>
      </c>
      <c r="M137" s="306">
        <f t="shared" si="9"/>
        <v>-0.6882545413516765</v>
      </c>
      <c r="N137" s="78">
        <f>Margins!B137</f>
        <v>550</v>
      </c>
      <c r="O137" s="25">
        <f t="shared" si="10"/>
        <v>0</v>
      </c>
      <c r="P137" s="25">
        <f t="shared" si="11"/>
        <v>0</v>
      </c>
    </row>
    <row r="138" spans="1:16" ht="13.5">
      <c r="A138" s="193" t="s">
        <v>429</v>
      </c>
      <c r="B138" s="172">
        <v>1831</v>
      </c>
      <c r="C138" s="302">
        <v>-0.29</v>
      </c>
      <c r="D138" s="172">
        <v>169</v>
      </c>
      <c r="E138" s="302">
        <v>0.17</v>
      </c>
      <c r="F138" s="172">
        <v>12</v>
      </c>
      <c r="G138" s="302">
        <v>0</v>
      </c>
      <c r="H138" s="172">
        <v>2012</v>
      </c>
      <c r="I138" s="303">
        <v>-0.26</v>
      </c>
      <c r="J138" s="264">
        <v>51.4</v>
      </c>
      <c r="K138" s="69">
        <v>52.9</v>
      </c>
      <c r="L138" s="135">
        <f t="shared" si="8"/>
        <v>-1.5</v>
      </c>
      <c r="M138" s="306">
        <f t="shared" si="9"/>
        <v>-2.835538752362949</v>
      </c>
      <c r="N138" s="78">
        <f>Margins!B138</f>
        <v>4400</v>
      </c>
      <c r="O138" s="25">
        <f t="shared" si="10"/>
        <v>743600</v>
      </c>
      <c r="P138" s="25">
        <f t="shared" si="11"/>
        <v>52800</v>
      </c>
    </row>
    <row r="139" spans="1:16" ht="13.5">
      <c r="A139" s="193" t="s">
        <v>393</v>
      </c>
      <c r="B139" s="172">
        <v>2641</v>
      </c>
      <c r="C139" s="302">
        <v>1.32</v>
      </c>
      <c r="D139" s="172">
        <v>115</v>
      </c>
      <c r="E139" s="302">
        <v>1.25</v>
      </c>
      <c r="F139" s="172">
        <v>16</v>
      </c>
      <c r="G139" s="302">
        <v>-0.47</v>
      </c>
      <c r="H139" s="172">
        <v>2772</v>
      </c>
      <c r="I139" s="303">
        <v>1.27</v>
      </c>
      <c r="J139" s="264">
        <v>147.95</v>
      </c>
      <c r="K139" s="69">
        <v>146.5</v>
      </c>
      <c r="L139" s="135">
        <f t="shared" si="8"/>
        <v>1.4499999999999886</v>
      </c>
      <c r="M139" s="306">
        <f t="shared" si="9"/>
        <v>0.989761092150163</v>
      </c>
      <c r="N139" s="78">
        <f>Margins!B139</f>
        <v>2400</v>
      </c>
      <c r="O139" s="25">
        <f t="shared" si="10"/>
        <v>276000</v>
      </c>
      <c r="P139" s="25">
        <f t="shared" si="11"/>
        <v>38400</v>
      </c>
    </row>
    <row r="140" spans="1:16" ht="13.5">
      <c r="A140" s="193" t="s">
        <v>81</v>
      </c>
      <c r="B140" s="172">
        <v>11781</v>
      </c>
      <c r="C140" s="302">
        <v>11</v>
      </c>
      <c r="D140" s="172">
        <v>7</v>
      </c>
      <c r="E140" s="302">
        <v>0</v>
      </c>
      <c r="F140" s="172">
        <v>3</v>
      </c>
      <c r="G140" s="302">
        <v>0</v>
      </c>
      <c r="H140" s="172">
        <v>11791</v>
      </c>
      <c r="I140" s="303">
        <v>11.01</v>
      </c>
      <c r="J140" s="264">
        <v>560.35</v>
      </c>
      <c r="K140" s="69">
        <v>554.25</v>
      </c>
      <c r="L140" s="135">
        <f t="shared" si="8"/>
        <v>6.100000000000023</v>
      </c>
      <c r="M140" s="306">
        <f t="shared" si="9"/>
        <v>1.1005863779882765</v>
      </c>
      <c r="N140" s="78">
        <f>Margins!B140</f>
        <v>600</v>
      </c>
      <c r="O140" s="25">
        <f t="shared" si="10"/>
        <v>4200</v>
      </c>
      <c r="P140" s="25">
        <f t="shared" si="11"/>
        <v>1800</v>
      </c>
    </row>
    <row r="141" spans="1:16" ht="13.5">
      <c r="A141" s="193" t="s">
        <v>225</v>
      </c>
      <c r="B141" s="172">
        <v>1074</v>
      </c>
      <c r="C141" s="302">
        <v>-0.5</v>
      </c>
      <c r="D141" s="172">
        <v>37</v>
      </c>
      <c r="E141" s="302">
        <v>-0.2</v>
      </c>
      <c r="F141" s="172">
        <v>0</v>
      </c>
      <c r="G141" s="302">
        <v>0</v>
      </c>
      <c r="H141" s="172">
        <v>1111</v>
      </c>
      <c r="I141" s="303">
        <v>-0.49</v>
      </c>
      <c r="J141" s="264">
        <v>165.65</v>
      </c>
      <c r="K141" s="69">
        <v>171.75</v>
      </c>
      <c r="L141" s="135">
        <f t="shared" si="8"/>
        <v>-6.099999999999994</v>
      </c>
      <c r="M141" s="306">
        <f t="shared" si="9"/>
        <v>-3.551673944687042</v>
      </c>
      <c r="N141" s="78">
        <f>Margins!B141</f>
        <v>1400</v>
      </c>
      <c r="O141" s="25">
        <f t="shared" si="10"/>
        <v>51800</v>
      </c>
      <c r="P141" s="25">
        <f t="shared" si="11"/>
        <v>0</v>
      </c>
    </row>
    <row r="142" spans="1:16" ht="13.5">
      <c r="A142" s="193" t="s">
        <v>297</v>
      </c>
      <c r="B142" s="172">
        <v>11515</v>
      </c>
      <c r="C142" s="302">
        <v>2.35</v>
      </c>
      <c r="D142" s="172">
        <v>65</v>
      </c>
      <c r="E142" s="302">
        <v>2.82</v>
      </c>
      <c r="F142" s="172">
        <v>3</v>
      </c>
      <c r="G142" s="302">
        <v>0</v>
      </c>
      <c r="H142" s="172">
        <v>11583</v>
      </c>
      <c r="I142" s="303">
        <v>2.35</v>
      </c>
      <c r="J142" s="264">
        <v>503.45</v>
      </c>
      <c r="K142" s="69">
        <v>500</v>
      </c>
      <c r="L142" s="135">
        <f t="shared" si="8"/>
        <v>3.4499999999999886</v>
      </c>
      <c r="M142" s="306">
        <f t="shared" si="9"/>
        <v>0.6899999999999977</v>
      </c>
      <c r="N142" s="78">
        <f>Margins!B142</f>
        <v>1100</v>
      </c>
      <c r="O142" s="25">
        <f t="shared" si="10"/>
        <v>71500</v>
      </c>
      <c r="P142" s="25">
        <f t="shared" si="11"/>
        <v>3300</v>
      </c>
    </row>
    <row r="143" spans="1:16" ht="13.5">
      <c r="A143" s="193" t="s">
        <v>226</v>
      </c>
      <c r="B143" s="172">
        <v>2328</v>
      </c>
      <c r="C143" s="302">
        <v>0.09</v>
      </c>
      <c r="D143" s="172">
        <v>2</v>
      </c>
      <c r="E143" s="302">
        <v>1</v>
      </c>
      <c r="F143" s="172">
        <v>0</v>
      </c>
      <c r="G143" s="302">
        <v>0</v>
      </c>
      <c r="H143" s="172">
        <v>2330</v>
      </c>
      <c r="I143" s="303">
        <v>0.09</v>
      </c>
      <c r="J143" s="264">
        <v>182</v>
      </c>
      <c r="K143" s="69">
        <v>183</v>
      </c>
      <c r="L143" s="135">
        <f t="shared" si="8"/>
        <v>-1</v>
      </c>
      <c r="M143" s="306">
        <f t="shared" si="9"/>
        <v>-0.546448087431694</v>
      </c>
      <c r="N143" s="78">
        <f>Margins!B143</f>
        <v>1500</v>
      </c>
      <c r="O143" s="25">
        <f t="shared" si="10"/>
        <v>3000</v>
      </c>
      <c r="P143" s="25">
        <f t="shared" si="11"/>
        <v>0</v>
      </c>
    </row>
    <row r="144" spans="1:16" ht="13.5">
      <c r="A144" s="193" t="s">
        <v>430</v>
      </c>
      <c r="B144" s="172">
        <v>906</v>
      </c>
      <c r="C144" s="302">
        <v>0.88</v>
      </c>
      <c r="D144" s="172">
        <v>0</v>
      </c>
      <c r="E144" s="302">
        <v>0</v>
      </c>
      <c r="F144" s="172">
        <v>0</v>
      </c>
      <c r="G144" s="302">
        <v>0</v>
      </c>
      <c r="H144" s="172">
        <v>906</v>
      </c>
      <c r="I144" s="303">
        <v>0.88</v>
      </c>
      <c r="J144" s="264">
        <v>469.95</v>
      </c>
      <c r="K144" s="69">
        <v>470.95</v>
      </c>
      <c r="L144" s="135">
        <f t="shared" si="8"/>
        <v>-1</v>
      </c>
      <c r="M144" s="306">
        <f t="shared" si="9"/>
        <v>-0.21233676611105215</v>
      </c>
      <c r="N144" s="78">
        <f>Margins!B144</f>
        <v>550</v>
      </c>
      <c r="O144" s="25">
        <f t="shared" si="10"/>
        <v>0</v>
      </c>
      <c r="P144" s="25">
        <f t="shared" si="11"/>
        <v>0</v>
      </c>
    </row>
    <row r="145" spans="1:16" ht="13.5">
      <c r="A145" s="193" t="s">
        <v>227</v>
      </c>
      <c r="B145" s="172">
        <v>1423</v>
      </c>
      <c r="C145" s="302">
        <v>-0.1</v>
      </c>
      <c r="D145" s="172">
        <v>81</v>
      </c>
      <c r="E145" s="302">
        <v>-0.3</v>
      </c>
      <c r="F145" s="172">
        <v>6</v>
      </c>
      <c r="G145" s="302">
        <v>-0.14</v>
      </c>
      <c r="H145" s="172">
        <v>1510</v>
      </c>
      <c r="I145" s="303">
        <v>-0.12</v>
      </c>
      <c r="J145" s="264">
        <v>389.75</v>
      </c>
      <c r="K145" s="69">
        <v>399.75</v>
      </c>
      <c r="L145" s="135">
        <f t="shared" si="8"/>
        <v>-10</v>
      </c>
      <c r="M145" s="306">
        <f t="shared" si="9"/>
        <v>-2.5015634771732334</v>
      </c>
      <c r="N145" s="78">
        <f>Margins!B145</f>
        <v>800</v>
      </c>
      <c r="O145" s="25">
        <f t="shared" si="10"/>
        <v>64800</v>
      </c>
      <c r="P145" s="25">
        <f t="shared" si="11"/>
        <v>4800</v>
      </c>
    </row>
    <row r="146" spans="1:16" ht="13.5">
      <c r="A146" s="193" t="s">
        <v>234</v>
      </c>
      <c r="B146" s="172">
        <v>27382</v>
      </c>
      <c r="C146" s="302">
        <v>-0.3</v>
      </c>
      <c r="D146" s="172">
        <v>1818</v>
      </c>
      <c r="E146" s="302">
        <v>-0.23</v>
      </c>
      <c r="F146" s="172">
        <v>262</v>
      </c>
      <c r="G146" s="302">
        <v>-0.13</v>
      </c>
      <c r="H146" s="172">
        <v>29462</v>
      </c>
      <c r="I146" s="303">
        <v>-0.3</v>
      </c>
      <c r="J146" s="264">
        <v>511.5</v>
      </c>
      <c r="K146" s="69">
        <v>523.3</v>
      </c>
      <c r="L146" s="135">
        <f t="shared" si="8"/>
        <v>-11.799999999999955</v>
      </c>
      <c r="M146" s="306">
        <f t="shared" si="9"/>
        <v>-2.2549206955856977</v>
      </c>
      <c r="N146" s="78">
        <f>Margins!B146</f>
        <v>700</v>
      </c>
      <c r="O146" s="25">
        <f t="shared" si="10"/>
        <v>1272600</v>
      </c>
      <c r="P146" s="25">
        <f t="shared" si="11"/>
        <v>183400</v>
      </c>
    </row>
    <row r="147" spans="1:16" ht="13.5">
      <c r="A147" s="193" t="s">
        <v>98</v>
      </c>
      <c r="B147" s="172">
        <v>23511</v>
      </c>
      <c r="C147" s="302">
        <v>1.02</v>
      </c>
      <c r="D147" s="172">
        <v>696</v>
      </c>
      <c r="E147" s="302">
        <v>1.28</v>
      </c>
      <c r="F147" s="172">
        <v>73</v>
      </c>
      <c r="G147" s="302">
        <v>1.21</v>
      </c>
      <c r="H147" s="172">
        <v>24280</v>
      </c>
      <c r="I147" s="303">
        <v>1.02</v>
      </c>
      <c r="J147" s="264">
        <v>569.7</v>
      </c>
      <c r="K147" s="69">
        <v>552.2</v>
      </c>
      <c r="L147" s="135">
        <f t="shared" si="8"/>
        <v>17.5</v>
      </c>
      <c r="M147" s="306">
        <f t="shared" si="9"/>
        <v>3.1691416153567546</v>
      </c>
      <c r="N147" s="78">
        <f>Margins!B147</f>
        <v>550</v>
      </c>
      <c r="O147" s="25">
        <f t="shared" si="10"/>
        <v>382800</v>
      </c>
      <c r="P147" s="25">
        <f t="shared" si="11"/>
        <v>40150</v>
      </c>
    </row>
    <row r="148" spans="1:16" ht="13.5">
      <c r="A148" s="193" t="s">
        <v>149</v>
      </c>
      <c r="B148" s="172">
        <v>25071</v>
      </c>
      <c r="C148" s="302">
        <v>-0.59</v>
      </c>
      <c r="D148" s="172">
        <v>986</v>
      </c>
      <c r="E148" s="302">
        <v>-0.59</v>
      </c>
      <c r="F148" s="172">
        <v>243</v>
      </c>
      <c r="G148" s="302">
        <v>-0.37</v>
      </c>
      <c r="H148" s="172">
        <v>26300</v>
      </c>
      <c r="I148" s="303">
        <v>-0.59</v>
      </c>
      <c r="J148" s="264">
        <v>965.75</v>
      </c>
      <c r="K148" s="69">
        <v>1020</v>
      </c>
      <c r="L148" s="135">
        <f t="shared" si="8"/>
        <v>-54.25</v>
      </c>
      <c r="M148" s="306">
        <f t="shared" si="9"/>
        <v>-5.318627450980392</v>
      </c>
      <c r="N148" s="78">
        <f>Margins!B148</f>
        <v>550</v>
      </c>
      <c r="O148" s="25">
        <f t="shared" si="10"/>
        <v>542300</v>
      </c>
      <c r="P148" s="25">
        <f t="shared" si="11"/>
        <v>133650</v>
      </c>
    </row>
    <row r="149" spans="1:18" ht="13.5">
      <c r="A149" s="193" t="s">
        <v>203</v>
      </c>
      <c r="B149" s="172">
        <v>27980</v>
      </c>
      <c r="C149" s="302">
        <v>-0.41</v>
      </c>
      <c r="D149" s="172">
        <v>4173</v>
      </c>
      <c r="E149" s="302">
        <v>-0.44</v>
      </c>
      <c r="F149" s="172">
        <v>1760</v>
      </c>
      <c r="G149" s="302">
        <v>-0.3</v>
      </c>
      <c r="H149" s="172">
        <v>33913</v>
      </c>
      <c r="I149" s="303">
        <v>-0.41</v>
      </c>
      <c r="J149" s="264">
        <v>1756.15</v>
      </c>
      <c r="K149" s="69">
        <v>1779.25</v>
      </c>
      <c r="L149" s="135">
        <f t="shared" si="8"/>
        <v>-23.09999999999991</v>
      </c>
      <c r="M149" s="306">
        <f t="shared" si="9"/>
        <v>-1.2982998454404895</v>
      </c>
      <c r="N149" s="78">
        <f>Margins!B149</f>
        <v>150</v>
      </c>
      <c r="O149" s="25">
        <f t="shared" si="10"/>
        <v>625950</v>
      </c>
      <c r="P149" s="25">
        <f t="shared" si="11"/>
        <v>264000</v>
      </c>
      <c r="R149" s="25"/>
    </row>
    <row r="150" spans="1:18" ht="13.5">
      <c r="A150" s="193" t="s">
        <v>298</v>
      </c>
      <c r="B150" s="172">
        <v>5407</v>
      </c>
      <c r="C150" s="302">
        <v>-0.19</v>
      </c>
      <c r="D150" s="172">
        <v>0</v>
      </c>
      <c r="E150" s="302">
        <v>0</v>
      </c>
      <c r="F150" s="172">
        <v>0</v>
      </c>
      <c r="G150" s="302">
        <v>0</v>
      </c>
      <c r="H150" s="172">
        <v>5407</v>
      </c>
      <c r="I150" s="303">
        <v>-0.19</v>
      </c>
      <c r="J150" s="264">
        <v>592.25</v>
      </c>
      <c r="K150" s="69">
        <v>603.5</v>
      </c>
      <c r="L150" s="135">
        <f t="shared" si="8"/>
        <v>-11.25</v>
      </c>
      <c r="M150" s="306">
        <f t="shared" si="9"/>
        <v>-1.8641259320629662</v>
      </c>
      <c r="N150" s="78">
        <f>Margins!B150</f>
        <v>1000</v>
      </c>
      <c r="O150" s="25">
        <f t="shared" si="10"/>
        <v>0</v>
      </c>
      <c r="P150" s="25">
        <f t="shared" si="11"/>
        <v>0</v>
      </c>
      <c r="R150" s="25"/>
    </row>
    <row r="151" spans="1:18" ht="13.5">
      <c r="A151" s="193" t="s">
        <v>431</v>
      </c>
      <c r="B151" s="172">
        <v>10192</v>
      </c>
      <c r="C151" s="302">
        <v>-0.28</v>
      </c>
      <c r="D151" s="172">
        <v>1093</v>
      </c>
      <c r="E151" s="302">
        <v>-0.15</v>
      </c>
      <c r="F151" s="172">
        <v>135</v>
      </c>
      <c r="G151" s="302">
        <v>0</v>
      </c>
      <c r="H151" s="172">
        <v>11420</v>
      </c>
      <c r="I151" s="303">
        <v>-0.27</v>
      </c>
      <c r="J151" s="264">
        <v>33.3</v>
      </c>
      <c r="K151" s="69">
        <v>33.2</v>
      </c>
      <c r="L151" s="135">
        <f t="shared" si="8"/>
        <v>0.09999999999999432</v>
      </c>
      <c r="M151" s="306">
        <f t="shared" si="9"/>
        <v>0.30120481927709125</v>
      </c>
      <c r="N151" s="78">
        <f>Margins!B151</f>
        <v>7150</v>
      </c>
      <c r="O151" s="25">
        <f t="shared" si="10"/>
        <v>7814950</v>
      </c>
      <c r="P151" s="25">
        <f t="shared" si="11"/>
        <v>965250</v>
      </c>
      <c r="R151" s="25"/>
    </row>
    <row r="152" spans="1:18" ht="13.5">
      <c r="A152" s="193" t="s">
        <v>432</v>
      </c>
      <c r="B152" s="172">
        <v>1050</v>
      </c>
      <c r="C152" s="302">
        <v>-0.46</v>
      </c>
      <c r="D152" s="172">
        <v>0</v>
      </c>
      <c r="E152" s="302">
        <v>0</v>
      </c>
      <c r="F152" s="172">
        <v>0</v>
      </c>
      <c r="G152" s="302">
        <v>0</v>
      </c>
      <c r="H152" s="172">
        <v>1050</v>
      </c>
      <c r="I152" s="303">
        <v>-0.46</v>
      </c>
      <c r="J152" s="264">
        <v>444.95</v>
      </c>
      <c r="K152" s="69">
        <v>450.75</v>
      </c>
      <c r="L152" s="135">
        <f t="shared" si="8"/>
        <v>-5.800000000000011</v>
      </c>
      <c r="M152" s="306">
        <f t="shared" si="9"/>
        <v>-1.2867443150305073</v>
      </c>
      <c r="N152" s="78">
        <f>Margins!B152</f>
        <v>450</v>
      </c>
      <c r="O152" s="25">
        <f t="shared" si="10"/>
        <v>0</v>
      </c>
      <c r="P152" s="25">
        <f t="shared" si="11"/>
        <v>0</v>
      </c>
      <c r="R152" s="25"/>
    </row>
    <row r="153" spans="1:16" ht="13.5">
      <c r="A153" s="193" t="s">
        <v>216</v>
      </c>
      <c r="B153" s="172">
        <v>6214</v>
      </c>
      <c r="C153" s="302">
        <v>-0.01</v>
      </c>
      <c r="D153" s="172">
        <v>955</v>
      </c>
      <c r="E153" s="302">
        <v>0.16</v>
      </c>
      <c r="F153" s="172">
        <v>155</v>
      </c>
      <c r="G153" s="302">
        <v>0.58</v>
      </c>
      <c r="H153" s="172">
        <v>7324</v>
      </c>
      <c r="I153" s="303">
        <v>0.01</v>
      </c>
      <c r="J153" s="264">
        <v>92.4</v>
      </c>
      <c r="K153" s="69">
        <v>94.7</v>
      </c>
      <c r="L153" s="135">
        <f t="shared" si="8"/>
        <v>-2.299999999999997</v>
      </c>
      <c r="M153" s="306">
        <f t="shared" si="9"/>
        <v>-2.428722280887009</v>
      </c>
      <c r="N153" s="78">
        <f>Margins!B153</f>
        <v>3350</v>
      </c>
      <c r="O153" s="25">
        <f t="shared" si="10"/>
        <v>3199250</v>
      </c>
      <c r="P153" s="25">
        <f t="shared" si="11"/>
        <v>519250</v>
      </c>
    </row>
    <row r="154" spans="1:16" ht="13.5">
      <c r="A154" s="193" t="s">
        <v>235</v>
      </c>
      <c r="B154" s="172">
        <v>6865</v>
      </c>
      <c r="C154" s="302">
        <v>-0.27</v>
      </c>
      <c r="D154" s="172">
        <v>916</v>
      </c>
      <c r="E154" s="302">
        <v>-0.3</v>
      </c>
      <c r="F154" s="172">
        <v>153</v>
      </c>
      <c r="G154" s="302">
        <v>-0.54</v>
      </c>
      <c r="H154" s="172">
        <v>7934</v>
      </c>
      <c r="I154" s="303">
        <v>-0.29</v>
      </c>
      <c r="J154" s="264">
        <v>144.45</v>
      </c>
      <c r="K154" s="69">
        <v>145.55</v>
      </c>
      <c r="L154" s="135">
        <f t="shared" si="8"/>
        <v>-1.1000000000000227</v>
      </c>
      <c r="M154" s="306">
        <f t="shared" si="9"/>
        <v>-0.7557540364136192</v>
      </c>
      <c r="N154" s="78">
        <f>Margins!B154</f>
        <v>2700</v>
      </c>
      <c r="O154" s="25">
        <f t="shared" si="10"/>
        <v>2473200</v>
      </c>
      <c r="P154" s="25">
        <f t="shared" si="11"/>
        <v>413100</v>
      </c>
    </row>
    <row r="155" spans="1:16" ht="13.5">
      <c r="A155" s="193" t="s">
        <v>204</v>
      </c>
      <c r="B155" s="172">
        <v>6838</v>
      </c>
      <c r="C155" s="302">
        <v>-0.58</v>
      </c>
      <c r="D155" s="172">
        <v>452</v>
      </c>
      <c r="E155" s="302">
        <v>-0.12</v>
      </c>
      <c r="F155" s="172">
        <v>31</v>
      </c>
      <c r="G155" s="302">
        <v>-0.38</v>
      </c>
      <c r="H155" s="172">
        <v>7321</v>
      </c>
      <c r="I155" s="303">
        <v>-0.57</v>
      </c>
      <c r="J155" s="264">
        <v>453.25</v>
      </c>
      <c r="K155" s="69">
        <v>450</v>
      </c>
      <c r="L155" s="135">
        <f t="shared" si="8"/>
        <v>3.25</v>
      </c>
      <c r="M155" s="306">
        <f t="shared" si="9"/>
        <v>0.7222222222222222</v>
      </c>
      <c r="N155" s="78">
        <f>Margins!B155</f>
        <v>600</v>
      </c>
      <c r="O155" s="25">
        <f t="shared" si="10"/>
        <v>271200</v>
      </c>
      <c r="P155" s="25">
        <f t="shared" si="11"/>
        <v>18600</v>
      </c>
    </row>
    <row r="156" spans="1:16" ht="13.5">
      <c r="A156" s="193" t="s">
        <v>205</v>
      </c>
      <c r="B156" s="172">
        <v>20489</v>
      </c>
      <c r="C156" s="302">
        <v>0.09</v>
      </c>
      <c r="D156" s="172">
        <v>1236</v>
      </c>
      <c r="E156" s="302">
        <v>-0.05</v>
      </c>
      <c r="F156" s="172">
        <v>533</v>
      </c>
      <c r="G156" s="302">
        <v>-0.08</v>
      </c>
      <c r="H156" s="172">
        <v>22258</v>
      </c>
      <c r="I156" s="303">
        <v>0.08</v>
      </c>
      <c r="J156" s="264">
        <v>1308.7</v>
      </c>
      <c r="K156" s="69">
        <v>1326</v>
      </c>
      <c r="L156" s="135">
        <f t="shared" si="8"/>
        <v>-17.299999999999955</v>
      </c>
      <c r="M156" s="306">
        <f t="shared" si="9"/>
        <v>-1.3046757164404188</v>
      </c>
      <c r="N156" s="78">
        <f>Margins!B156</f>
        <v>250</v>
      </c>
      <c r="O156" s="25">
        <f t="shared" si="10"/>
        <v>309000</v>
      </c>
      <c r="P156" s="25">
        <f t="shared" si="11"/>
        <v>133250</v>
      </c>
    </row>
    <row r="157" spans="1:16" ht="13.5">
      <c r="A157" s="193" t="s">
        <v>37</v>
      </c>
      <c r="B157" s="172">
        <v>738</v>
      </c>
      <c r="C157" s="302">
        <v>-0.35</v>
      </c>
      <c r="D157" s="172">
        <v>3</v>
      </c>
      <c r="E157" s="302">
        <v>-0.4</v>
      </c>
      <c r="F157" s="172">
        <v>0</v>
      </c>
      <c r="G157" s="302">
        <v>0</v>
      </c>
      <c r="H157" s="172">
        <v>741</v>
      </c>
      <c r="I157" s="303">
        <v>-0.35</v>
      </c>
      <c r="J157" s="264">
        <v>207.7</v>
      </c>
      <c r="K157" s="69">
        <v>215.65</v>
      </c>
      <c r="L157" s="135">
        <f t="shared" si="8"/>
        <v>-7.950000000000017</v>
      </c>
      <c r="M157" s="306">
        <f t="shared" si="9"/>
        <v>-3.686529098075593</v>
      </c>
      <c r="N157" s="78">
        <f>Margins!B157</f>
        <v>1600</v>
      </c>
      <c r="O157" s="25">
        <f t="shared" si="10"/>
        <v>4800</v>
      </c>
      <c r="P157" s="25">
        <f t="shared" si="11"/>
        <v>0</v>
      </c>
    </row>
    <row r="158" spans="1:16" ht="13.5">
      <c r="A158" s="193" t="s">
        <v>299</v>
      </c>
      <c r="B158" s="172">
        <v>2909</v>
      </c>
      <c r="C158" s="302">
        <v>0.98</v>
      </c>
      <c r="D158" s="172">
        <v>30</v>
      </c>
      <c r="E158" s="302">
        <v>0.25</v>
      </c>
      <c r="F158" s="172">
        <v>0</v>
      </c>
      <c r="G158" s="302">
        <v>0</v>
      </c>
      <c r="H158" s="172">
        <v>2939</v>
      </c>
      <c r="I158" s="303">
        <v>0.97</v>
      </c>
      <c r="J158" s="264">
        <v>1687.5</v>
      </c>
      <c r="K158" s="69">
        <v>1703</v>
      </c>
      <c r="L158" s="135">
        <f t="shared" si="8"/>
        <v>-15.5</v>
      </c>
      <c r="M158" s="306">
        <f t="shared" si="9"/>
        <v>-0.9101585437463301</v>
      </c>
      <c r="N158" s="78">
        <f>Margins!B158</f>
        <v>150</v>
      </c>
      <c r="O158" s="25">
        <f t="shared" si="10"/>
        <v>4500</v>
      </c>
      <c r="P158" s="25">
        <f t="shared" si="11"/>
        <v>0</v>
      </c>
    </row>
    <row r="159" spans="1:16" ht="13.5">
      <c r="A159" s="193" t="s">
        <v>433</v>
      </c>
      <c r="B159" s="172">
        <v>150</v>
      </c>
      <c r="C159" s="302">
        <v>-0.26</v>
      </c>
      <c r="D159" s="172">
        <v>0</v>
      </c>
      <c r="E159" s="302">
        <v>0</v>
      </c>
      <c r="F159" s="172">
        <v>0</v>
      </c>
      <c r="G159" s="302">
        <v>0</v>
      </c>
      <c r="H159" s="172">
        <v>150</v>
      </c>
      <c r="I159" s="303">
        <v>-0.26</v>
      </c>
      <c r="J159" s="264">
        <v>1074.7</v>
      </c>
      <c r="K159" s="69">
        <v>1106.6</v>
      </c>
      <c r="L159" s="135">
        <f t="shared" si="8"/>
        <v>-31.899999999999864</v>
      </c>
      <c r="M159" s="306">
        <f t="shared" si="9"/>
        <v>-2.882703777335972</v>
      </c>
      <c r="N159" s="78">
        <f>Margins!B159</f>
        <v>200</v>
      </c>
      <c r="O159" s="25">
        <f t="shared" si="10"/>
        <v>0</v>
      </c>
      <c r="P159" s="25">
        <f t="shared" si="11"/>
        <v>0</v>
      </c>
    </row>
    <row r="160" spans="1:17" ht="15" customHeight="1">
      <c r="A160" s="193" t="s">
        <v>228</v>
      </c>
      <c r="B160" s="172">
        <v>7460</v>
      </c>
      <c r="C160" s="302">
        <v>0.62</v>
      </c>
      <c r="D160" s="172">
        <v>36</v>
      </c>
      <c r="E160" s="302">
        <v>2.6</v>
      </c>
      <c r="F160" s="172">
        <v>1</v>
      </c>
      <c r="G160" s="302">
        <v>0</v>
      </c>
      <c r="H160" s="172">
        <v>7497</v>
      </c>
      <c r="I160" s="303">
        <v>0.63</v>
      </c>
      <c r="J160" s="264">
        <v>1245.1</v>
      </c>
      <c r="K160" s="69">
        <v>1254.55</v>
      </c>
      <c r="L160" s="135">
        <f t="shared" si="8"/>
        <v>-9.450000000000045</v>
      </c>
      <c r="M160" s="306">
        <f t="shared" si="9"/>
        <v>-0.7532581403690602</v>
      </c>
      <c r="N160" s="78">
        <f>Margins!B160</f>
        <v>188</v>
      </c>
      <c r="O160" s="25">
        <f t="shared" si="10"/>
        <v>6768</v>
      </c>
      <c r="P160" s="25">
        <f t="shared" si="11"/>
        <v>188</v>
      </c>
      <c r="Q160" s="69"/>
    </row>
    <row r="161" spans="1:17" ht="15" customHeight="1">
      <c r="A161" s="193" t="s">
        <v>434</v>
      </c>
      <c r="B161" s="172">
        <v>206</v>
      </c>
      <c r="C161" s="302">
        <v>-0.16</v>
      </c>
      <c r="D161" s="172">
        <v>1</v>
      </c>
      <c r="E161" s="302">
        <v>-0.92</v>
      </c>
      <c r="F161" s="172">
        <v>0</v>
      </c>
      <c r="G161" s="302">
        <v>0</v>
      </c>
      <c r="H161" s="172">
        <v>207</v>
      </c>
      <c r="I161" s="303">
        <v>-0.19</v>
      </c>
      <c r="J161" s="264">
        <v>77.65</v>
      </c>
      <c r="K161" s="69">
        <v>79.35</v>
      </c>
      <c r="L161" s="135">
        <f t="shared" si="8"/>
        <v>-1.6999999999999886</v>
      </c>
      <c r="M161" s="306">
        <f t="shared" si="9"/>
        <v>-2.1424070573408804</v>
      </c>
      <c r="N161" s="78">
        <f>Margins!B161</f>
        <v>2600</v>
      </c>
      <c r="O161" s="25">
        <f t="shared" si="10"/>
        <v>2600</v>
      </c>
      <c r="P161" s="25">
        <f t="shared" si="11"/>
        <v>0</v>
      </c>
      <c r="Q161" s="69"/>
    </row>
    <row r="162" spans="1:17" ht="15" customHeight="1">
      <c r="A162" s="193" t="s">
        <v>276</v>
      </c>
      <c r="B162" s="172">
        <v>1231</v>
      </c>
      <c r="C162" s="302">
        <v>0.45</v>
      </c>
      <c r="D162" s="172">
        <v>0</v>
      </c>
      <c r="E162" s="302">
        <v>0</v>
      </c>
      <c r="F162" s="172">
        <v>0</v>
      </c>
      <c r="G162" s="302">
        <v>0</v>
      </c>
      <c r="H162" s="172">
        <v>1231</v>
      </c>
      <c r="I162" s="303">
        <v>0.45</v>
      </c>
      <c r="J162" s="264">
        <v>940.15</v>
      </c>
      <c r="K162" s="69">
        <v>949.45</v>
      </c>
      <c r="L162" s="135">
        <f t="shared" si="8"/>
        <v>-9.300000000000068</v>
      </c>
      <c r="M162" s="306">
        <f t="shared" si="9"/>
        <v>-0.9795144557375395</v>
      </c>
      <c r="N162" s="78">
        <f>Margins!B162</f>
        <v>350</v>
      </c>
      <c r="O162" s="25">
        <f t="shared" si="10"/>
        <v>0</v>
      </c>
      <c r="P162" s="25">
        <f t="shared" si="11"/>
        <v>0</v>
      </c>
      <c r="Q162" s="69"/>
    </row>
    <row r="163" spans="1:17" ht="15" customHeight="1">
      <c r="A163" s="193" t="s">
        <v>180</v>
      </c>
      <c r="B163" s="172">
        <v>5440</v>
      </c>
      <c r="C163" s="302">
        <v>0.1</v>
      </c>
      <c r="D163" s="172">
        <v>200</v>
      </c>
      <c r="E163" s="302">
        <v>0.1</v>
      </c>
      <c r="F163" s="172">
        <v>35</v>
      </c>
      <c r="G163" s="302">
        <v>0.59</v>
      </c>
      <c r="H163" s="172">
        <v>5675</v>
      </c>
      <c r="I163" s="303">
        <v>0.1</v>
      </c>
      <c r="J163" s="264">
        <v>164.55</v>
      </c>
      <c r="K163" s="69">
        <v>169.65</v>
      </c>
      <c r="L163" s="135">
        <f t="shared" si="8"/>
        <v>-5.099999999999994</v>
      </c>
      <c r="M163" s="306">
        <f t="shared" si="9"/>
        <v>-3.0061892130857615</v>
      </c>
      <c r="N163" s="78">
        <f>Margins!B163</f>
        <v>1500</v>
      </c>
      <c r="O163" s="25">
        <f t="shared" si="10"/>
        <v>300000</v>
      </c>
      <c r="P163" s="25">
        <f t="shared" si="11"/>
        <v>52500</v>
      </c>
      <c r="Q163" s="69"/>
    </row>
    <row r="164" spans="1:17" ht="15" customHeight="1">
      <c r="A164" s="193" t="s">
        <v>181</v>
      </c>
      <c r="B164" s="172">
        <v>51</v>
      </c>
      <c r="C164" s="302">
        <v>0.82</v>
      </c>
      <c r="D164" s="172">
        <v>0</v>
      </c>
      <c r="E164" s="302">
        <v>0</v>
      </c>
      <c r="F164" s="172">
        <v>0</v>
      </c>
      <c r="G164" s="302">
        <v>0</v>
      </c>
      <c r="H164" s="172">
        <v>51</v>
      </c>
      <c r="I164" s="303">
        <v>0.82</v>
      </c>
      <c r="J164" s="264">
        <v>314.15</v>
      </c>
      <c r="K164" s="69">
        <v>315.9</v>
      </c>
      <c r="L164" s="135">
        <f t="shared" si="8"/>
        <v>-1.75</v>
      </c>
      <c r="M164" s="306">
        <f t="shared" si="9"/>
        <v>-0.5539727761949984</v>
      </c>
      <c r="N164" s="78">
        <f>Margins!B164</f>
        <v>850</v>
      </c>
      <c r="O164" s="25">
        <f t="shared" si="10"/>
        <v>0</v>
      </c>
      <c r="P164" s="25">
        <f t="shared" si="11"/>
        <v>0</v>
      </c>
      <c r="Q164" s="69"/>
    </row>
    <row r="165" spans="1:17" ht="15" customHeight="1">
      <c r="A165" s="193" t="s">
        <v>150</v>
      </c>
      <c r="B165" s="172">
        <v>2886</v>
      </c>
      <c r="C165" s="302">
        <v>0.28</v>
      </c>
      <c r="D165" s="172">
        <v>26</v>
      </c>
      <c r="E165" s="302">
        <v>4.2</v>
      </c>
      <c r="F165" s="172">
        <v>3</v>
      </c>
      <c r="G165" s="302">
        <v>0</v>
      </c>
      <c r="H165" s="172">
        <v>2915</v>
      </c>
      <c r="I165" s="303">
        <v>0.29</v>
      </c>
      <c r="J165" s="264">
        <v>538.55</v>
      </c>
      <c r="K165" s="69">
        <v>558.65</v>
      </c>
      <c r="L165" s="135">
        <f t="shared" si="8"/>
        <v>-20.100000000000023</v>
      </c>
      <c r="M165" s="306">
        <f t="shared" si="9"/>
        <v>-3.5979593663295484</v>
      </c>
      <c r="N165" s="78">
        <f>Margins!B165</f>
        <v>438</v>
      </c>
      <c r="O165" s="25">
        <f t="shared" si="10"/>
        <v>11388</v>
      </c>
      <c r="P165" s="25">
        <f t="shared" si="11"/>
        <v>1314</v>
      </c>
      <c r="Q165" s="69"/>
    </row>
    <row r="166" spans="1:17" ht="15" customHeight="1">
      <c r="A166" s="193" t="s">
        <v>435</v>
      </c>
      <c r="B166" s="172">
        <v>815</v>
      </c>
      <c r="C166" s="302">
        <v>-0.69</v>
      </c>
      <c r="D166" s="172">
        <v>0</v>
      </c>
      <c r="E166" s="302">
        <v>0</v>
      </c>
      <c r="F166" s="172">
        <v>0</v>
      </c>
      <c r="G166" s="302">
        <v>0</v>
      </c>
      <c r="H166" s="172">
        <v>815</v>
      </c>
      <c r="I166" s="303">
        <v>-0.69</v>
      </c>
      <c r="J166" s="264">
        <v>160.95</v>
      </c>
      <c r="K166" s="69">
        <v>163.6</v>
      </c>
      <c r="L166" s="135">
        <f t="shared" si="8"/>
        <v>-2.6500000000000057</v>
      </c>
      <c r="M166" s="306">
        <f t="shared" si="9"/>
        <v>-1.6198044009779988</v>
      </c>
      <c r="N166" s="78">
        <f>Margins!B166</f>
        <v>1250</v>
      </c>
      <c r="O166" s="25">
        <f t="shared" si="10"/>
        <v>0</v>
      </c>
      <c r="P166" s="25">
        <f t="shared" si="11"/>
        <v>0</v>
      </c>
      <c r="Q166" s="69"/>
    </row>
    <row r="167" spans="1:17" ht="15" customHeight="1">
      <c r="A167" s="193" t="s">
        <v>436</v>
      </c>
      <c r="B167" s="172">
        <v>809</v>
      </c>
      <c r="C167" s="302">
        <v>-0.07</v>
      </c>
      <c r="D167" s="172">
        <v>0</v>
      </c>
      <c r="E167" s="302">
        <v>0</v>
      </c>
      <c r="F167" s="172">
        <v>0</v>
      </c>
      <c r="G167" s="302">
        <v>0</v>
      </c>
      <c r="H167" s="172">
        <v>809</v>
      </c>
      <c r="I167" s="303">
        <v>-0.07</v>
      </c>
      <c r="J167" s="264">
        <v>206.95</v>
      </c>
      <c r="K167" s="69">
        <v>213.2</v>
      </c>
      <c r="L167" s="135">
        <f t="shared" si="8"/>
        <v>-6.25</v>
      </c>
      <c r="M167" s="306">
        <f t="shared" si="9"/>
        <v>-2.931519699812383</v>
      </c>
      <c r="N167" s="78">
        <f>Margins!B167</f>
        <v>1050</v>
      </c>
      <c r="O167" s="25">
        <f t="shared" si="10"/>
        <v>0</v>
      </c>
      <c r="P167" s="25">
        <f t="shared" si="11"/>
        <v>0</v>
      </c>
      <c r="Q167" s="69"/>
    </row>
    <row r="168" spans="1:17" ht="15" customHeight="1">
      <c r="A168" s="193" t="s">
        <v>151</v>
      </c>
      <c r="B168" s="172">
        <v>802</v>
      </c>
      <c r="C168" s="302">
        <v>-0.7</v>
      </c>
      <c r="D168" s="172">
        <v>0</v>
      </c>
      <c r="E168" s="302">
        <v>0</v>
      </c>
      <c r="F168" s="172">
        <v>0</v>
      </c>
      <c r="G168" s="302">
        <v>0</v>
      </c>
      <c r="H168" s="172">
        <v>802</v>
      </c>
      <c r="I168" s="303">
        <v>-0.7</v>
      </c>
      <c r="J168" s="264">
        <v>1087.5</v>
      </c>
      <c r="K168" s="69">
        <v>1090.4</v>
      </c>
      <c r="L168" s="135">
        <f t="shared" si="8"/>
        <v>-2.900000000000091</v>
      </c>
      <c r="M168" s="306">
        <f t="shared" si="9"/>
        <v>-0.26595744680851896</v>
      </c>
      <c r="N168" s="78">
        <f>Margins!B168</f>
        <v>225</v>
      </c>
      <c r="O168" s="25">
        <f t="shared" si="10"/>
        <v>0</v>
      </c>
      <c r="P168" s="25">
        <f t="shared" si="11"/>
        <v>0</v>
      </c>
      <c r="Q168" s="69"/>
    </row>
    <row r="169" spans="1:17" ht="15" customHeight="1">
      <c r="A169" s="193" t="s">
        <v>214</v>
      </c>
      <c r="B169" s="172">
        <v>5155</v>
      </c>
      <c r="C169" s="302">
        <v>1.41</v>
      </c>
      <c r="D169" s="172">
        <v>0</v>
      </c>
      <c r="E169" s="302">
        <v>0</v>
      </c>
      <c r="F169" s="172">
        <v>0</v>
      </c>
      <c r="G169" s="302">
        <v>0</v>
      </c>
      <c r="H169" s="172">
        <v>5155</v>
      </c>
      <c r="I169" s="303">
        <v>1.41</v>
      </c>
      <c r="J169" s="264">
        <v>1361.7</v>
      </c>
      <c r="K169" s="69">
        <v>1355.9</v>
      </c>
      <c r="L169" s="135">
        <f t="shared" si="8"/>
        <v>5.7999999999999545</v>
      </c>
      <c r="M169" s="306">
        <f t="shared" si="9"/>
        <v>0.4277601593037801</v>
      </c>
      <c r="N169" s="78">
        <f>Margins!B169</f>
        <v>125</v>
      </c>
      <c r="O169" s="25">
        <f t="shared" si="10"/>
        <v>0</v>
      </c>
      <c r="P169" s="25">
        <f t="shared" si="11"/>
        <v>0</v>
      </c>
      <c r="Q169" s="69"/>
    </row>
    <row r="170" spans="1:17" ht="15" customHeight="1">
      <c r="A170" s="193" t="s">
        <v>229</v>
      </c>
      <c r="B170" s="172">
        <v>3627</v>
      </c>
      <c r="C170" s="302">
        <v>0</v>
      </c>
      <c r="D170" s="172">
        <v>6</v>
      </c>
      <c r="E170" s="302">
        <v>0.5</v>
      </c>
      <c r="F170" s="172">
        <v>1</v>
      </c>
      <c r="G170" s="302">
        <v>0</v>
      </c>
      <c r="H170" s="172">
        <v>3634</v>
      </c>
      <c r="I170" s="303">
        <v>0</v>
      </c>
      <c r="J170" s="264">
        <v>1154.75</v>
      </c>
      <c r="K170" s="69">
        <v>1150.6</v>
      </c>
      <c r="L170" s="135">
        <f t="shared" si="8"/>
        <v>4.150000000000091</v>
      </c>
      <c r="M170" s="306">
        <f t="shared" si="9"/>
        <v>0.3606813836259422</v>
      </c>
      <c r="N170" s="78">
        <f>Margins!B170</f>
        <v>200</v>
      </c>
      <c r="O170" s="25">
        <f t="shared" si="10"/>
        <v>1200</v>
      </c>
      <c r="P170" s="25">
        <f t="shared" si="11"/>
        <v>200</v>
      </c>
      <c r="Q170" s="69"/>
    </row>
    <row r="171" spans="1:17" ht="15" customHeight="1">
      <c r="A171" s="193" t="s">
        <v>91</v>
      </c>
      <c r="B171" s="172">
        <v>2159</v>
      </c>
      <c r="C171" s="302">
        <v>2.9</v>
      </c>
      <c r="D171" s="172">
        <v>170</v>
      </c>
      <c r="E171" s="302">
        <v>2.86</v>
      </c>
      <c r="F171" s="172">
        <v>11</v>
      </c>
      <c r="G171" s="302">
        <v>4.5</v>
      </c>
      <c r="H171" s="172">
        <v>2340</v>
      </c>
      <c r="I171" s="303">
        <v>2.91</v>
      </c>
      <c r="J171" s="264">
        <v>81.15</v>
      </c>
      <c r="K171" s="69">
        <v>81</v>
      </c>
      <c r="L171" s="135">
        <f t="shared" si="8"/>
        <v>0.15000000000000568</v>
      </c>
      <c r="M171" s="306">
        <f t="shared" si="9"/>
        <v>0.1851851851851922</v>
      </c>
      <c r="N171" s="78">
        <f>Margins!B171</f>
        <v>3800</v>
      </c>
      <c r="O171" s="25">
        <f t="shared" si="10"/>
        <v>646000</v>
      </c>
      <c r="P171" s="25">
        <f t="shared" si="11"/>
        <v>41800</v>
      </c>
      <c r="Q171" s="69"/>
    </row>
    <row r="172" spans="1:17" ht="15" customHeight="1">
      <c r="A172" s="193" t="s">
        <v>152</v>
      </c>
      <c r="B172" s="172">
        <v>1699</v>
      </c>
      <c r="C172" s="302">
        <v>0.01</v>
      </c>
      <c r="D172" s="172">
        <v>31</v>
      </c>
      <c r="E172" s="302">
        <v>-0.42</v>
      </c>
      <c r="F172" s="172">
        <v>3</v>
      </c>
      <c r="G172" s="302">
        <v>2</v>
      </c>
      <c r="H172" s="172">
        <v>1733</v>
      </c>
      <c r="I172" s="303">
        <v>-0.01</v>
      </c>
      <c r="J172" s="264">
        <v>257.7</v>
      </c>
      <c r="K172" s="69">
        <v>257.3</v>
      </c>
      <c r="L172" s="135">
        <f t="shared" si="8"/>
        <v>0.39999999999997726</v>
      </c>
      <c r="M172" s="306">
        <f t="shared" si="9"/>
        <v>0.15546055188495034</v>
      </c>
      <c r="N172" s="78">
        <f>Margins!B172</f>
        <v>1350</v>
      </c>
      <c r="O172" s="25">
        <f t="shared" si="10"/>
        <v>41850</v>
      </c>
      <c r="P172" s="25">
        <f t="shared" si="11"/>
        <v>4050</v>
      </c>
      <c r="Q172" s="69"/>
    </row>
    <row r="173" spans="1:17" ht="15" customHeight="1">
      <c r="A173" s="193" t="s">
        <v>208</v>
      </c>
      <c r="B173" s="172">
        <v>11476</v>
      </c>
      <c r="C173" s="302">
        <v>0.28</v>
      </c>
      <c r="D173" s="172">
        <v>227</v>
      </c>
      <c r="E173" s="302">
        <v>-0.03</v>
      </c>
      <c r="F173" s="172">
        <v>15</v>
      </c>
      <c r="G173" s="302">
        <v>-0.29</v>
      </c>
      <c r="H173" s="172">
        <v>11718</v>
      </c>
      <c r="I173" s="303">
        <v>0.27</v>
      </c>
      <c r="J173" s="264">
        <v>708</v>
      </c>
      <c r="K173" s="69">
        <v>726.95</v>
      </c>
      <c r="L173" s="135">
        <f t="shared" si="8"/>
        <v>-18.950000000000045</v>
      </c>
      <c r="M173" s="306">
        <f t="shared" si="9"/>
        <v>-2.6067817594057425</v>
      </c>
      <c r="N173" s="78">
        <f>Margins!B173</f>
        <v>412</v>
      </c>
      <c r="O173" s="25">
        <f t="shared" si="10"/>
        <v>93524</v>
      </c>
      <c r="P173" s="25">
        <f t="shared" si="11"/>
        <v>6180</v>
      </c>
      <c r="Q173" s="69"/>
    </row>
    <row r="174" spans="1:17" ht="15" customHeight="1">
      <c r="A174" s="193" t="s">
        <v>230</v>
      </c>
      <c r="B174" s="172">
        <v>2189</v>
      </c>
      <c r="C174" s="302">
        <v>-0.23</v>
      </c>
      <c r="D174" s="172">
        <v>1</v>
      </c>
      <c r="E174" s="302">
        <v>-0.8</v>
      </c>
      <c r="F174" s="172">
        <v>0</v>
      </c>
      <c r="G174" s="302">
        <v>0</v>
      </c>
      <c r="H174" s="172">
        <v>2190</v>
      </c>
      <c r="I174" s="303">
        <v>-0.23</v>
      </c>
      <c r="J174" s="264">
        <v>608.45</v>
      </c>
      <c r="K174" s="69">
        <v>611.55</v>
      </c>
      <c r="L174" s="135">
        <f t="shared" si="8"/>
        <v>-3.099999999999909</v>
      </c>
      <c r="M174" s="306">
        <f t="shared" si="9"/>
        <v>-0.5069086746790793</v>
      </c>
      <c r="N174" s="78">
        <f>Margins!B174</f>
        <v>400</v>
      </c>
      <c r="O174" s="25">
        <f t="shared" si="10"/>
        <v>400</v>
      </c>
      <c r="P174" s="25">
        <f t="shared" si="11"/>
        <v>0</v>
      </c>
      <c r="Q174" s="69"/>
    </row>
    <row r="175" spans="1:17" ht="15" customHeight="1">
      <c r="A175" s="193" t="s">
        <v>185</v>
      </c>
      <c r="B175" s="172">
        <v>38019</v>
      </c>
      <c r="C175" s="302">
        <v>1.36</v>
      </c>
      <c r="D175" s="172">
        <v>7698</v>
      </c>
      <c r="E175" s="302">
        <v>1.12</v>
      </c>
      <c r="F175" s="172">
        <v>2144</v>
      </c>
      <c r="G175" s="302">
        <v>1.02</v>
      </c>
      <c r="H175" s="172">
        <v>47861</v>
      </c>
      <c r="I175" s="303">
        <v>1.3</v>
      </c>
      <c r="J175" s="264">
        <v>659.65</v>
      </c>
      <c r="K175" s="69">
        <v>628.75</v>
      </c>
      <c r="L175" s="135">
        <f t="shared" si="8"/>
        <v>30.899999999999977</v>
      </c>
      <c r="M175" s="306">
        <f t="shared" si="9"/>
        <v>4.914512922465205</v>
      </c>
      <c r="N175" s="78">
        <f>Margins!B175</f>
        <v>675</v>
      </c>
      <c r="O175" s="25">
        <f t="shared" si="10"/>
        <v>5196150</v>
      </c>
      <c r="P175" s="25">
        <f t="shared" si="11"/>
        <v>1447200</v>
      </c>
      <c r="Q175" s="69"/>
    </row>
    <row r="176" spans="1:17" ht="15" customHeight="1">
      <c r="A176" s="193" t="s">
        <v>206</v>
      </c>
      <c r="B176" s="172">
        <v>5057</v>
      </c>
      <c r="C176" s="302">
        <v>-0.03</v>
      </c>
      <c r="D176" s="172">
        <v>24</v>
      </c>
      <c r="E176" s="302">
        <v>0.85</v>
      </c>
      <c r="F176" s="172">
        <v>0</v>
      </c>
      <c r="G176" s="302">
        <v>0</v>
      </c>
      <c r="H176" s="172">
        <v>5081</v>
      </c>
      <c r="I176" s="303">
        <v>-0.03</v>
      </c>
      <c r="J176" s="264">
        <v>874.85</v>
      </c>
      <c r="K176" s="69">
        <v>878.85</v>
      </c>
      <c r="L176" s="135">
        <f t="shared" si="8"/>
        <v>-4</v>
      </c>
      <c r="M176" s="306">
        <f t="shared" si="9"/>
        <v>-0.45514024008647663</v>
      </c>
      <c r="N176" s="78">
        <f>Margins!B176</f>
        <v>550</v>
      </c>
      <c r="O176" s="25">
        <f t="shared" si="10"/>
        <v>13200</v>
      </c>
      <c r="P176" s="25">
        <f t="shared" si="11"/>
        <v>0</v>
      </c>
      <c r="Q176" s="69"/>
    </row>
    <row r="177" spans="1:17" ht="15" customHeight="1">
      <c r="A177" s="193" t="s">
        <v>118</v>
      </c>
      <c r="B177" s="172">
        <v>3825</v>
      </c>
      <c r="C177" s="302">
        <v>-0.33</v>
      </c>
      <c r="D177" s="172">
        <v>91</v>
      </c>
      <c r="E177" s="302">
        <v>-0.22</v>
      </c>
      <c r="F177" s="172">
        <v>0</v>
      </c>
      <c r="G177" s="302">
        <v>-1</v>
      </c>
      <c r="H177" s="172">
        <v>3916</v>
      </c>
      <c r="I177" s="303">
        <v>-0.33</v>
      </c>
      <c r="J177" s="264">
        <v>1233.4</v>
      </c>
      <c r="K177" s="69">
        <v>1230.65</v>
      </c>
      <c r="L177" s="135">
        <f t="shared" si="8"/>
        <v>2.75</v>
      </c>
      <c r="M177" s="306">
        <f t="shared" si="9"/>
        <v>0.22345914760492422</v>
      </c>
      <c r="N177" s="78">
        <f>Margins!B177</f>
        <v>250</v>
      </c>
      <c r="O177" s="25">
        <f t="shared" si="10"/>
        <v>22750</v>
      </c>
      <c r="P177" s="25">
        <f t="shared" si="11"/>
        <v>0</v>
      </c>
      <c r="Q177" s="69"/>
    </row>
    <row r="178" spans="1:17" ht="15" customHeight="1">
      <c r="A178" s="193" t="s">
        <v>231</v>
      </c>
      <c r="B178" s="172">
        <v>3513</v>
      </c>
      <c r="C178" s="302">
        <v>0.14</v>
      </c>
      <c r="D178" s="172">
        <v>3</v>
      </c>
      <c r="E178" s="302">
        <v>0</v>
      </c>
      <c r="F178" s="172">
        <v>0</v>
      </c>
      <c r="G178" s="302">
        <v>0</v>
      </c>
      <c r="H178" s="172">
        <v>3516</v>
      </c>
      <c r="I178" s="303">
        <v>0.14</v>
      </c>
      <c r="J178" s="264">
        <v>1100.1</v>
      </c>
      <c r="K178" s="69">
        <v>1121.4</v>
      </c>
      <c r="L178" s="135">
        <f t="shared" si="8"/>
        <v>-21.300000000000182</v>
      </c>
      <c r="M178" s="306">
        <f t="shared" si="9"/>
        <v>-1.8994114499732637</v>
      </c>
      <c r="N178" s="78">
        <f>Margins!B178</f>
        <v>206</v>
      </c>
      <c r="O178" s="25">
        <f t="shared" si="10"/>
        <v>618</v>
      </c>
      <c r="P178" s="25">
        <f t="shared" si="11"/>
        <v>0</v>
      </c>
      <c r="Q178" s="69"/>
    </row>
    <row r="179" spans="1:17" ht="15" customHeight="1">
      <c r="A179" s="193" t="s">
        <v>300</v>
      </c>
      <c r="B179" s="172">
        <v>243</v>
      </c>
      <c r="C179" s="302">
        <v>-0.62</v>
      </c>
      <c r="D179" s="172">
        <v>4</v>
      </c>
      <c r="E179" s="302">
        <v>0</v>
      </c>
      <c r="F179" s="172">
        <v>0</v>
      </c>
      <c r="G179" s="302">
        <v>0</v>
      </c>
      <c r="H179" s="172">
        <v>247</v>
      </c>
      <c r="I179" s="303">
        <v>-0.61</v>
      </c>
      <c r="J179" s="264">
        <v>54.75</v>
      </c>
      <c r="K179" s="69">
        <v>57.75</v>
      </c>
      <c r="L179" s="135">
        <f t="shared" si="8"/>
        <v>-3</v>
      </c>
      <c r="M179" s="306">
        <f t="shared" si="9"/>
        <v>-5.194805194805195</v>
      </c>
      <c r="N179" s="78">
        <f>Margins!B179</f>
        <v>7700</v>
      </c>
      <c r="O179" s="25">
        <f t="shared" si="10"/>
        <v>30800</v>
      </c>
      <c r="P179" s="25">
        <f t="shared" si="11"/>
        <v>0</v>
      </c>
      <c r="Q179" s="69"/>
    </row>
    <row r="180" spans="1:17" ht="15" customHeight="1">
      <c r="A180" s="193" t="s">
        <v>301</v>
      </c>
      <c r="B180" s="172">
        <v>3314</v>
      </c>
      <c r="C180" s="302">
        <v>-0.15</v>
      </c>
      <c r="D180" s="172">
        <v>481</v>
      </c>
      <c r="E180" s="302">
        <v>-0.1</v>
      </c>
      <c r="F180" s="172">
        <v>57</v>
      </c>
      <c r="G180" s="302">
        <v>-0.16</v>
      </c>
      <c r="H180" s="172">
        <v>3852</v>
      </c>
      <c r="I180" s="303">
        <v>-0.14</v>
      </c>
      <c r="J180" s="264">
        <v>28.2</v>
      </c>
      <c r="K180" s="69">
        <v>29.15</v>
      </c>
      <c r="L180" s="135">
        <f t="shared" si="8"/>
        <v>-0.9499999999999993</v>
      </c>
      <c r="M180" s="306">
        <f t="shared" si="9"/>
        <v>-3.2590051457975964</v>
      </c>
      <c r="N180" s="78">
        <f>Margins!B180</f>
        <v>10450</v>
      </c>
      <c r="O180" s="25">
        <f t="shared" si="10"/>
        <v>5026450</v>
      </c>
      <c r="P180" s="25">
        <f t="shared" si="11"/>
        <v>595650</v>
      </c>
      <c r="Q180" s="69"/>
    </row>
    <row r="181" spans="1:17" ht="15" customHeight="1">
      <c r="A181" s="193" t="s">
        <v>173</v>
      </c>
      <c r="B181" s="172">
        <v>1591</v>
      </c>
      <c r="C181" s="302">
        <v>-0.25</v>
      </c>
      <c r="D181" s="172">
        <v>95</v>
      </c>
      <c r="E181" s="302">
        <v>-0.21</v>
      </c>
      <c r="F181" s="172">
        <v>7</v>
      </c>
      <c r="G181" s="302">
        <v>0</v>
      </c>
      <c r="H181" s="172">
        <v>1693</v>
      </c>
      <c r="I181" s="303">
        <v>-0.25</v>
      </c>
      <c r="J181" s="264">
        <v>64.3</v>
      </c>
      <c r="K181" s="69">
        <v>65.1</v>
      </c>
      <c r="L181" s="135">
        <f t="shared" si="8"/>
        <v>-0.7999999999999972</v>
      </c>
      <c r="M181" s="306">
        <f t="shared" si="9"/>
        <v>-1.2288786482334826</v>
      </c>
      <c r="N181" s="78">
        <f>Margins!B181</f>
        <v>2950</v>
      </c>
      <c r="O181" s="25">
        <f t="shared" si="10"/>
        <v>280250</v>
      </c>
      <c r="P181" s="25">
        <f t="shared" si="11"/>
        <v>20650</v>
      </c>
      <c r="Q181" s="69"/>
    </row>
    <row r="182" spans="1:17" ht="15" customHeight="1">
      <c r="A182" s="193" t="s">
        <v>302</v>
      </c>
      <c r="B182" s="172">
        <v>1747</v>
      </c>
      <c r="C182" s="302">
        <v>1.81</v>
      </c>
      <c r="D182" s="172">
        <v>0</v>
      </c>
      <c r="E182" s="302">
        <v>0</v>
      </c>
      <c r="F182" s="172">
        <v>0</v>
      </c>
      <c r="G182" s="302">
        <v>0</v>
      </c>
      <c r="H182" s="172">
        <v>1747</v>
      </c>
      <c r="I182" s="303">
        <v>1.81</v>
      </c>
      <c r="J182" s="264">
        <v>809.5</v>
      </c>
      <c r="K182" s="69">
        <v>811.45</v>
      </c>
      <c r="L182" s="135">
        <f t="shared" si="8"/>
        <v>-1.9500000000000455</v>
      </c>
      <c r="M182" s="306">
        <f t="shared" si="9"/>
        <v>-0.24031055517900615</v>
      </c>
      <c r="N182" s="78">
        <f>Margins!B182</f>
        <v>200</v>
      </c>
      <c r="O182" s="25">
        <f t="shared" si="10"/>
        <v>0</v>
      </c>
      <c r="P182" s="25">
        <f t="shared" si="11"/>
        <v>0</v>
      </c>
      <c r="Q182" s="69"/>
    </row>
    <row r="183" spans="1:17" ht="15" customHeight="1">
      <c r="A183" s="193" t="s">
        <v>82</v>
      </c>
      <c r="B183" s="172">
        <v>625</v>
      </c>
      <c r="C183" s="302">
        <v>-0.2</v>
      </c>
      <c r="D183" s="172">
        <v>4</v>
      </c>
      <c r="E183" s="302">
        <v>-0.43</v>
      </c>
      <c r="F183" s="172">
        <v>0</v>
      </c>
      <c r="G183" s="302">
        <v>-1</v>
      </c>
      <c r="H183" s="172">
        <v>629</v>
      </c>
      <c r="I183" s="303">
        <v>-0.21</v>
      </c>
      <c r="J183" s="264">
        <v>123.5</v>
      </c>
      <c r="K183" s="69">
        <v>123.05</v>
      </c>
      <c r="L183" s="135">
        <f t="shared" si="8"/>
        <v>0.45000000000000284</v>
      </c>
      <c r="M183" s="306">
        <f t="shared" si="9"/>
        <v>0.3657049979683079</v>
      </c>
      <c r="N183" s="78">
        <f>Margins!B183</f>
        <v>2100</v>
      </c>
      <c r="O183" s="25">
        <f t="shared" si="10"/>
        <v>8400</v>
      </c>
      <c r="P183" s="25">
        <f t="shared" si="11"/>
        <v>0</v>
      </c>
      <c r="Q183" s="69"/>
    </row>
    <row r="184" spans="1:17" ht="15" customHeight="1">
      <c r="A184" s="193" t="s">
        <v>437</v>
      </c>
      <c r="B184" s="172">
        <v>214</v>
      </c>
      <c r="C184" s="302">
        <v>0.05</v>
      </c>
      <c r="D184" s="172">
        <v>0</v>
      </c>
      <c r="E184" s="302">
        <v>-1</v>
      </c>
      <c r="F184" s="172">
        <v>0</v>
      </c>
      <c r="G184" s="302">
        <v>0</v>
      </c>
      <c r="H184" s="172">
        <v>214</v>
      </c>
      <c r="I184" s="303">
        <v>0.05</v>
      </c>
      <c r="J184" s="264">
        <v>288.9</v>
      </c>
      <c r="K184" s="69">
        <v>287.2</v>
      </c>
      <c r="L184" s="135">
        <f t="shared" si="8"/>
        <v>1.6999999999999886</v>
      </c>
      <c r="M184" s="306">
        <f t="shared" si="9"/>
        <v>0.5919220055710267</v>
      </c>
      <c r="N184" s="78">
        <f>Margins!B184</f>
        <v>700</v>
      </c>
      <c r="O184" s="25">
        <f t="shared" si="10"/>
        <v>0</v>
      </c>
      <c r="P184" s="25">
        <f t="shared" si="11"/>
        <v>0</v>
      </c>
      <c r="Q184" s="69"/>
    </row>
    <row r="185" spans="1:17" ht="15" customHeight="1">
      <c r="A185" s="193" t="s">
        <v>438</v>
      </c>
      <c r="B185" s="172">
        <v>10434</v>
      </c>
      <c r="C185" s="302">
        <v>2.08</v>
      </c>
      <c r="D185" s="172">
        <v>25</v>
      </c>
      <c r="E185" s="302">
        <v>3.17</v>
      </c>
      <c r="F185" s="172">
        <v>0</v>
      </c>
      <c r="G185" s="302">
        <v>0</v>
      </c>
      <c r="H185" s="172">
        <v>10459</v>
      </c>
      <c r="I185" s="303">
        <v>2.08</v>
      </c>
      <c r="J185" s="264">
        <v>560.85</v>
      </c>
      <c r="K185" s="69">
        <v>561.7</v>
      </c>
      <c r="L185" s="135">
        <f t="shared" si="8"/>
        <v>-0.8500000000000227</v>
      </c>
      <c r="M185" s="306">
        <f t="shared" si="9"/>
        <v>-0.15132633078156002</v>
      </c>
      <c r="N185" s="78">
        <f>Margins!B185</f>
        <v>450</v>
      </c>
      <c r="O185" s="25">
        <f t="shared" si="10"/>
        <v>11250</v>
      </c>
      <c r="P185" s="25">
        <f t="shared" si="11"/>
        <v>0</v>
      </c>
      <c r="Q185" s="69"/>
    </row>
    <row r="186" spans="1:17" ht="15" customHeight="1">
      <c r="A186" s="193" t="s">
        <v>153</v>
      </c>
      <c r="B186" s="172">
        <v>3020</v>
      </c>
      <c r="C186" s="302">
        <v>0.27</v>
      </c>
      <c r="D186" s="172">
        <v>2</v>
      </c>
      <c r="E186" s="302">
        <v>0</v>
      </c>
      <c r="F186" s="172">
        <v>0</v>
      </c>
      <c r="G186" s="302">
        <v>0</v>
      </c>
      <c r="H186" s="172">
        <v>3022</v>
      </c>
      <c r="I186" s="303">
        <v>0.27</v>
      </c>
      <c r="J186" s="264">
        <v>581.3</v>
      </c>
      <c r="K186" s="69">
        <v>566.5</v>
      </c>
      <c r="L186" s="135">
        <f t="shared" si="8"/>
        <v>14.799999999999955</v>
      </c>
      <c r="M186" s="306">
        <f t="shared" si="9"/>
        <v>2.6125330979699832</v>
      </c>
      <c r="N186" s="78">
        <f>Margins!B186</f>
        <v>450</v>
      </c>
      <c r="O186" s="25">
        <f t="shared" si="10"/>
        <v>900</v>
      </c>
      <c r="P186" s="25">
        <f t="shared" si="11"/>
        <v>0</v>
      </c>
      <c r="Q186" s="69"/>
    </row>
    <row r="187" spans="1:17" ht="15" customHeight="1">
      <c r="A187" s="193" t="s">
        <v>154</v>
      </c>
      <c r="B187" s="172">
        <v>379</v>
      </c>
      <c r="C187" s="302">
        <v>-0.16</v>
      </c>
      <c r="D187" s="172">
        <v>12</v>
      </c>
      <c r="E187" s="302">
        <v>1.4</v>
      </c>
      <c r="F187" s="172">
        <v>0</v>
      </c>
      <c r="G187" s="302">
        <v>0</v>
      </c>
      <c r="H187" s="172">
        <v>391</v>
      </c>
      <c r="I187" s="303">
        <v>-0.15</v>
      </c>
      <c r="J187" s="264">
        <v>48.05</v>
      </c>
      <c r="K187" s="69">
        <v>48.2</v>
      </c>
      <c r="L187" s="135">
        <f t="shared" si="8"/>
        <v>-0.15000000000000568</v>
      </c>
      <c r="M187" s="306">
        <f t="shared" si="9"/>
        <v>-0.31120331950208646</v>
      </c>
      <c r="N187" s="78">
        <f>Margins!B187</f>
        <v>6900</v>
      </c>
      <c r="O187" s="25">
        <f t="shared" si="10"/>
        <v>82800</v>
      </c>
      <c r="P187" s="25">
        <f t="shared" si="11"/>
        <v>0</v>
      </c>
      <c r="Q187" s="69"/>
    </row>
    <row r="188" spans="1:17" ht="15" customHeight="1">
      <c r="A188" s="193" t="s">
        <v>303</v>
      </c>
      <c r="B188" s="172">
        <v>2047</v>
      </c>
      <c r="C188" s="302">
        <v>-0.26</v>
      </c>
      <c r="D188" s="172">
        <v>20</v>
      </c>
      <c r="E188" s="302">
        <v>-0.55</v>
      </c>
      <c r="F188" s="172">
        <v>0</v>
      </c>
      <c r="G188" s="302">
        <v>0</v>
      </c>
      <c r="H188" s="172">
        <v>2067</v>
      </c>
      <c r="I188" s="303">
        <v>-0.27</v>
      </c>
      <c r="J188" s="264">
        <v>96.7</v>
      </c>
      <c r="K188" s="69">
        <v>98.55</v>
      </c>
      <c r="L188" s="135">
        <f t="shared" si="8"/>
        <v>-1.8499999999999943</v>
      </c>
      <c r="M188" s="306">
        <f t="shared" si="9"/>
        <v>-1.8772196854388579</v>
      </c>
      <c r="N188" s="78">
        <f>Margins!B188</f>
        <v>3600</v>
      </c>
      <c r="O188" s="25">
        <f t="shared" si="10"/>
        <v>72000</v>
      </c>
      <c r="P188" s="25">
        <f t="shared" si="11"/>
        <v>0</v>
      </c>
      <c r="Q188" s="69"/>
    </row>
    <row r="189" spans="1:17" ht="15" customHeight="1">
      <c r="A189" s="193" t="s">
        <v>155</v>
      </c>
      <c r="B189" s="172">
        <v>5366</v>
      </c>
      <c r="C189" s="302">
        <v>0.01</v>
      </c>
      <c r="D189" s="172">
        <v>11</v>
      </c>
      <c r="E189" s="302">
        <v>1.2</v>
      </c>
      <c r="F189" s="172">
        <v>0</v>
      </c>
      <c r="G189" s="302">
        <v>0</v>
      </c>
      <c r="H189" s="172">
        <v>5377</v>
      </c>
      <c r="I189" s="303">
        <v>0.02</v>
      </c>
      <c r="J189" s="264">
        <v>478.05</v>
      </c>
      <c r="K189" s="69">
        <v>473.25</v>
      </c>
      <c r="L189" s="135">
        <f t="shared" si="8"/>
        <v>4.800000000000011</v>
      </c>
      <c r="M189" s="306">
        <f t="shared" si="9"/>
        <v>1.014263074484947</v>
      </c>
      <c r="N189" s="78">
        <f>Margins!B189</f>
        <v>525</v>
      </c>
      <c r="O189" s="25">
        <f t="shared" si="10"/>
        <v>5775</v>
      </c>
      <c r="P189" s="25">
        <f t="shared" si="11"/>
        <v>0</v>
      </c>
      <c r="Q189" s="69"/>
    </row>
    <row r="190" spans="1:17" ht="15" customHeight="1">
      <c r="A190" s="193" t="s">
        <v>38</v>
      </c>
      <c r="B190" s="172">
        <v>1618</v>
      </c>
      <c r="C190" s="302">
        <v>-0.5</v>
      </c>
      <c r="D190" s="172">
        <v>15</v>
      </c>
      <c r="E190" s="302">
        <v>-0.64</v>
      </c>
      <c r="F190" s="172">
        <v>0</v>
      </c>
      <c r="G190" s="302">
        <v>-1</v>
      </c>
      <c r="H190" s="172">
        <v>1633</v>
      </c>
      <c r="I190" s="303">
        <v>-0.5</v>
      </c>
      <c r="J190" s="264">
        <v>534.95</v>
      </c>
      <c r="K190" s="69">
        <v>532.2</v>
      </c>
      <c r="L190" s="135">
        <f t="shared" si="8"/>
        <v>2.75</v>
      </c>
      <c r="M190" s="306">
        <f t="shared" si="9"/>
        <v>0.5167230364524614</v>
      </c>
      <c r="N190" s="78">
        <f>Margins!B190</f>
        <v>600</v>
      </c>
      <c r="O190" s="25">
        <f t="shared" si="10"/>
        <v>9000</v>
      </c>
      <c r="P190" s="25">
        <f t="shared" si="11"/>
        <v>0</v>
      </c>
      <c r="Q190" s="69"/>
    </row>
    <row r="191" spans="1:17" ht="15" customHeight="1">
      <c r="A191" s="193" t="s">
        <v>156</v>
      </c>
      <c r="B191" s="172">
        <v>132</v>
      </c>
      <c r="C191" s="302">
        <v>-0.39</v>
      </c>
      <c r="D191" s="172">
        <v>0</v>
      </c>
      <c r="E191" s="302">
        <v>0</v>
      </c>
      <c r="F191" s="172">
        <v>0</v>
      </c>
      <c r="G191" s="302">
        <v>0</v>
      </c>
      <c r="H191" s="172">
        <v>132</v>
      </c>
      <c r="I191" s="303">
        <v>-0.39</v>
      </c>
      <c r="J191" s="264">
        <v>407.85</v>
      </c>
      <c r="K191" s="69">
        <v>412.2</v>
      </c>
      <c r="L191" s="135">
        <f t="shared" si="8"/>
        <v>-4.349999999999966</v>
      </c>
      <c r="M191" s="306">
        <f t="shared" si="9"/>
        <v>-1.0553129548762654</v>
      </c>
      <c r="N191" s="78">
        <f>Margins!B191</f>
        <v>600</v>
      </c>
      <c r="O191" s="25">
        <f t="shared" si="10"/>
        <v>0</v>
      </c>
      <c r="P191" s="25">
        <f t="shared" si="11"/>
        <v>0</v>
      </c>
      <c r="Q191" s="69"/>
    </row>
    <row r="192" spans="1:17" ht="15" customHeight="1" thickBot="1">
      <c r="A192" s="323" t="s">
        <v>395</v>
      </c>
      <c r="B192" s="172">
        <v>3297</v>
      </c>
      <c r="C192" s="302">
        <v>-0.39</v>
      </c>
      <c r="D192" s="172">
        <v>2</v>
      </c>
      <c r="E192" s="302">
        <v>0</v>
      </c>
      <c r="F192" s="172">
        <v>0</v>
      </c>
      <c r="G192" s="302">
        <v>0</v>
      </c>
      <c r="H192" s="172">
        <v>3299</v>
      </c>
      <c r="I192" s="303">
        <v>-0.39</v>
      </c>
      <c r="J192" s="264">
        <v>309.7</v>
      </c>
      <c r="K192" s="69">
        <v>312.25</v>
      </c>
      <c r="L192" s="135">
        <f t="shared" si="8"/>
        <v>-2.5500000000000114</v>
      </c>
      <c r="M192" s="306">
        <f t="shared" si="9"/>
        <v>-0.8166533226581301</v>
      </c>
      <c r="N192" s="78">
        <f>Margins!B192</f>
        <v>700</v>
      </c>
      <c r="O192" s="25">
        <f t="shared" si="10"/>
        <v>1400</v>
      </c>
      <c r="P192" s="25">
        <f t="shared" si="11"/>
        <v>0</v>
      </c>
      <c r="Q192" s="69"/>
    </row>
    <row r="193" spans="2:17" ht="13.5" customHeight="1" hidden="1">
      <c r="B193" s="309">
        <f>SUM(B4:B192)</f>
        <v>1040465</v>
      </c>
      <c r="C193" s="310"/>
      <c r="D193" s="309">
        <f>SUM(D4:D192)</f>
        <v>107527</v>
      </c>
      <c r="E193" s="310"/>
      <c r="F193" s="309">
        <f>SUM(F4:F192)</f>
        <v>86534</v>
      </c>
      <c r="G193" s="310"/>
      <c r="H193" s="172">
        <f>SUM(H4:H192)</f>
        <v>1234526</v>
      </c>
      <c r="I193" s="310"/>
      <c r="J193" s="311"/>
      <c r="K193" s="69"/>
      <c r="L193" s="135"/>
      <c r="M193" s="136"/>
      <c r="N193" s="69"/>
      <c r="O193" s="25">
        <f>SUM(O4:O192)</f>
        <v>58880130</v>
      </c>
      <c r="P193" s="25">
        <f>SUM(P4:P192)</f>
        <v>11882390</v>
      </c>
      <c r="Q193" s="69"/>
    </row>
    <row r="194" spans="11:17" ht="14.25" customHeight="1">
      <c r="K194" s="69"/>
      <c r="L194" s="135"/>
      <c r="M194" s="136"/>
      <c r="N194" s="69"/>
      <c r="O194" s="69"/>
      <c r="P194" s="50">
        <f>P193/O193</f>
        <v>0.20180644981592263</v>
      </c>
      <c r="Q194" s="69"/>
    </row>
    <row r="195" spans="11:13" ht="12.75" customHeight="1">
      <c r="K195" s="69"/>
      <c r="L195" s="135"/>
      <c r="M195"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5"/>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G241" sqref="G241"/>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2" t="s">
        <v>189</v>
      </c>
      <c r="B1" s="393"/>
      <c r="C1" s="393"/>
      <c r="D1" s="393"/>
      <c r="E1" s="393"/>
      <c r="F1" s="393"/>
      <c r="G1" s="393"/>
      <c r="H1" s="393"/>
      <c r="I1" s="393"/>
      <c r="J1" s="393"/>
      <c r="K1" s="414"/>
      <c r="L1" s="155"/>
      <c r="M1" s="112"/>
      <c r="N1" s="62"/>
      <c r="O1" s="2"/>
      <c r="P1" s="107"/>
      <c r="Q1" s="108"/>
      <c r="R1" s="69"/>
      <c r="S1" s="103"/>
      <c r="T1" s="103"/>
      <c r="U1" s="103"/>
      <c r="V1" s="103"/>
      <c r="W1" s="103"/>
      <c r="X1" s="103"/>
      <c r="Y1" s="103"/>
      <c r="Z1" s="103"/>
      <c r="AA1" s="103"/>
      <c r="AB1" s="74"/>
    </row>
    <row r="2" spans="1:28" s="58" customFormat="1" ht="16.5" customHeight="1" thickBot="1">
      <c r="A2" s="134"/>
      <c r="B2" s="411" t="s">
        <v>59</v>
      </c>
      <c r="C2" s="412"/>
      <c r="D2" s="412"/>
      <c r="E2" s="413"/>
      <c r="F2" s="401" t="s">
        <v>186</v>
      </c>
      <c r="G2" s="402"/>
      <c r="H2" s="403"/>
      <c r="I2" s="401" t="s">
        <v>187</v>
      </c>
      <c r="J2" s="402"/>
      <c r="K2" s="403"/>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150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8">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14672100</v>
      </c>
      <c r="C6" s="189">
        <f>'Open Int.'!F6</f>
        <v>257400</v>
      </c>
      <c r="D6" s="190">
        <f>'Open Int.'!H6</f>
        <v>21672650</v>
      </c>
      <c r="E6" s="329">
        <f>'Open Int.'!I6</f>
        <v>241400</v>
      </c>
      <c r="F6" s="191">
        <f>IF('Open Int.'!E6=0,0,'Open Int.'!H6/'Open Int.'!E6)</f>
        <v>1.4771334710096033</v>
      </c>
      <c r="G6" s="155">
        <v>1.4867635122479137</v>
      </c>
      <c r="H6" s="170">
        <f t="shared" si="0"/>
        <v>-0.006477184272399985</v>
      </c>
      <c r="I6" s="185">
        <f>IF(Volume!D6=0,0,Volume!F6/Volume!D6)</f>
        <v>1.0902585474186384</v>
      </c>
      <c r="J6" s="176">
        <v>1.0762729307638872</v>
      </c>
      <c r="K6" s="170">
        <f t="shared" si="1"/>
        <v>0.01299448890238729</v>
      </c>
      <c r="L6" s="60"/>
      <c r="M6" s="6"/>
      <c r="N6" s="59"/>
      <c r="O6" s="3"/>
      <c r="P6" s="3"/>
      <c r="Q6" s="3"/>
      <c r="R6" s="3"/>
      <c r="S6" s="3"/>
      <c r="T6" s="3"/>
      <c r="U6" s="61"/>
      <c r="V6" s="3"/>
      <c r="W6" s="3"/>
      <c r="X6" s="3"/>
      <c r="Y6" s="3"/>
      <c r="Z6" s="3"/>
      <c r="AA6" s="2"/>
      <c r="AB6" s="78"/>
      <c r="AC6" s="77"/>
    </row>
    <row r="7" spans="1:27" s="7" customFormat="1" ht="15">
      <c r="A7" s="177" t="s">
        <v>279</v>
      </c>
      <c r="B7" s="188">
        <f>'Open Int.'!E7</f>
        <v>1200</v>
      </c>
      <c r="C7" s="189">
        <f>'Open Int.'!F7</f>
        <v>200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500</v>
      </c>
      <c r="C8" s="189">
        <f>'Open Int.'!F8</f>
        <v>0</v>
      </c>
      <c r="D8" s="190">
        <f>'Open Int.'!H8</f>
        <v>500</v>
      </c>
      <c r="E8" s="329">
        <f>'Open Int.'!I8</f>
        <v>0</v>
      </c>
      <c r="F8" s="191">
        <f>IF('Open Int.'!E8=0,0,'Open Int.'!H8/'Open Int.'!E8)</f>
        <v>1</v>
      </c>
      <c r="G8" s="155">
        <v>1</v>
      </c>
      <c r="H8" s="170">
        <f t="shared" si="0"/>
        <v>0</v>
      </c>
      <c r="I8" s="185">
        <f>IF(Volume!D8=0,0,Volume!F8/Volume!D8)</f>
        <v>0</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408</v>
      </c>
      <c r="B9" s="188">
        <f>'Open Int.'!E9</f>
        <v>600</v>
      </c>
      <c r="C9" s="189">
        <f>'Open Int.'!F9</f>
        <v>400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c r="AB9" s="78"/>
      <c r="AC9" s="77"/>
    </row>
    <row r="10" spans="1:29" s="58" customFormat="1" ht="15">
      <c r="A10" s="177" t="s">
        <v>0</v>
      </c>
      <c r="B10" s="188">
        <f>'Open Int.'!E10</f>
        <v>139875</v>
      </c>
      <c r="C10" s="189">
        <f>'Open Int.'!F10</f>
        <v>-20250</v>
      </c>
      <c r="D10" s="190">
        <f>'Open Int.'!H10</f>
        <v>49125</v>
      </c>
      <c r="E10" s="329">
        <f>'Open Int.'!I10</f>
        <v>0</v>
      </c>
      <c r="F10" s="191">
        <f>IF('Open Int.'!E10=0,0,'Open Int.'!H10/'Open Int.'!E10)</f>
        <v>0.3512064343163539</v>
      </c>
      <c r="G10" s="155">
        <v>0.30679156908665106</v>
      </c>
      <c r="H10" s="170">
        <f t="shared" si="0"/>
        <v>0.1447721179624665</v>
      </c>
      <c r="I10" s="185">
        <f>IF(Volume!D10=0,0,Volume!F10/Volume!D10)</f>
        <v>0.05263157894736842</v>
      </c>
      <c r="J10" s="176">
        <v>0.0125</v>
      </c>
      <c r="K10" s="170">
        <f t="shared" si="1"/>
        <v>3.2105263157894735</v>
      </c>
      <c r="L10" s="60"/>
      <c r="M10" s="6"/>
      <c r="N10" s="59"/>
      <c r="O10" s="3"/>
      <c r="P10" s="3"/>
      <c r="Q10" s="3"/>
      <c r="R10" s="3"/>
      <c r="S10" s="3"/>
      <c r="T10" s="3"/>
      <c r="U10" s="61"/>
      <c r="V10" s="3"/>
      <c r="W10" s="3"/>
      <c r="X10" s="3"/>
      <c r="Y10" s="3"/>
      <c r="Z10" s="3"/>
      <c r="AA10" s="2"/>
      <c r="AB10" s="78"/>
      <c r="AC10" s="77"/>
    </row>
    <row r="11" spans="1:29" s="58" customFormat="1" ht="15">
      <c r="A11" s="177" t="s">
        <v>409</v>
      </c>
      <c r="B11" s="188">
        <f>'Open Int.'!E11</f>
        <v>1350</v>
      </c>
      <c r="C11" s="189">
        <f>'Open Int.'!F11</f>
        <v>-450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410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411</v>
      </c>
      <c r="B13" s="188">
        <f>'Open Int.'!E13</f>
        <v>37400</v>
      </c>
      <c r="C13" s="189">
        <f>'Open Int.'!F13</f>
        <v>8500</v>
      </c>
      <c r="D13" s="190">
        <f>'Open Int.'!H13</f>
        <v>5100</v>
      </c>
      <c r="E13" s="329">
        <f>'Open Int.'!I13</f>
        <v>5100</v>
      </c>
      <c r="F13" s="191">
        <f>IF('Open Int.'!E13=0,0,'Open Int.'!H13/'Open Int.'!E13)</f>
        <v>0.13636363636363635</v>
      </c>
      <c r="G13" s="155">
        <v>0</v>
      </c>
      <c r="H13" s="170">
        <f t="shared" si="0"/>
        <v>0</v>
      </c>
      <c r="I13" s="185">
        <f>IF(Volume!D13=0,0,Volume!F13/Volume!D13)</f>
        <v>0.21428571428571427</v>
      </c>
      <c r="J13" s="176">
        <v>0</v>
      </c>
      <c r="K13" s="170">
        <f t="shared" si="1"/>
        <v>0</v>
      </c>
      <c r="L13" s="60"/>
      <c r="M13" s="6"/>
      <c r="N13" s="59"/>
      <c r="O13" s="3"/>
      <c r="P13" s="3"/>
      <c r="Q13" s="3"/>
      <c r="R13" s="3"/>
      <c r="S13" s="3"/>
      <c r="T13" s="3"/>
      <c r="U13" s="61"/>
      <c r="V13" s="3"/>
      <c r="W13" s="3"/>
      <c r="X13" s="3"/>
      <c r="Y13" s="3"/>
      <c r="Z13" s="3"/>
      <c r="AA13" s="2"/>
      <c r="AB13" s="78"/>
      <c r="AC13" s="77"/>
    </row>
    <row r="14" spans="1:27" s="7" customFormat="1" ht="15">
      <c r="A14" s="177" t="s">
        <v>135</v>
      </c>
      <c r="B14" s="188">
        <f>'Open Int.'!E14</f>
        <v>561050</v>
      </c>
      <c r="C14" s="189">
        <f>'Open Int.'!F14</f>
        <v>9800</v>
      </c>
      <c r="D14" s="190">
        <f>'Open Int.'!H14</f>
        <v>12250</v>
      </c>
      <c r="E14" s="329">
        <f>'Open Int.'!I14</f>
        <v>4900</v>
      </c>
      <c r="F14" s="191">
        <f>IF('Open Int.'!E14=0,0,'Open Int.'!H14/'Open Int.'!E14)</f>
        <v>0.021834061135371178</v>
      </c>
      <c r="G14" s="155">
        <v>0.013333333333333334</v>
      </c>
      <c r="H14" s="170">
        <f t="shared" si="0"/>
        <v>0.6375545851528382</v>
      </c>
      <c r="I14" s="185">
        <f>IF(Volume!D14=0,0,Volume!F14/Volume!D14)</f>
        <v>0.07692307692307693</v>
      </c>
      <c r="J14" s="176">
        <v>0</v>
      </c>
      <c r="K14" s="170">
        <f t="shared" si="1"/>
        <v>0</v>
      </c>
      <c r="L14" s="60"/>
      <c r="M14" s="6"/>
      <c r="N14" s="59"/>
      <c r="O14" s="3"/>
      <c r="P14" s="3"/>
      <c r="Q14" s="3"/>
      <c r="R14" s="3"/>
      <c r="S14" s="3"/>
      <c r="T14" s="3"/>
      <c r="U14" s="61"/>
      <c r="V14" s="3"/>
      <c r="W14" s="3"/>
      <c r="X14" s="3"/>
      <c r="Y14" s="3"/>
      <c r="Z14" s="3"/>
      <c r="AA14" s="2"/>
    </row>
    <row r="15" spans="1:27" s="7" customFormat="1" ht="15">
      <c r="A15" s="177" t="s">
        <v>174</v>
      </c>
      <c r="B15" s="188">
        <f>'Open Int.'!E15</f>
        <v>800650</v>
      </c>
      <c r="C15" s="189">
        <f>'Open Int.'!F15</f>
        <v>20100</v>
      </c>
      <c r="D15" s="190">
        <f>'Open Int.'!H15</f>
        <v>20100</v>
      </c>
      <c r="E15" s="329">
        <f>'Open Int.'!I15</f>
        <v>0</v>
      </c>
      <c r="F15" s="191">
        <f>IF('Open Int.'!E15=0,0,'Open Int.'!H15/'Open Int.'!E15)</f>
        <v>0.02510460251046025</v>
      </c>
      <c r="G15" s="155">
        <v>0.02575107296137339</v>
      </c>
      <c r="H15" s="170">
        <f t="shared" si="0"/>
        <v>-0.025104602510460265</v>
      </c>
      <c r="I15" s="185">
        <f>IF(Volume!D15=0,0,Volume!F15/Volume!D15)</f>
        <v>0.07142857142857142</v>
      </c>
      <c r="J15" s="176">
        <v>0.08333333333333333</v>
      </c>
      <c r="K15" s="170">
        <f t="shared" si="1"/>
        <v>-0.14285714285714285</v>
      </c>
      <c r="L15" s="60"/>
      <c r="M15" s="6"/>
      <c r="N15" s="59"/>
      <c r="O15" s="3"/>
      <c r="P15" s="3"/>
      <c r="Q15" s="3"/>
      <c r="R15" s="3"/>
      <c r="S15" s="3"/>
      <c r="T15" s="3"/>
      <c r="U15" s="61"/>
      <c r="V15" s="3"/>
      <c r="W15" s="3"/>
      <c r="X15" s="3"/>
      <c r="Y15" s="3"/>
      <c r="Z15" s="3"/>
      <c r="AA15" s="2"/>
    </row>
    <row r="16" spans="1:29" s="58" customFormat="1" ht="15">
      <c r="A16" s="177" t="s">
        <v>280</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c r="AB16" s="78"/>
      <c r="AC16" s="77"/>
    </row>
    <row r="17" spans="1:29" s="58" customFormat="1" ht="15">
      <c r="A17" s="177" t="s">
        <v>75</v>
      </c>
      <c r="B17" s="188">
        <f>'Open Int.'!E17</f>
        <v>239200</v>
      </c>
      <c r="C17" s="189">
        <f>'Open Int.'!F17</f>
        <v>6900</v>
      </c>
      <c r="D17" s="190">
        <f>'Open Int.'!H17</f>
        <v>11500</v>
      </c>
      <c r="E17" s="329">
        <f>'Open Int.'!I17</f>
        <v>0</v>
      </c>
      <c r="F17" s="191">
        <f>IF('Open Int.'!E17=0,0,'Open Int.'!H17/'Open Int.'!E17)</f>
        <v>0.04807692307692308</v>
      </c>
      <c r="G17" s="155">
        <v>0.04950495049504951</v>
      </c>
      <c r="H17" s="170">
        <f t="shared" si="0"/>
        <v>-0.028846153846153837</v>
      </c>
      <c r="I17" s="185">
        <f>IF(Volume!D17=0,0,Volume!F17/Volume!D17)</f>
        <v>0</v>
      </c>
      <c r="J17" s="176">
        <v>0.5</v>
      </c>
      <c r="K17" s="170">
        <f t="shared" si="1"/>
        <v>-1</v>
      </c>
      <c r="L17" s="60"/>
      <c r="M17" s="6"/>
      <c r="N17" s="59"/>
      <c r="O17" s="3"/>
      <c r="P17" s="3"/>
      <c r="Q17" s="3"/>
      <c r="R17" s="3"/>
      <c r="S17" s="3"/>
      <c r="T17" s="3"/>
      <c r="U17" s="61"/>
      <c r="V17" s="3"/>
      <c r="W17" s="3"/>
      <c r="X17" s="3"/>
      <c r="Y17" s="3"/>
      <c r="Z17" s="3"/>
      <c r="AA17" s="2"/>
      <c r="AB17" s="78"/>
      <c r="AC17" s="77"/>
    </row>
    <row r="18" spans="1:29" s="58" customFormat="1" ht="15">
      <c r="A18" s="177" t="s">
        <v>412</v>
      </c>
      <c r="B18" s="188">
        <f>'Open Int.'!E18</f>
        <v>650</v>
      </c>
      <c r="C18" s="189">
        <f>'Open Int.'!F18</f>
        <v>0</v>
      </c>
      <c r="D18" s="190">
        <f>'Open Int.'!H18</f>
        <v>650</v>
      </c>
      <c r="E18" s="329">
        <f>'Open Int.'!I18</f>
        <v>0</v>
      </c>
      <c r="F18" s="191">
        <f>IF('Open Int.'!E18=0,0,'Open Int.'!H18/'Open Int.'!E18)</f>
        <v>1</v>
      </c>
      <c r="G18" s="155">
        <v>1</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413</v>
      </c>
      <c r="B19" s="188">
        <f>'Open Int.'!E19</f>
        <v>0</v>
      </c>
      <c r="C19" s="189">
        <f>'Open Int.'!F19</f>
        <v>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88</v>
      </c>
      <c r="B20" s="188">
        <f>'Open Int.'!E20</f>
        <v>2580000</v>
      </c>
      <c r="C20" s="189">
        <f>'Open Int.'!F20</f>
        <v>-47300</v>
      </c>
      <c r="D20" s="190">
        <f>'Open Int.'!H20</f>
        <v>258000</v>
      </c>
      <c r="E20" s="329">
        <f>'Open Int.'!I20</f>
        <v>0</v>
      </c>
      <c r="F20" s="191">
        <f>IF('Open Int.'!E20=0,0,'Open Int.'!H20/'Open Int.'!E20)</f>
        <v>0.1</v>
      </c>
      <c r="G20" s="155">
        <v>0.09819967266775777</v>
      </c>
      <c r="H20" s="170">
        <f t="shared" si="0"/>
        <v>0.01833333333333346</v>
      </c>
      <c r="I20" s="185">
        <f>IF(Volume!D20=0,0,Volume!F20/Volume!D20)</f>
        <v>0</v>
      </c>
      <c r="J20" s="176">
        <v>0.15</v>
      </c>
      <c r="K20" s="170">
        <f t="shared" si="1"/>
        <v>-1</v>
      </c>
      <c r="L20" s="60"/>
      <c r="M20" s="6"/>
      <c r="N20" s="59"/>
      <c r="O20" s="3"/>
      <c r="P20" s="3"/>
      <c r="Q20" s="3"/>
      <c r="R20" s="3"/>
      <c r="S20" s="3"/>
      <c r="T20" s="3"/>
      <c r="U20" s="61"/>
      <c r="V20" s="3"/>
      <c r="W20" s="3"/>
      <c r="X20" s="3"/>
      <c r="Y20" s="3"/>
      <c r="Z20" s="3"/>
      <c r="AA20" s="2"/>
      <c r="AB20" s="78"/>
      <c r="AC20" s="77"/>
    </row>
    <row r="21" spans="1:29" s="58" customFormat="1" ht="15">
      <c r="A21" s="177" t="s">
        <v>136</v>
      </c>
      <c r="B21" s="188">
        <f>'Open Int.'!E21</f>
        <v>8437425</v>
      </c>
      <c r="C21" s="189">
        <f>'Open Int.'!F21</f>
        <v>9550</v>
      </c>
      <c r="D21" s="190">
        <f>'Open Int.'!H21</f>
        <v>1327450</v>
      </c>
      <c r="E21" s="329">
        <f>'Open Int.'!I21</f>
        <v>-124150</v>
      </c>
      <c r="F21" s="191">
        <f>IF('Open Int.'!E21=0,0,'Open Int.'!H21/'Open Int.'!E21)</f>
        <v>0.15732880588568196</v>
      </c>
      <c r="G21" s="155">
        <v>0.17223796033994335</v>
      </c>
      <c r="H21" s="170">
        <f t="shared" si="0"/>
        <v>-0.08656137372293206</v>
      </c>
      <c r="I21" s="185">
        <f>IF(Volume!D21=0,0,Volume!F21/Volume!D21)</f>
        <v>0.10982658959537572</v>
      </c>
      <c r="J21" s="176">
        <v>0.16939890710382513</v>
      </c>
      <c r="K21" s="170">
        <f t="shared" si="1"/>
        <v>-0.3516688420660078</v>
      </c>
      <c r="L21" s="60"/>
      <c r="M21" s="6"/>
      <c r="N21" s="59"/>
      <c r="O21" s="3"/>
      <c r="P21" s="3"/>
      <c r="Q21" s="3"/>
      <c r="R21" s="3"/>
      <c r="S21" s="3"/>
      <c r="T21" s="3"/>
      <c r="U21" s="61"/>
      <c r="V21" s="3"/>
      <c r="W21" s="3"/>
      <c r="X21" s="3"/>
      <c r="Y21" s="3"/>
      <c r="Z21" s="3"/>
      <c r="AA21" s="2"/>
      <c r="AB21" s="78"/>
      <c r="AC21" s="77"/>
    </row>
    <row r="22" spans="1:27" s="8" customFormat="1" ht="15">
      <c r="A22" s="177" t="s">
        <v>157</v>
      </c>
      <c r="B22" s="188">
        <f>'Open Int.'!E22</f>
        <v>0</v>
      </c>
      <c r="C22" s="189">
        <f>'Open Int.'!F22</f>
        <v>0</v>
      </c>
      <c r="D22" s="190">
        <f>'Open Int.'!H22</f>
        <v>0</v>
      </c>
      <c r="E22" s="329">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row>
    <row r="23" spans="1:27" s="8" customFormat="1" ht="15">
      <c r="A23" s="177" t="s">
        <v>193</v>
      </c>
      <c r="B23" s="188">
        <f>'Open Int.'!E23</f>
        <v>202500</v>
      </c>
      <c r="C23" s="189">
        <f>'Open Int.'!F23</f>
        <v>11200</v>
      </c>
      <c r="D23" s="190">
        <f>'Open Int.'!H23</f>
        <v>4800</v>
      </c>
      <c r="E23" s="329">
        <f>'Open Int.'!I23</f>
        <v>1300</v>
      </c>
      <c r="F23" s="191">
        <f>IF('Open Int.'!E23=0,0,'Open Int.'!H23/'Open Int.'!E23)</f>
        <v>0.023703703703703703</v>
      </c>
      <c r="G23" s="155">
        <v>0.018295870360690015</v>
      </c>
      <c r="H23" s="170">
        <f t="shared" si="0"/>
        <v>0.29557671957671955</v>
      </c>
      <c r="I23" s="185">
        <f>IF(Volume!D23=0,0,Volume!F23/Volume!D23)</f>
        <v>0.06550218340611354</v>
      </c>
      <c r="J23" s="176">
        <v>0.02237136465324385</v>
      </c>
      <c r="K23" s="170">
        <f t="shared" si="1"/>
        <v>1.9279475982532748</v>
      </c>
      <c r="L23" s="60"/>
      <c r="M23" s="6"/>
      <c r="N23" s="59"/>
      <c r="O23" s="3"/>
      <c r="P23" s="3"/>
      <c r="Q23" s="3"/>
      <c r="R23" s="3"/>
      <c r="S23" s="3"/>
      <c r="T23" s="3"/>
      <c r="U23" s="61"/>
      <c r="V23" s="3"/>
      <c r="W23" s="3"/>
      <c r="X23" s="3"/>
      <c r="Y23" s="3"/>
      <c r="Z23" s="3"/>
      <c r="AA23" s="2"/>
    </row>
    <row r="24" spans="1:29" s="58" customFormat="1" ht="15">
      <c r="A24" s="177" t="s">
        <v>281</v>
      </c>
      <c r="B24" s="188">
        <f>'Open Int.'!E24</f>
        <v>678300</v>
      </c>
      <c r="C24" s="189">
        <f>'Open Int.'!F24</f>
        <v>17100</v>
      </c>
      <c r="D24" s="190">
        <f>'Open Int.'!H24</f>
        <v>108300</v>
      </c>
      <c r="E24" s="329">
        <f>'Open Int.'!I24</f>
        <v>9500</v>
      </c>
      <c r="F24" s="191">
        <f>IF('Open Int.'!E24=0,0,'Open Int.'!H24/'Open Int.'!E24)</f>
        <v>0.15966386554621848</v>
      </c>
      <c r="G24" s="155">
        <v>0.14942528735632185</v>
      </c>
      <c r="H24" s="170">
        <f t="shared" si="0"/>
        <v>0.06851971557853895</v>
      </c>
      <c r="I24" s="185">
        <f>IF(Volume!D24=0,0,Volume!F24/Volume!D24)</f>
        <v>0.13114754098360656</v>
      </c>
      <c r="J24" s="176">
        <v>0.08085106382978724</v>
      </c>
      <c r="K24" s="170">
        <f t="shared" si="1"/>
        <v>0.6220880069025021</v>
      </c>
      <c r="L24" s="60"/>
      <c r="M24" s="6"/>
      <c r="N24" s="59"/>
      <c r="O24" s="3"/>
      <c r="P24" s="3"/>
      <c r="Q24" s="3"/>
      <c r="R24" s="3"/>
      <c r="S24" s="3"/>
      <c r="T24" s="3"/>
      <c r="U24" s="61"/>
      <c r="V24" s="3"/>
      <c r="W24" s="3"/>
      <c r="X24" s="3"/>
      <c r="Y24" s="3"/>
      <c r="Z24" s="3"/>
      <c r="AA24" s="2"/>
      <c r="AB24" s="78"/>
      <c r="AC24" s="77"/>
    </row>
    <row r="25" spans="1:27" s="7" customFormat="1" ht="15">
      <c r="A25" s="177" t="s">
        <v>282</v>
      </c>
      <c r="B25" s="188">
        <f>'Open Int.'!E25</f>
        <v>1747200</v>
      </c>
      <c r="C25" s="189">
        <f>'Open Int.'!F25</f>
        <v>62400</v>
      </c>
      <c r="D25" s="190">
        <f>'Open Int.'!H25</f>
        <v>720000</v>
      </c>
      <c r="E25" s="329">
        <f>'Open Int.'!I25</f>
        <v>14400</v>
      </c>
      <c r="F25" s="191">
        <f>IF('Open Int.'!E25=0,0,'Open Int.'!H25/'Open Int.'!E25)</f>
        <v>0.41208791208791207</v>
      </c>
      <c r="G25" s="155">
        <v>0.4188034188034188</v>
      </c>
      <c r="H25" s="170">
        <f t="shared" si="0"/>
        <v>-0.0160349854227406</v>
      </c>
      <c r="I25" s="185">
        <f>IF(Volume!D25=0,0,Volume!F25/Volume!D25)</f>
        <v>0.2014388489208633</v>
      </c>
      <c r="J25" s="176">
        <v>0.12078651685393259</v>
      </c>
      <c r="K25" s="170">
        <f t="shared" si="1"/>
        <v>0.6677262840890078</v>
      </c>
      <c r="L25" s="60"/>
      <c r="M25" s="6"/>
      <c r="N25" s="59"/>
      <c r="O25" s="3"/>
      <c r="P25" s="3"/>
      <c r="Q25" s="3"/>
      <c r="R25" s="3"/>
      <c r="S25" s="3"/>
      <c r="T25" s="3"/>
      <c r="U25" s="61"/>
      <c r="V25" s="3"/>
      <c r="W25" s="3"/>
      <c r="X25" s="3"/>
      <c r="Y25" s="3"/>
      <c r="Z25" s="3"/>
      <c r="AA25" s="2"/>
    </row>
    <row r="26" spans="1:27" s="7" customFormat="1" ht="15">
      <c r="A26" s="177" t="s">
        <v>76</v>
      </c>
      <c r="B26" s="188">
        <f>'Open Int.'!E26</f>
        <v>68600</v>
      </c>
      <c r="C26" s="189">
        <f>'Open Int.'!F26</f>
        <v>2800</v>
      </c>
      <c r="D26" s="190">
        <f>'Open Int.'!H26</f>
        <v>26600</v>
      </c>
      <c r="E26" s="329">
        <f>'Open Int.'!I26</f>
        <v>0</v>
      </c>
      <c r="F26" s="191">
        <f>IF('Open Int.'!E26=0,0,'Open Int.'!H26/'Open Int.'!E26)</f>
        <v>0.3877551020408163</v>
      </c>
      <c r="G26" s="155">
        <v>0.40425531914893614</v>
      </c>
      <c r="H26" s="170">
        <f t="shared" si="0"/>
        <v>-0.040816326530612214</v>
      </c>
      <c r="I26" s="185">
        <f>IF(Volume!D26=0,0,Volume!F26/Volume!D26)</f>
        <v>0</v>
      </c>
      <c r="J26" s="176">
        <v>1</v>
      </c>
      <c r="K26" s="170">
        <f t="shared" si="1"/>
        <v>-1</v>
      </c>
      <c r="L26" s="60"/>
      <c r="M26" s="6"/>
      <c r="N26" s="59"/>
      <c r="O26" s="3"/>
      <c r="P26" s="3"/>
      <c r="Q26" s="3"/>
      <c r="R26" s="3"/>
      <c r="S26" s="3"/>
      <c r="T26" s="3"/>
      <c r="U26" s="61"/>
      <c r="V26" s="3"/>
      <c r="W26" s="3"/>
      <c r="X26" s="3"/>
      <c r="Y26" s="3"/>
      <c r="Z26" s="3"/>
      <c r="AA26" s="2"/>
    </row>
    <row r="27" spans="1:29" s="58" customFormat="1" ht="15">
      <c r="A27" s="177" t="s">
        <v>77</v>
      </c>
      <c r="B27" s="188">
        <f>'Open Int.'!E27</f>
        <v>585200</v>
      </c>
      <c r="C27" s="189">
        <f>'Open Int.'!F27</f>
        <v>51300</v>
      </c>
      <c r="D27" s="190">
        <f>'Open Int.'!H27</f>
        <v>277400</v>
      </c>
      <c r="E27" s="329">
        <f>'Open Int.'!I27</f>
        <v>17100</v>
      </c>
      <c r="F27" s="191">
        <f>IF('Open Int.'!E27=0,0,'Open Int.'!H27/'Open Int.'!E27)</f>
        <v>0.474025974025974</v>
      </c>
      <c r="G27" s="155">
        <v>0.4875444839857651</v>
      </c>
      <c r="H27" s="170">
        <f t="shared" si="0"/>
        <v>-0.027727746705848884</v>
      </c>
      <c r="I27" s="185">
        <f>IF(Volume!D27=0,0,Volume!F27/Volume!D27)</f>
        <v>0.15966386554621848</v>
      </c>
      <c r="J27" s="176">
        <v>0.09722222222222222</v>
      </c>
      <c r="K27" s="170">
        <f t="shared" si="1"/>
        <v>0.6422569027611043</v>
      </c>
      <c r="L27" s="60"/>
      <c r="M27" s="6"/>
      <c r="N27" s="59"/>
      <c r="O27" s="3"/>
      <c r="P27" s="3"/>
      <c r="Q27" s="3"/>
      <c r="R27" s="3"/>
      <c r="S27" s="3"/>
      <c r="T27" s="3"/>
      <c r="U27" s="61"/>
      <c r="V27" s="3"/>
      <c r="W27" s="3"/>
      <c r="X27" s="3"/>
      <c r="Y27" s="3"/>
      <c r="Z27" s="3"/>
      <c r="AA27" s="2"/>
      <c r="AB27" s="78"/>
      <c r="AC27" s="77"/>
    </row>
    <row r="28" spans="1:29" s="58" customFormat="1" ht="15">
      <c r="A28" s="177" t="s">
        <v>283</v>
      </c>
      <c r="B28" s="188">
        <f>'Open Int.'!E28</f>
        <v>11550</v>
      </c>
      <c r="C28" s="189">
        <f>'Open Int.'!F28</f>
        <v>1050</v>
      </c>
      <c r="D28" s="190">
        <f>'Open Int.'!H28</f>
        <v>48300</v>
      </c>
      <c r="E28" s="329">
        <f>'Open Int.'!I28</f>
        <v>0</v>
      </c>
      <c r="F28" s="191">
        <f>IF('Open Int.'!E28=0,0,'Open Int.'!H28/'Open Int.'!E28)</f>
        <v>4.181818181818182</v>
      </c>
      <c r="G28" s="155">
        <v>4.6</v>
      </c>
      <c r="H28" s="170">
        <f t="shared" si="0"/>
        <v>-0.09090909090909087</v>
      </c>
      <c r="I28" s="185">
        <f>IF(Volume!D28=0,0,Volume!F28/Volume!D28)</f>
        <v>0</v>
      </c>
      <c r="J28" s="176">
        <v>0</v>
      </c>
      <c r="K28" s="170">
        <f t="shared" si="1"/>
        <v>0</v>
      </c>
      <c r="L28" s="60"/>
      <c r="M28" s="6"/>
      <c r="N28" s="59"/>
      <c r="O28" s="3"/>
      <c r="P28" s="3"/>
      <c r="Q28" s="3"/>
      <c r="R28" s="3"/>
      <c r="S28" s="3"/>
      <c r="T28" s="3"/>
      <c r="U28" s="61"/>
      <c r="V28" s="3"/>
      <c r="W28" s="3"/>
      <c r="X28" s="3"/>
      <c r="Y28" s="3"/>
      <c r="Z28" s="3"/>
      <c r="AA28" s="2"/>
      <c r="AB28" s="78"/>
      <c r="AC28" s="77"/>
    </row>
    <row r="29" spans="1:27" s="7" customFormat="1" ht="15">
      <c r="A29" s="177" t="s">
        <v>34</v>
      </c>
      <c r="B29" s="188">
        <f>'Open Int.'!E29</f>
        <v>1100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284</v>
      </c>
      <c r="B30" s="188">
        <f>'Open Int.'!E30</f>
        <v>2250</v>
      </c>
      <c r="C30" s="189">
        <f>'Open Int.'!F30</f>
        <v>0</v>
      </c>
      <c r="D30" s="190">
        <f>'Open Int.'!H30</f>
        <v>250</v>
      </c>
      <c r="E30" s="329">
        <f>'Open Int.'!I30</f>
        <v>0</v>
      </c>
      <c r="F30" s="191">
        <f>IF('Open Int.'!E30=0,0,'Open Int.'!H30/'Open Int.'!E30)</f>
        <v>0.1111111111111111</v>
      </c>
      <c r="G30" s="155">
        <v>0.1111111111111111</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137</v>
      </c>
      <c r="B31" s="188">
        <f>'Open Int.'!E31</f>
        <v>62000</v>
      </c>
      <c r="C31" s="189">
        <f>'Open Int.'!F31</f>
        <v>13000</v>
      </c>
      <c r="D31" s="190">
        <f>'Open Int.'!H31</f>
        <v>6000</v>
      </c>
      <c r="E31" s="329">
        <f>'Open Int.'!I31</f>
        <v>0</v>
      </c>
      <c r="F31" s="191">
        <f>IF('Open Int.'!E31=0,0,'Open Int.'!H31/'Open Int.'!E31)</f>
        <v>0.0967741935483871</v>
      </c>
      <c r="G31" s="155">
        <v>0.12244897959183673</v>
      </c>
      <c r="H31" s="170">
        <f t="shared" si="0"/>
        <v>-0.20967741935483872</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232</v>
      </c>
      <c r="B32" s="188">
        <f>'Open Int.'!E32</f>
        <v>346000</v>
      </c>
      <c r="C32" s="189">
        <f>'Open Int.'!F32</f>
        <v>11500</v>
      </c>
      <c r="D32" s="190">
        <f>'Open Int.'!H32</f>
        <v>84500</v>
      </c>
      <c r="E32" s="329">
        <f>'Open Int.'!I32</f>
        <v>-1000</v>
      </c>
      <c r="F32" s="191">
        <f>IF('Open Int.'!E32=0,0,'Open Int.'!H32/'Open Int.'!E32)</f>
        <v>0.24421965317919075</v>
      </c>
      <c r="G32" s="155">
        <v>0.2556053811659193</v>
      </c>
      <c r="H32" s="170">
        <f t="shared" si="0"/>
        <v>-0.0445441638779029</v>
      </c>
      <c r="I32" s="185">
        <f>IF(Volume!D32=0,0,Volume!F32/Volume!D32)</f>
        <v>0.06201550387596899</v>
      </c>
      <c r="J32" s="176">
        <v>0.0736196319018405</v>
      </c>
      <c r="K32" s="170">
        <f t="shared" si="1"/>
        <v>-0.15762273901808793</v>
      </c>
      <c r="L32" s="60"/>
      <c r="M32" s="6"/>
      <c r="N32" s="59"/>
      <c r="O32" s="3"/>
      <c r="P32" s="3"/>
      <c r="Q32" s="3"/>
      <c r="R32" s="3"/>
      <c r="S32" s="3"/>
      <c r="T32" s="3"/>
      <c r="U32" s="61"/>
      <c r="V32" s="3"/>
      <c r="W32" s="3"/>
      <c r="X32" s="3"/>
      <c r="Y32" s="3"/>
      <c r="Z32" s="3"/>
      <c r="AA32" s="2"/>
    </row>
    <row r="33" spans="1:27" s="7" customFormat="1" ht="15">
      <c r="A33" s="177" t="s">
        <v>1</v>
      </c>
      <c r="B33" s="188">
        <f>'Open Int.'!E33</f>
        <v>41850</v>
      </c>
      <c r="C33" s="189">
        <f>'Open Int.'!F33</f>
        <v>4650</v>
      </c>
      <c r="D33" s="190">
        <f>'Open Int.'!H33</f>
        <v>6000</v>
      </c>
      <c r="E33" s="329">
        <f>'Open Int.'!I33</f>
        <v>150</v>
      </c>
      <c r="F33" s="191">
        <f>IF('Open Int.'!E33=0,0,'Open Int.'!H33/'Open Int.'!E33)</f>
        <v>0.14336917562724014</v>
      </c>
      <c r="G33" s="155">
        <v>0.15725806451612903</v>
      </c>
      <c r="H33" s="170">
        <f t="shared" si="0"/>
        <v>-0.08831908831908836</v>
      </c>
      <c r="I33" s="185">
        <f>IF(Volume!D33=0,0,Volume!F33/Volume!D33)</f>
        <v>0.06293706293706294</v>
      </c>
      <c r="J33" s="176">
        <v>0.020618556701030927</v>
      </c>
      <c r="K33" s="170">
        <f t="shared" si="1"/>
        <v>2.052447552447553</v>
      </c>
      <c r="L33" s="60"/>
      <c r="M33" s="6"/>
      <c r="N33" s="59"/>
      <c r="O33" s="3"/>
      <c r="P33" s="3"/>
      <c r="Q33" s="3"/>
      <c r="R33" s="3"/>
      <c r="S33" s="3"/>
      <c r="T33" s="3"/>
      <c r="U33" s="61"/>
      <c r="V33" s="3"/>
      <c r="W33" s="3"/>
      <c r="X33" s="3"/>
      <c r="Y33" s="3"/>
      <c r="Z33" s="3"/>
      <c r="AA33" s="2"/>
    </row>
    <row r="34" spans="1:27" s="7" customFormat="1" ht="15">
      <c r="A34" s="177" t="s">
        <v>158</v>
      </c>
      <c r="B34" s="188">
        <f>'Open Int.'!E34</f>
        <v>127300</v>
      </c>
      <c r="C34" s="189">
        <f>'Open Int.'!F34</f>
        <v>19000</v>
      </c>
      <c r="D34" s="190">
        <f>'Open Int.'!H34</f>
        <v>55100</v>
      </c>
      <c r="E34" s="329">
        <f>'Open Int.'!I34</f>
        <v>0</v>
      </c>
      <c r="F34" s="191">
        <f>IF('Open Int.'!E34=0,0,'Open Int.'!H34/'Open Int.'!E34)</f>
        <v>0.43283582089552236</v>
      </c>
      <c r="G34" s="155">
        <v>0.5087719298245614</v>
      </c>
      <c r="H34" s="170">
        <f t="shared" si="0"/>
        <v>-0.14925373134328368</v>
      </c>
      <c r="I34" s="185">
        <f>IF(Volume!D34=0,0,Volume!F34/Volume!D34)</f>
        <v>0</v>
      </c>
      <c r="J34" s="176">
        <v>0</v>
      </c>
      <c r="K34" s="170">
        <f t="shared" si="1"/>
        <v>0</v>
      </c>
      <c r="L34" s="60"/>
      <c r="M34" s="6"/>
      <c r="N34" s="59"/>
      <c r="O34" s="3"/>
      <c r="P34" s="3"/>
      <c r="Q34" s="3"/>
      <c r="R34" s="3"/>
      <c r="S34" s="3"/>
      <c r="T34" s="3"/>
      <c r="U34" s="61"/>
      <c r="V34" s="3"/>
      <c r="W34" s="3"/>
      <c r="X34" s="3"/>
      <c r="Y34" s="3"/>
      <c r="Z34" s="3"/>
      <c r="AA34" s="2"/>
    </row>
    <row r="35" spans="1:27" s="7" customFormat="1" ht="15">
      <c r="A35" s="177" t="s">
        <v>414</v>
      </c>
      <c r="B35" s="188">
        <f>'Open Int.'!E35</f>
        <v>123750</v>
      </c>
      <c r="C35" s="189">
        <f>'Open Int.'!F35</f>
        <v>19800</v>
      </c>
      <c r="D35" s="190">
        <f>'Open Int.'!H35</f>
        <v>4950</v>
      </c>
      <c r="E35" s="329">
        <f>'Open Int.'!I35</f>
        <v>0</v>
      </c>
      <c r="F35" s="191">
        <f>IF('Open Int.'!E35=0,0,'Open Int.'!H35/'Open Int.'!E35)</f>
        <v>0.04</v>
      </c>
      <c r="G35" s="155">
        <v>0.047619047619047616</v>
      </c>
      <c r="H35" s="170">
        <f t="shared" si="0"/>
        <v>-0.15999999999999995</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415</v>
      </c>
      <c r="B36" s="188">
        <f>'Open Int.'!E36</f>
        <v>0</v>
      </c>
      <c r="C36" s="189">
        <f>'Open Int.'!F36</f>
        <v>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285</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159</v>
      </c>
      <c r="B38" s="188">
        <f>'Open Int.'!E38</f>
        <v>607500</v>
      </c>
      <c r="C38" s="189">
        <f>'Open Int.'!F38</f>
        <v>-27000</v>
      </c>
      <c r="D38" s="190">
        <f>'Open Int.'!H38</f>
        <v>153000</v>
      </c>
      <c r="E38" s="329">
        <f>'Open Int.'!I38</f>
        <v>0</v>
      </c>
      <c r="F38" s="191">
        <f>IF('Open Int.'!E38=0,0,'Open Int.'!H38/'Open Int.'!E38)</f>
        <v>0.2518518518518518</v>
      </c>
      <c r="G38" s="155">
        <v>0.24113475177304963</v>
      </c>
      <c r="H38" s="170">
        <f t="shared" si="0"/>
        <v>0.0444444444444444</v>
      </c>
      <c r="I38" s="185">
        <f>IF(Volume!D38=0,0,Volume!F38/Volume!D38)</f>
        <v>0</v>
      </c>
      <c r="J38" s="176">
        <v>0.1111111111111111</v>
      </c>
      <c r="K38" s="170">
        <f t="shared" si="1"/>
        <v>-1</v>
      </c>
      <c r="L38" s="60"/>
      <c r="M38" s="6"/>
      <c r="N38" s="59"/>
      <c r="O38" s="3"/>
      <c r="P38" s="3"/>
      <c r="Q38" s="3"/>
      <c r="R38" s="3"/>
      <c r="S38" s="3"/>
      <c r="T38" s="3"/>
      <c r="U38" s="61"/>
      <c r="V38" s="3"/>
      <c r="W38" s="3"/>
      <c r="X38" s="3"/>
      <c r="Y38" s="3"/>
      <c r="Z38" s="3"/>
      <c r="AA38" s="2"/>
    </row>
    <row r="39" spans="1:27" s="7" customFormat="1" ht="15">
      <c r="A39" s="177" t="s">
        <v>2</v>
      </c>
      <c r="B39" s="188">
        <f>'Open Int.'!E39</f>
        <v>145200</v>
      </c>
      <c r="C39" s="189">
        <f>'Open Int.'!F39</f>
        <v>1100</v>
      </c>
      <c r="D39" s="190">
        <f>'Open Int.'!H39</f>
        <v>26400</v>
      </c>
      <c r="E39" s="329">
        <f>'Open Int.'!I39</f>
        <v>0</v>
      </c>
      <c r="F39" s="191">
        <f>IF('Open Int.'!E39=0,0,'Open Int.'!H39/'Open Int.'!E39)</f>
        <v>0.18181818181818182</v>
      </c>
      <c r="G39" s="155">
        <v>0.183206106870229</v>
      </c>
      <c r="H39" s="170">
        <f t="shared" si="0"/>
        <v>-0.007575757575757547</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416</v>
      </c>
      <c r="B40" s="188">
        <f>'Open Int.'!E40</f>
        <v>1150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391</v>
      </c>
      <c r="B41" s="188">
        <f>'Open Int.'!E41</f>
        <v>1130000</v>
      </c>
      <c r="C41" s="189">
        <f>'Open Int.'!F41</f>
        <v>87500</v>
      </c>
      <c r="D41" s="190">
        <f>'Open Int.'!H41</f>
        <v>227500</v>
      </c>
      <c r="E41" s="329">
        <f>'Open Int.'!I41</f>
        <v>20000</v>
      </c>
      <c r="F41" s="191">
        <f>IF('Open Int.'!E41=0,0,'Open Int.'!H41/'Open Int.'!E41)</f>
        <v>0.2013274336283186</v>
      </c>
      <c r="G41" s="155">
        <v>0.19904076738609114</v>
      </c>
      <c r="H41" s="170">
        <f t="shared" si="0"/>
        <v>0.011488431602516239</v>
      </c>
      <c r="I41" s="185">
        <f>IF(Volume!D41=0,0,Volume!F41/Volume!D41)</f>
        <v>0.15789473684210525</v>
      </c>
      <c r="J41" s="176">
        <v>0.11178247734138973</v>
      </c>
      <c r="K41" s="170">
        <f t="shared" si="1"/>
        <v>0.4125177809388335</v>
      </c>
      <c r="L41" s="60"/>
      <c r="M41" s="6"/>
      <c r="N41" s="59"/>
      <c r="O41" s="3"/>
      <c r="P41" s="3"/>
      <c r="Q41" s="3"/>
      <c r="R41" s="3"/>
      <c r="S41" s="3"/>
      <c r="T41" s="3"/>
      <c r="U41" s="61"/>
      <c r="V41" s="3"/>
      <c r="W41" s="3"/>
      <c r="X41" s="3"/>
      <c r="Y41" s="3"/>
      <c r="Z41" s="3"/>
      <c r="AA41" s="2"/>
    </row>
    <row r="42" spans="1:27" s="7" customFormat="1" ht="15">
      <c r="A42" s="177" t="s">
        <v>78</v>
      </c>
      <c r="B42" s="188">
        <f>'Open Int.'!E42</f>
        <v>22400</v>
      </c>
      <c r="C42" s="189">
        <f>'Open Int.'!F42</f>
        <v>-11200</v>
      </c>
      <c r="D42" s="190">
        <f>'Open Int.'!H42</f>
        <v>8000</v>
      </c>
      <c r="E42" s="329">
        <f>'Open Int.'!I42</f>
        <v>0</v>
      </c>
      <c r="F42" s="191">
        <f>IF('Open Int.'!E42=0,0,'Open Int.'!H42/'Open Int.'!E42)</f>
        <v>0.35714285714285715</v>
      </c>
      <c r="G42" s="155">
        <v>0.23809523809523808</v>
      </c>
      <c r="H42" s="170">
        <f t="shared" si="0"/>
        <v>0.5000000000000001</v>
      </c>
      <c r="I42" s="185">
        <f>IF(Volume!D42=0,0,Volume!F42/Volume!D42)</f>
        <v>0</v>
      </c>
      <c r="J42" s="176">
        <v>0.0625</v>
      </c>
      <c r="K42" s="170">
        <f t="shared" si="1"/>
        <v>-1</v>
      </c>
      <c r="L42" s="60"/>
      <c r="M42" s="6"/>
      <c r="N42" s="59"/>
      <c r="O42" s="3"/>
      <c r="P42" s="3"/>
      <c r="Q42" s="3"/>
      <c r="R42" s="3"/>
      <c r="S42" s="3"/>
      <c r="T42" s="3"/>
      <c r="U42" s="61"/>
      <c r="V42" s="3"/>
      <c r="W42" s="3"/>
      <c r="X42" s="3"/>
      <c r="Y42" s="3"/>
      <c r="Z42" s="3"/>
      <c r="AA42" s="2"/>
    </row>
    <row r="43" spans="1:27" s="7" customFormat="1" ht="15">
      <c r="A43" s="177" t="s">
        <v>138</v>
      </c>
      <c r="B43" s="188">
        <f>'Open Int.'!E43</f>
        <v>87975</v>
      </c>
      <c r="C43" s="189">
        <f>'Open Int.'!F43</f>
        <v>3825</v>
      </c>
      <c r="D43" s="190">
        <f>'Open Int.'!H43</f>
        <v>20400</v>
      </c>
      <c r="E43" s="329">
        <f>'Open Int.'!I43</f>
        <v>850</v>
      </c>
      <c r="F43" s="191">
        <f>IF('Open Int.'!E43=0,0,'Open Int.'!H43/'Open Int.'!E43)</f>
        <v>0.2318840579710145</v>
      </c>
      <c r="G43" s="155">
        <v>0.23232323232323232</v>
      </c>
      <c r="H43" s="170">
        <f t="shared" si="0"/>
        <v>-0.0018903591682419417</v>
      </c>
      <c r="I43" s="185">
        <f>IF(Volume!D43=0,0,Volume!F43/Volume!D43)</f>
        <v>0.09090909090909091</v>
      </c>
      <c r="J43" s="176">
        <v>0.08808290155440414</v>
      </c>
      <c r="K43" s="170">
        <f t="shared" si="1"/>
        <v>0.032085561497326304</v>
      </c>
      <c r="L43" s="60"/>
      <c r="M43" s="6"/>
      <c r="N43" s="59"/>
      <c r="O43" s="3"/>
      <c r="P43" s="3"/>
      <c r="Q43" s="3"/>
      <c r="R43" s="3"/>
      <c r="S43" s="3"/>
      <c r="T43" s="3"/>
      <c r="U43" s="61"/>
      <c r="V43" s="3"/>
      <c r="W43" s="3"/>
      <c r="X43" s="3"/>
      <c r="Y43" s="3"/>
      <c r="Z43" s="3"/>
      <c r="AA43" s="2"/>
    </row>
    <row r="44" spans="1:27" s="7" customFormat="1" ht="15">
      <c r="A44" s="177" t="s">
        <v>160</v>
      </c>
      <c r="B44" s="188">
        <f>'Open Int.'!E44</f>
        <v>20900</v>
      </c>
      <c r="C44" s="189">
        <f>'Open Int.'!F44</f>
        <v>1650</v>
      </c>
      <c r="D44" s="190">
        <f>'Open Int.'!H44</f>
        <v>0</v>
      </c>
      <c r="E44" s="329">
        <f>'Open Int.'!I44</f>
        <v>0</v>
      </c>
      <c r="F44" s="191">
        <f>IF('Open Int.'!E44=0,0,'Open Int.'!H44/'Open Int.'!E44)</f>
        <v>0</v>
      </c>
      <c r="G44" s="155">
        <v>0</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161</v>
      </c>
      <c r="B45" s="188">
        <f>'Open Int.'!E45</f>
        <v>1869900</v>
      </c>
      <c r="C45" s="189">
        <f>'Open Int.'!F45</f>
        <v>27600</v>
      </c>
      <c r="D45" s="190">
        <f>'Open Int.'!H45</f>
        <v>62100</v>
      </c>
      <c r="E45" s="329">
        <f>'Open Int.'!I45</f>
        <v>0</v>
      </c>
      <c r="F45" s="191">
        <f>IF('Open Int.'!E45=0,0,'Open Int.'!H45/'Open Int.'!E45)</f>
        <v>0.033210332103321034</v>
      </c>
      <c r="G45" s="155">
        <v>0.033707865168539325</v>
      </c>
      <c r="H45" s="170">
        <f t="shared" si="0"/>
        <v>-0.014760147601475952</v>
      </c>
      <c r="I45" s="185">
        <f>IF(Volume!D45=0,0,Volume!F45/Volume!D45)</f>
        <v>0</v>
      </c>
      <c r="J45" s="176">
        <v>0.05128205128205128</v>
      </c>
      <c r="K45" s="170">
        <f t="shared" si="1"/>
        <v>-1</v>
      </c>
      <c r="L45" s="60"/>
      <c r="M45" s="6"/>
      <c r="N45" s="59"/>
      <c r="O45" s="3"/>
      <c r="P45" s="3"/>
      <c r="Q45" s="3"/>
      <c r="R45" s="3"/>
      <c r="S45" s="3"/>
      <c r="T45" s="3"/>
      <c r="U45" s="61"/>
      <c r="V45" s="3"/>
      <c r="W45" s="3"/>
      <c r="X45" s="3"/>
      <c r="Y45" s="3"/>
      <c r="Z45" s="3"/>
      <c r="AA45" s="2"/>
    </row>
    <row r="46" spans="1:27" s="7" customFormat="1" ht="15">
      <c r="A46" s="177" t="s">
        <v>392</v>
      </c>
      <c r="B46" s="188">
        <f>'Open Int.'!E46</f>
        <v>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3</v>
      </c>
      <c r="B47" s="188">
        <f>'Open Int.'!E47</f>
        <v>922500</v>
      </c>
      <c r="C47" s="189">
        <f>'Open Int.'!F47</f>
        <v>-11250</v>
      </c>
      <c r="D47" s="190">
        <f>'Open Int.'!H47</f>
        <v>225000</v>
      </c>
      <c r="E47" s="329">
        <f>'Open Int.'!I47</f>
        <v>1250</v>
      </c>
      <c r="F47" s="191">
        <f>IF('Open Int.'!E47=0,0,'Open Int.'!H47/'Open Int.'!E47)</f>
        <v>0.24390243902439024</v>
      </c>
      <c r="G47" s="155">
        <v>0.23962516733601072</v>
      </c>
      <c r="H47" s="170">
        <f t="shared" si="0"/>
        <v>0.01784984330290224</v>
      </c>
      <c r="I47" s="185">
        <f>IF(Volume!D47=0,0,Volume!F47/Volume!D47)</f>
        <v>0.015625</v>
      </c>
      <c r="J47" s="176">
        <v>0.06818181818181818</v>
      </c>
      <c r="K47" s="170">
        <f t="shared" si="1"/>
        <v>-0.7708333333333334</v>
      </c>
      <c r="L47" s="60"/>
      <c r="M47" s="6"/>
      <c r="N47" s="59"/>
      <c r="O47" s="3"/>
      <c r="P47" s="3"/>
      <c r="Q47" s="3"/>
      <c r="R47" s="3"/>
      <c r="S47" s="3"/>
      <c r="T47" s="3"/>
      <c r="U47" s="61"/>
      <c r="V47" s="3"/>
      <c r="W47" s="3"/>
      <c r="X47" s="3"/>
      <c r="Y47" s="3"/>
      <c r="Z47" s="3"/>
      <c r="AA47" s="2"/>
    </row>
    <row r="48" spans="1:27" s="7" customFormat="1" ht="15">
      <c r="A48" s="177" t="s">
        <v>218</v>
      </c>
      <c r="B48" s="188">
        <f>'Open Int.'!E48</f>
        <v>29400</v>
      </c>
      <c r="C48" s="189">
        <f>'Open Int.'!F48</f>
        <v>4200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162</v>
      </c>
      <c r="B49" s="188">
        <f>'Open Int.'!E49</f>
        <v>0</v>
      </c>
      <c r="C49" s="189">
        <f>'Open Int.'!F49</f>
        <v>0</v>
      </c>
      <c r="D49" s="190">
        <f>'Open Int.'!H49</f>
        <v>0</v>
      </c>
      <c r="E49" s="329">
        <f>'Open Int.'!I49</f>
        <v>0</v>
      </c>
      <c r="F49" s="191">
        <f>IF('Open Int.'!E49=0,0,'Open Int.'!H49/'Open Int.'!E49)</f>
        <v>0</v>
      </c>
      <c r="G49" s="155">
        <v>0</v>
      </c>
      <c r="H49" s="170">
        <f t="shared" si="0"/>
        <v>0</v>
      </c>
      <c r="I49" s="185">
        <f>IF(Volume!D49=0,0,Volume!F49/Volume!D49)</f>
        <v>0</v>
      </c>
      <c r="J49" s="176">
        <v>0</v>
      </c>
      <c r="K49" s="170">
        <f t="shared" si="1"/>
        <v>0</v>
      </c>
      <c r="L49" s="60"/>
      <c r="M49" s="6"/>
      <c r="N49" s="59"/>
      <c r="O49" s="3"/>
      <c r="P49" s="3"/>
      <c r="Q49" s="3"/>
      <c r="R49" s="3"/>
      <c r="S49" s="3"/>
      <c r="T49" s="3"/>
      <c r="U49" s="61"/>
      <c r="V49" s="3"/>
      <c r="W49" s="3"/>
      <c r="X49" s="3"/>
      <c r="Y49" s="3"/>
      <c r="Z49" s="3"/>
      <c r="AA49" s="2"/>
    </row>
    <row r="50" spans="1:27" s="7" customFormat="1" ht="15">
      <c r="A50" s="177" t="s">
        <v>286</v>
      </c>
      <c r="B50" s="188">
        <f>'Open Int.'!E50</f>
        <v>1000</v>
      </c>
      <c r="C50" s="189">
        <f>'Open Int.'!F50</f>
        <v>0</v>
      </c>
      <c r="D50" s="190">
        <f>'Open Int.'!H50</f>
        <v>0</v>
      </c>
      <c r="E50" s="329">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183</v>
      </c>
      <c r="B51" s="188">
        <f>'Open Int.'!E51</f>
        <v>3800</v>
      </c>
      <c r="C51" s="189">
        <f>'Open Int.'!F51</f>
        <v>0</v>
      </c>
      <c r="D51" s="190">
        <f>'Open Int.'!H51</f>
        <v>3800</v>
      </c>
      <c r="E51" s="329">
        <f>'Open Int.'!I51</f>
        <v>3800</v>
      </c>
      <c r="F51" s="191">
        <f>IF('Open Int.'!E51=0,0,'Open Int.'!H51/'Open Int.'!E51)</f>
        <v>1</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219</v>
      </c>
      <c r="B52" s="188">
        <f>'Open Int.'!E52</f>
        <v>434700</v>
      </c>
      <c r="C52" s="189">
        <f>'Open Int.'!F52</f>
        <v>8100</v>
      </c>
      <c r="D52" s="190">
        <f>'Open Int.'!H52</f>
        <v>2700</v>
      </c>
      <c r="E52" s="329">
        <f>'Open Int.'!I52</f>
        <v>0</v>
      </c>
      <c r="F52" s="191">
        <f>IF('Open Int.'!E52=0,0,'Open Int.'!H52/'Open Int.'!E52)</f>
        <v>0.006211180124223602</v>
      </c>
      <c r="G52" s="155">
        <v>0.006329113924050633</v>
      </c>
      <c r="H52" s="170">
        <f t="shared" si="0"/>
        <v>-0.01863354037267086</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417</v>
      </c>
      <c r="B53" s="188">
        <f>'Open Int.'!E53</f>
        <v>745500</v>
      </c>
      <c r="C53" s="189">
        <f>'Open Int.'!F53</f>
        <v>63000</v>
      </c>
      <c r="D53" s="190">
        <f>'Open Int.'!H53</f>
        <v>241500</v>
      </c>
      <c r="E53" s="329">
        <f>'Open Int.'!I53</f>
        <v>-5250</v>
      </c>
      <c r="F53" s="191">
        <f>IF('Open Int.'!E53=0,0,'Open Int.'!H53/'Open Int.'!E53)</f>
        <v>0.323943661971831</v>
      </c>
      <c r="G53" s="155">
        <v>0.36153846153846153</v>
      </c>
      <c r="H53" s="170">
        <f t="shared" si="0"/>
        <v>-0.10398561582259509</v>
      </c>
      <c r="I53" s="185">
        <f>IF(Volume!D53=0,0,Volume!F53/Volume!D53)</f>
        <v>0.14634146341463414</v>
      </c>
      <c r="J53" s="176">
        <v>0</v>
      </c>
      <c r="K53" s="170">
        <f t="shared" si="1"/>
        <v>0</v>
      </c>
      <c r="L53" s="60"/>
      <c r="M53" s="6"/>
      <c r="N53" s="59"/>
      <c r="O53" s="3"/>
      <c r="P53" s="3"/>
      <c r="Q53" s="3"/>
      <c r="R53" s="3"/>
      <c r="S53" s="3"/>
      <c r="T53" s="3"/>
      <c r="U53" s="61"/>
      <c r="V53" s="3"/>
      <c r="W53" s="3"/>
      <c r="X53" s="3"/>
      <c r="Y53" s="3"/>
      <c r="Z53" s="3"/>
      <c r="AA53" s="2"/>
    </row>
    <row r="54" spans="1:27" s="7" customFormat="1" ht="15">
      <c r="A54" s="177" t="s">
        <v>163</v>
      </c>
      <c r="B54" s="188">
        <f>'Open Int.'!E54</f>
        <v>2790</v>
      </c>
      <c r="C54" s="189">
        <f>'Open Int.'!F54</f>
        <v>434</v>
      </c>
      <c r="D54" s="190">
        <f>'Open Int.'!H54</f>
        <v>1116</v>
      </c>
      <c r="E54" s="329">
        <f>'Open Int.'!I54</f>
        <v>124</v>
      </c>
      <c r="F54" s="191">
        <f>IF('Open Int.'!E54=0,0,'Open Int.'!H54/'Open Int.'!E54)</f>
        <v>0.4</v>
      </c>
      <c r="G54" s="155">
        <v>0.42105263157894735</v>
      </c>
      <c r="H54" s="170">
        <f t="shared" si="0"/>
        <v>-0.04999999999999989</v>
      </c>
      <c r="I54" s="185">
        <f>IF(Volume!D54=0,0,Volume!F54/Volume!D54)</f>
        <v>0.2857142857142857</v>
      </c>
      <c r="J54" s="176">
        <v>0</v>
      </c>
      <c r="K54" s="170">
        <f t="shared" si="1"/>
        <v>0</v>
      </c>
      <c r="L54" s="60"/>
      <c r="M54" s="6"/>
      <c r="N54" s="59"/>
      <c r="O54" s="3"/>
      <c r="P54" s="3"/>
      <c r="Q54" s="3"/>
      <c r="R54" s="3"/>
      <c r="S54" s="3"/>
      <c r="T54" s="3"/>
      <c r="U54" s="61"/>
      <c r="V54" s="3"/>
      <c r="W54" s="3"/>
      <c r="X54" s="3"/>
      <c r="Y54" s="3"/>
      <c r="Z54" s="3"/>
      <c r="AA54" s="2"/>
    </row>
    <row r="55" spans="1:27" s="7" customFormat="1" ht="15">
      <c r="A55" s="177" t="s">
        <v>194</v>
      </c>
      <c r="B55" s="188">
        <f>'Open Int.'!E55</f>
        <v>250400</v>
      </c>
      <c r="C55" s="189">
        <f>'Open Int.'!F55</f>
        <v>11200</v>
      </c>
      <c r="D55" s="190">
        <f>'Open Int.'!H55</f>
        <v>23200</v>
      </c>
      <c r="E55" s="329">
        <f>'Open Int.'!I55</f>
        <v>400</v>
      </c>
      <c r="F55" s="191">
        <f>IF('Open Int.'!E55=0,0,'Open Int.'!H55/'Open Int.'!E55)</f>
        <v>0.0926517571884984</v>
      </c>
      <c r="G55" s="155">
        <v>0.09531772575250837</v>
      </c>
      <c r="H55" s="170">
        <f t="shared" si="0"/>
        <v>-0.027969284232946683</v>
      </c>
      <c r="I55" s="185">
        <f>IF(Volume!D55=0,0,Volume!F55/Volume!D55)</f>
        <v>0.02564102564102564</v>
      </c>
      <c r="J55" s="176">
        <v>0</v>
      </c>
      <c r="K55" s="170">
        <f t="shared" si="1"/>
        <v>0</v>
      </c>
      <c r="L55" s="60"/>
      <c r="M55" s="6"/>
      <c r="N55" s="59"/>
      <c r="O55" s="3"/>
      <c r="P55" s="3"/>
      <c r="Q55" s="3"/>
      <c r="R55" s="3"/>
      <c r="S55" s="3"/>
      <c r="T55" s="3"/>
      <c r="U55" s="61"/>
      <c r="V55" s="3"/>
      <c r="W55" s="3"/>
      <c r="X55" s="3"/>
      <c r="Y55" s="3"/>
      <c r="Z55" s="3"/>
      <c r="AA55" s="2"/>
    </row>
    <row r="56" spans="1:27" s="7" customFormat="1" ht="15">
      <c r="A56" s="177" t="s">
        <v>418</v>
      </c>
      <c r="B56" s="188">
        <f>'Open Int.'!E56</f>
        <v>0</v>
      </c>
      <c r="C56" s="189">
        <f>'Open Int.'!F56</f>
        <v>0</v>
      </c>
      <c r="D56" s="190">
        <f>'Open Int.'!H56</f>
        <v>0</v>
      </c>
      <c r="E56" s="329">
        <f>'Open Int.'!I56</f>
        <v>0</v>
      </c>
      <c r="F56" s="191">
        <f>IF('Open Int.'!E56=0,0,'Open Int.'!H56/'Open Int.'!E56)</f>
        <v>0</v>
      </c>
      <c r="G56" s="155">
        <v>0</v>
      </c>
      <c r="H56" s="170">
        <f t="shared" si="0"/>
        <v>0</v>
      </c>
      <c r="I56" s="185">
        <f>IF(Volume!D56=0,0,Volume!F56/Volume!D56)</f>
        <v>0</v>
      </c>
      <c r="J56" s="176">
        <v>0</v>
      </c>
      <c r="K56" s="170">
        <f t="shared" si="1"/>
        <v>0</v>
      </c>
      <c r="L56" s="60"/>
      <c r="M56" s="6"/>
      <c r="N56" s="59"/>
      <c r="O56" s="3"/>
      <c r="P56" s="3"/>
      <c r="Q56" s="3"/>
      <c r="R56" s="3"/>
      <c r="S56" s="3"/>
      <c r="T56" s="3"/>
      <c r="U56" s="61"/>
      <c r="V56" s="3"/>
      <c r="W56" s="3"/>
      <c r="X56" s="3"/>
      <c r="Y56" s="3"/>
      <c r="Z56" s="3"/>
      <c r="AA56" s="2"/>
    </row>
    <row r="57" spans="1:27" s="7" customFormat="1" ht="15">
      <c r="A57" s="177" t="s">
        <v>419</v>
      </c>
      <c r="B57" s="188">
        <f>'Open Int.'!E57</f>
        <v>200</v>
      </c>
      <c r="C57" s="189">
        <f>'Open Int.'!F57</f>
        <v>0</v>
      </c>
      <c r="D57" s="190">
        <f>'Open Int.'!H57</f>
        <v>0</v>
      </c>
      <c r="E57" s="329">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220</v>
      </c>
      <c r="B58" s="188">
        <f>'Open Int.'!E58</f>
        <v>297600</v>
      </c>
      <c r="C58" s="189">
        <f>'Open Int.'!F58</f>
        <v>7200</v>
      </c>
      <c r="D58" s="190">
        <f>'Open Int.'!H58</f>
        <v>21600</v>
      </c>
      <c r="E58" s="329">
        <f>'Open Int.'!I58</f>
        <v>0</v>
      </c>
      <c r="F58" s="191">
        <f>IF('Open Int.'!E58=0,0,'Open Int.'!H58/'Open Int.'!E58)</f>
        <v>0.07258064516129033</v>
      </c>
      <c r="G58" s="155">
        <v>0.0743801652892562</v>
      </c>
      <c r="H58" s="170">
        <f t="shared" si="0"/>
        <v>-0.024193548387096735</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164</v>
      </c>
      <c r="B59" s="188">
        <f>'Open Int.'!E59</f>
        <v>1339050</v>
      </c>
      <c r="C59" s="189">
        <f>'Open Int.'!F59</f>
        <v>73450</v>
      </c>
      <c r="D59" s="190">
        <f>'Open Int.'!H59</f>
        <v>90400</v>
      </c>
      <c r="E59" s="329">
        <f>'Open Int.'!I59</f>
        <v>0</v>
      </c>
      <c r="F59" s="191">
        <f>IF('Open Int.'!E59=0,0,'Open Int.'!H59/'Open Int.'!E59)</f>
        <v>0.06751054852320675</v>
      </c>
      <c r="G59" s="155">
        <v>0.07142857142857142</v>
      </c>
      <c r="H59" s="170">
        <f t="shared" si="0"/>
        <v>-0.05485232067510551</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165</v>
      </c>
      <c r="B60" s="188">
        <f>'Open Int.'!E60</f>
        <v>1300</v>
      </c>
      <c r="C60" s="189">
        <f>'Open Int.'!F60</f>
        <v>0</v>
      </c>
      <c r="D60" s="190">
        <f>'Open Int.'!H60</f>
        <v>0</v>
      </c>
      <c r="E60" s="329">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420</v>
      </c>
      <c r="B61" s="188">
        <f>'Open Int.'!E61</f>
        <v>450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89</v>
      </c>
      <c r="B62" s="188">
        <f>'Open Int.'!E62</f>
        <v>226500</v>
      </c>
      <c r="C62" s="189">
        <f>'Open Int.'!F62</f>
        <v>1500</v>
      </c>
      <c r="D62" s="190">
        <f>'Open Int.'!H62</f>
        <v>27000</v>
      </c>
      <c r="E62" s="329">
        <f>'Open Int.'!I62</f>
        <v>-750</v>
      </c>
      <c r="F62" s="191">
        <f>IF('Open Int.'!E62=0,0,'Open Int.'!H62/'Open Int.'!E62)</f>
        <v>0.11920529801324503</v>
      </c>
      <c r="G62" s="155">
        <v>0.12333333333333334</v>
      </c>
      <c r="H62" s="170">
        <f t="shared" si="0"/>
        <v>-0.03347055664936464</v>
      </c>
      <c r="I62" s="185">
        <f>IF(Volume!D62=0,0,Volume!F62/Volume!D62)</f>
        <v>0.09523809523809523</v>
      </c>
      <c r="J62" s="176">
        <v>0.21052631578947367</v>
      </c>
      <c r="K62" s="170">
        <f t="shared" si="1"/>
        <v>-0.5476190476190477</v>
      </c>
      <c r="L62" s="60"/>
      <c r="M62" s="6"/>
      <c r="N62" s="59"/>
      <c r="O62" s="3"/>
      <c r="P62" s="3"/>
      <c r="Q62" s="3"/>
      <c r="R62" s="3"/>
      <c r="S62" s="3"/>
      <c r="T62" s="3"/>
      <c r="U62" s="61"/>
      <c r="V62" s="3"/>
      <c r="W62" s="3"/>
      <c r="X62" s="3"/>
      <c r="Y62" s="3"/>
      <c r="Z62" s="3"/>
      <c r="AA62" s="2"/>
    </row>
    <row r="63" spans="1:27" s="7" customFormat="1" ht="15">
      <c r="A63" s="177" t="s">
        <v>287</v>
      </c>
      <c r="B63" s="188">
        <f>'Open Int.'!E63</f>
        <v>2000</v>
      </c>
      <c r="C63" s="189">
        <f>'Open Int.'!F63</f>
        <v>0</v>
      </c>
      <c r="D63" s="190">
        <f>'Open Int.'!H63</f>
        <v>2000</v>
      </c>
      <c r="E63" s="329">
        <f>'Open Int.'!I63</f>
        <v>0</v>
      </c>
      <c r="F63" s="191">
        <f>IF('Open Int.'!E63=0,0,'Open Int.'!H63/'Open Int.'!E63)</f>
        <v>1</v>
      </c>
      <c r="G63" s="155">
        <v>1</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421</v>
      </c>
      <c r="B64" s="188">
        <f>'Open Int.'!E64</f>
        <v>700</v>
      </c>
      <c r="C64" s="189">
        <f>'Open Int.'!F64</f>
        <v>0</v>
      </c>
      <c r="D64" s="190">
        <f>'Open Int.'!H64</f>
        <v>0</v>
      </c>
      <c r="E64" s="329">
        <f>'Open Int.'!I64</f>
        <v>0</v>
      </c>
      <c r="F64" s="191">
        <f>IF('Open Int.'!E64=0,0,'Open Int.'!H64/'Open Int.'!E64)</f>
        <v>0</v>
      </c>
      <c r="G64" s="155">
        <v>0</v>
      </c>
      <c r="H64" s="170">
        <f t="shared" si="0"/>
        <v>0</v>
      </c>
      <c r="I64" s="185">
        <f>IF(Volume!D64=0,0,Volume!F64/Volume!D64)</f>
        <v>0</v>
      </c>
      <c r="J64" s="176">
        <v>0</v>
      </c>
      <c r="K64" s="170">
        <f t="shared" si="1"/>
        <v>0</v>
      </c>
      <c r="L64" s="60"/>
      <c r="M64" s="6"/>
      <c r="N64" s="59"/>
      <c r="O64" s="3"/>
      <c r="P64" s="3"/>
      <c r="Q64" s="3"/>
      <c r="R64" s="3"/>
      <c r="S64" s="3"/>
      <c r="T64" s="3"/>
      <c r="U64" s="61"/>
      <c r="V64" s="3"/>
      <c r="W64" s="3"/>
      <c r="X64" s="3"/>
      <c r="Y64" s="3"/>
      <c r="Z64" s="3"/>
      <c r="AA64" s="2"/>
    </row>
    <row r="65" spans="1:27" s="7" customFormat="1" ht="15">
      <c r="A65" s="177" t="s">
        <v>271</v>
      </c>
      <c r="B65" s="188">
        <f>'Open Int.'!E65</f>
        <v>25200</v>
      </c>
      <c r="C65" s="189">
        <f>'Open Int.'!F65</f>
        <v>0</v>
      </c>
      <c r="D65" s="190">
        <f>'Open Int.'!H65</f>
        <v>4800</v>
      </c>
      <c r="E65" s="329">
        <f>'Open Int.'!I65</f>
        <v>0</v>
      </c>
      <c r="F65" s="191">
        <f>IF('Open Int.'!E65=0,0,'Open Int.'!H65/'Open Int.'!E65)</f>
        <v>0.19047619047619047</v>
      </c>
      <c r="G65" s="155">
        <v>0.19047619047619047</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221</v>
      </c>
      <c r="B66" s="188">
        <f>'Open Int.'!E66</f>
        <v>1800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233</v>
      </c>
      <c r="B67" s="188">
        <f>'Open Int.'!E67</f>
        <v>180000</v>
      </c>
      <c r="C67" s="189">
        <f>'Open Int.'!F67</f>
        <v>3000</v>
      </c>
      <c r="D67" s="190">
        <f>'Open Int.'!H67</f>
        <v>51000</v>
      </c>
      <c r="E67" s="329">
        <f>'Open Int.'!I67</f>
        <v>0</v>
      </c>
      <c r="F67" s="191">
        <f>IF('Open Int.'!E67=0,0,'Open Int.'!H67/'Open Int.'!E67)</f>
        <v>0.2833333333333333</v>
      </c>
      <c r="G67" s="155">
        <v>0.288135593220339</v>
      </c>
      <c r="H67" s="170">
        <f t="shared" si="0"/>
        <v>-0.016666666666666725</v>
      </c>
      <c r="I67" s="185">
        <f>IF(Volume!D67=0,0,Volume!F67/Volume!D67)</f>
        <v>0</v>
      </c>
      <c r="J67" s="176">
        <v>0.08888888888888889</v>
      </c>
      <c r="K67" s="170">
        <f t="shared" si="1"/>
        <v>-1</v>
      </c>
      <c r="L67" s="60"/>
      <c r="M67" s="6"/>
      <c r="N67" s="59"/>
      <c r="O67" s="3"/>
      <c r="P67" s="3"/>
      <c r="Q67" s="3"/>
      <c r="R67" s="3"/>
      <c r="S67" s="3"/>
      <c r="T67" s="3"/>
      <c r="U67" s="61"/>
      <c r="V67" s="3"/>
      <c r="W67" s="3"/>
      <c r="X67" s="3"/>
      <c r="Y67" s="3"/>
      <c r="Z67" s="3"/>
      <c r="AA67" s="2"/>
    </row>
    <row r="68" spans="1:27" s="7" customFormat="1" ht="15">
      <c r="A68" s="177" t="s">
        <v>166</v>
      </c>
      <c r="B68" s="188">
        <f>'Open Int.'!E68</f>
        <v>292050</v>
      </c>
      <c r="C68" s="189">
        <f>'Open Int.'!F68</f>
        <v>2950</v>
      </c>
      <c r="D68" s="190">
        <f>'Open Int.'!H68</f>
        <v>76700</v>
      </c>
      <c r="E68" s="329">
        <f>'Open Int.'!I68</f>
        <v>5900</v>
      </c>
      <c r="F68" s="191">
        <f>IF('Open Int.'!E68=0,0,'Open Int.'!H68/'Open Int.'!E68)</f>
        <v>0.26262626262626265</v>
      </c>
      <c r="G68" s="155">
        <v>0.24489795918367346</v>
      </c>
      <c r="H68" s="170">
        <f t="shared" si="0"/>
        <v>0.07239057239057252</v>
      </c>
      <c r="I68" s="185">
        <f>IF(Volume!D68=0,0,Volume!F68/Volume!D68)</f>
        <v>0.3</v>
      </c>
      <c r="J68" s="176">
        <v>0.06382978723404255</v>
      </c>
      <c r="K68" s="170">
        <f t="shared" si="1"/>
        <v>3.7000000000000006</v>
      </c>
      <c r="L68" s="60"/>
      <c r="M68" s="6"/>
      <c r="N68" s="59"/>
      <c r="O68" s="3"/>
      <c r="P68" s="3"/>
      <c r="Q68" s="3"/>
      <c r="R68" s="3"/>
      <c r="S68" s="3"/>
      <c r="T68" s="3"/>
      <c r="U68" s="61"/>
      <c r="V68" s="3"/>
      <c r="W68" s="3"/>
      <c r="X68" s="3"/>
      <c r="Y68" s="3"/>
      <c r="Z68" s="3"/>
      <c r="AA68" s="2"/>
    </row>
    <row r="69" spans="1:27" s="7" customFormat="1" ht="15">
      <c r="A69" s="177" t="s">
        <v>222</v>
      </c>
      <c r="B69" s="188">
        <f>'Open Int.'!E69</f>
        <v>352</v>
      </c>
      <c r="C69" s="189">
        <f>'Open Int.'!F69</f>
        <v>0</v>
      </c>
      <c r="D69" s="190">
        <f>'Open Int.'!H69</f>
        <v>0</v>
      </c>
      <c r="E69" s="329">
        <f>'Open Int.'!I69</f>
        <v>0</v>
      </c>
      <c r="F69" s="191">
        <f>IF('Open Int.'!E69=0,0,'Open Int.'!H69/'Open Int.'!E69)</f>
        <v>0</v>
      </c>
      <c r="G69" s="155">
        <v>0</v>
      </c>
      <c r="H69" s="170">
        <f aca="true" t="shared" si="2" ref="H69:H132">IF(G69=0,0,(F69-G69)/G69)</f>
        <v>0</v>
      </c>
      <c r="I69" s="185">
        <f>IF(Volume!D69=0,0,Volume!F69/Volume!D69)</f>
        <v>0</v>
      </c>
      <c r="J69" s="176">
        <v>0</v>
      </c>
      <c r="K69" s="170">
        <f aca="true" t="shared" si="3" ref="K69:K132">IF(J69=0,0,(I69-J69)/J69)</f>
        <v>0</v>
      </c>
      <c r="L69" s="60"/>
      <c r="M69" s="6"/>
      <c r="N69" s="59"/>
      <c r="O69" s="3"/>
      <c r="P69" s="3"/>
      <c r="Q69" s="3"/>
      <c r="R69" s="3"/>
      <c r="S69" s="3"/>
      <c r="T69" s="3"/>
      <c r="U69" s="61"/>
      <c r="V69" s="3"/>
      <c r="W69" s="3"/>
      <c r="X69" s="3"/>
      <c r="Y69" s="3"/>
      <c r="Z69" s="3"/>
      <c r="AA69" s="2"/>
    </row>
    <row r="70" spans="1:27" s="7" customFormat="1" ht="15">
      <c r="A70" s="177" t="s">
        <v>288</v>
      </c>
      <c r="B70" s="188">
        <f>'Open Int.'!E70</f>
        <v>651000</v>
      </c>
      <c r="C70" s="189">
        <f>'Open Int.'!F70</f>
        <v>-6000</v>
      </c>
      <c r="D70" s="190">
        <f>'Open Int.'!H70</f>
        <v>70500</v>
      </c>
      <c r="E70" s="329">
        <f>'Open Int.'!I70</f>
        <v>10500</v>
      </c>
      <c r="F70" s="191">
        <f>IF('Open Int.'!E70=0,0,'Open Int.'!H70/'Open Int.'!E70)</f>
        <v>0.10829493087557604</v>
      </c>
      <c r="G70" s="155">
        <v>0.091324200913242</v>
      </c>
      <c r="H70" s="170">
        <f t="shared" si="2"/>
        <v>0.1858294930875577</v>
      </c>
      <c r="I70" s="185">
        <f>IF(Volume!D70=0,0,Volume!F70/Volume!D70)</f>
        <v>0.09375</v>
      </c>
      <c r="J70" s="176">
        <v>0.0213903743315508</v>
      </c>
      <c r="K70" s="170">
        <f t="shared" si="3"/>
        <v>3.3828125</v>
      </c>
      <c r="L70" s="60"/>
      <c r="M70" s="6"/>
      <c r="N70" s="59"/>
      <c r="O70" s="3"/>
      <c r="P70" s="3"/>
      <c r="Q70" s="3"/>
      <c r="R70" s="3"/>
      <c r="S70" s="3"/>
      <c r="T70" s="3"/>
      <c r="U70" s="61"/>
      <c r="V70" s="3"/>
      <c r="W70" s="3"/>
      <c r="X70" s="3"/>
      <c r="Y70" s="3"/>
      <c r="Z70" s="3"/>
      <c r="AA70" s="2"/>
    </row>
    <row r="71" spans="1:27" s="7" customFormat="1" ht="15">
      <c r="A71" s="177" t="s">
        <v>289</v>
      </c>
      <c r="B71" s="188">
        <f>'Open Int.'!E71</f>
        <v>64400</v>
      </c>
      <c r="C71" s="189">
        <f>'Open Int.'!F71</f>
        <v>1400</v>
      </c>
      <c r="D71" s="190">
        <f>'Open Int.'!H71</f>
        <v>18200</v>
      </c>
      <c r="E71" s="329">
        <f>'Open Int.'!I71</f>
        <v>0</v>
      </c>
      <c r="F71" s="191">
        <f>IF('Open Int.'!E71=0,0,'Open Int.'!H71/'Open Int.'!E71)</f>
        <v>0.2826086956521739</v>
      </c>
      <c r="G71" s="155">
        <v>0.28888888888888886</v>
      </c>
      <c r="H71" s="170">
        <f t="shared" si="2"/>
        <v>-0.02173913043478259</v>
      </c>
      <c r="I71" s="185">
        <f>IF(Volume!D71=0,0,Volume!F71/Volume!D71)</f>
        <v>0</v>
      </c>
      <c r="J71" s="176">
        <v>0</v>
      </c>
      <c r="K71" s="170">
        <f t="shared" si="3"/>
        <v>0</v>
      </c>
      <c r="L71" s="60"/>
      <c r="M71" s="6"/>
      <c r="N71" s="59"/>
      <c r="O71" s="3"/>
      <c r="P71" s="3"/>
      <c r="Q71" s="3"/>
      <c r="R71" s="3"/>
      <c r="S71" s="3"/>
      <c r="T71" s="3"/>
      <c r="U71" s="61"/>
      <c r="V71" s="3"/>
      <c r="W71" s="3"/>
      <c r="X71" s="3"/>
      <c r="Y71" s="3"/>
      <c r="Z71" s="3"/>
      <c r="AA71" s="2"/>
    </row>
    <row r="72" spans="1:27" s="7" customFormat="1" ht="15">
      <c r="A72" s="177" t="s">
        <v>195</v>
      </c>
      <c r="B72" s="188">
        <f>'Open Int.'!E72</f>
        <v>2556880</v>
      </c>
      <c r="C72" s="189">
        <f>'Open Int.'!F72</f>
        <v>268060</v>
      </c>
      <c r="D72" s="190">
        <f>'Open Int.'!H72</f>
        <v>169084</v>
      </c>
      <c r="E72" s="329">
        <f>'Open Int.'!I72</f>
        <v>-2062</v>
      </c>
      <c r="F72" s="191">
        <f>IF('Open Int.'!E72=0,0,'Open Int.'!H72/'Open Int.'!E72)</f>
        <v>0.06612903225806452</v>
      </c>
      <c r="G72" s="155">
        <v>0.07477477477477477</v>
      </c>
      <c r="H72" s="170">
        <f t="shared" si="2"/>
        <v>-0.11562378546443836</v>
      </c>
      <c r="I72" s="185">
        <f>IF(Volume!D72=0,0,Volume!F72/Volume!D72)</f>
        <v>0.06343283582089553</v>
      </c>
      <c r="J72" s="176">
        <v>0.07075471698113207</v>
      </c>
      <c r="K72" s="170">
        <f t="shared" si="3"/>
        <v>-0.10348258706467656</v>
      </c>
      <c r="L72" s="60"/>
      <c r="M72" s="6"/>
      <c r="N72" s="59"/>
      <c r="O72" s="3"/>
      <c r="P72" s="3"/>
      <c r="Q72" s="3"/>
      <c r="R72" s="3"/>
      <c r="S72" s="3"/>
      <c r="T72" s="3"/>
      <c r="U72" s="61"/>
      <c r="V72" s="3"/>
      <c r="W72" s="3"/>
      <c r="X72" s="3"/>
      <c r="Y72" s="3"/>
      <c r="Z72" s="3"/>
      <c r="AA72" s="2"/>
    </row>
    <row r="73" spans="1:27" s="7" customFormat="1" ht="15">
      <c r="A73" s="177" t="s">
        <v>290</v>
      </c>
      <c r="B73" s="188">
        <f>'Open Int.'!E73</f>
        <v>632800</v>
      </c>
      <c r="C73" s="189">
        <f>'Open Int.'!F73</f>
        <v>2800</v>
      </c>
      <c r="D73" s="190">
        <f>'Open Int.'!H73</f>
        <v>63000</v>
      </c>
      <c r="E73" s="329">
        <f>'Open Int.'!I73</f>
        <v>1400</v>
      </c>
      <c r="F73" s="191">
        <f>IF('Open Int.'!E73=0,0,'Open Int.'!H73/'Open Int.'!E73)</f>
        <v>0.09955752212389381</v>
      </c>
      <c r="G73" s="155">
        <v>0.09777777777777778</v>
      </c>
      <c r="H73" s="170">
        <f t="shared" si="2"/>
        <v>0.01820193081255025</v>
      </c>
      <c r="I73" s="185">
        <f>IF(Volume!D73=0,0,Volume!F73/Volume!D73)</f>
        <v>0.11764705882352941</v>
      </c>
      <c r="J73" s="176">
        <v>0.03571428571428571</v>
      </c>
      <c r="K73" s="170">
        <f t="shared" si="3"/>
        <v>2.294117647058824</v>
      </c>
      <c r="L73" s="60"/>
      <c r="M73" s="6"/>
      <c r="N73" s="59"/>
      <c r="O73" s="3"/>
      <c r="P73" s="3"/>
      <c r="Q73" s="3"/>
      <c r="R73" s="3"/>
      <c r="S73" s="3"/>
      <c r="T73" s="3"/>
      <c r="U73" s="61"/>
      <c r="V73" s="3"/>
      <c r="W73" s="3"/>
      <c r="X73" s="3"/>
      <c r="Y73" s="3"/>
      <c r="Z73" s="3"/>
      <c r="AA73" s="2"/>
    </row>
    <row r="74" spans="1:27" s="7" customFormat="1" ht="15">
      <c r="A74" s="177" t="s">
        <v>197</v>
      </c>
      <c r="B74" s="188">
        <f>'Open Int.'!E74</f>
        <v>16900</v>
      </c>
      <c r="C74" s="189">
        <f>'Open Int.'!F74</f>
        <v>0</v>
      </c>
      <c r="D74" s="190">
        <f>'Open Int.'!H74</f>
        <v>8450</v>
      </c>
      <c r="E74" s="329">
        <f>'Open Int.'!I74</f>
        <v>0</v>
      </c>
      <c r="F74" s="191">
        <f>IF('Open Int.'!E74=0,0,'Open Int.'!H74/'Open Int.'!E74)</f>
        <v>0.5</v>
      </c>
      <c r="G74" s="155">
        <v>0.5</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4</v>
      </c>
      <c r="B75" s="188">
        <f>'Open Int.'!E75</f>
        <v>0</v>
      </c>
      <c r="C75" s="189">
        <f>'Open Int.'!F75</f>
        <v>0</v>
      </c>
      <c r="D75" s="190">
        <f>'Open Int.'!H75</f>
        <v>0</v>
      </c>
      <c r="E75" s="329">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79</v>
      </c>
      <c r="B76" s="188">
        <f>'Open Int.'!E76</f>
        <v>3400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196</v>
      </c>
      <c r="B77" s="188">
        <f>'Open Int.'!E77</f>
        <v>6400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5</v>
      </c>
      <c r="B78" s="188">
        <f>'Open Int.'!E78</f>
        <v>3183620</v>
      </c>
      <c r="C78" s="189">
        <f>'Open Int.'!F78</f>
        <v>111650</v>
      </c>
      <c r="D78" s="190">
        <f>'Open Int.'!H78</f>
        <v>448195</v>
      </c>
      <c r="E78" s="329">
        <f>'Open Int.'!I78</f>
        <v>9570</v>
      </c>
      <c r="F78" s="191">
        <f>IF('Open Int.'!E78=0,0,'Open Int.'!H78/'Open Int.'!E78)</f>
        <v>0.1407815631262525</v>
      </c>
      <c r="G78" s="155">
        <v>0.14278296988577363</v>
      </c>
      <c r="H78" s="170">
        <f t="shared" si="2"/>
        <v>-0.014017125159409762</v>
      </c>
      <c r="I78" s="185">
        <f>IF(Volume!D78=0,0,Volume!F78/Volume!D78)</f>
        <v>0.1039426523297491</v>
      </c>
      <c r="J78" s="176">
        <v>0.025974025974025976</v>
      </c>
      <c r="K78" s="170">
        <f t="shared" si="3"/>
        <v>3.0017921146953404</v>
      </c>
      <c r="L78" s="60"/>
      <c r="M78" s="6"/>
      <c r="N78" s="59"/>
      <c r="O78" s="3"/>
      <c r="P78" s="3"/>
      <c r="Q78" s="3"/>
      <c r="R78" s="3"/>
      <c r="S78" s="3"/>
      <c r="T78" s="3"/>
      <c r="U78" s="61"/>
      <c r="V78" s="3"/>
      <c r="W78" s="3"/>
      <c r="X78" s="3"/>
      <c r="Y78" s="3"/>
      <c r="Z78" s="3"/>
      <c r="AA78" s="2"/>
    </row>
    <row r="79" spans="1:27" s="7" customFormat="1" ht="15">
      <c r="A79" s="177" t="s">
        <v>198</v>
      </c>
      <c r="B79" s="188">
        <f>'Open Int.'!E79</f>
        <v>2361000</v>
      </c>
      <c r="C79" s="189">
        <f>'Open Int.'!F79</f>
        <v>-120000</v>
      </c>
      <c r="D79" s="190">
        <f>'Open Int.'!H79</f>
        <v>330000</v>
      </c>
      <c r="E79" s="329">
        <f>'Open Int.'!I79</f>
        <v>-8000</v>
      </c>
      <c r="F79" s="191">
        <f>IF('Open Int.'!E79=0,0,'Open Int.'!H79/'Open Int.'!E79)</f>
        <v>0.1397712833545108</v>
      </c>
      <c r="G79" s="155">
        <v>0.1362353889560661</v>
      </c>
      <c r="H79" s="170">
        <f t="shared" si="2"/>
        <v>0.02595430178266661</v>
      </c>
      <c r="I79" s="185">
        <f>IF(Volume!D79=0,0,Volume!F79/Volume!D79)</f>
        <v>0.11196319018404909</v>
      </c>
      <c r="J79" s="176">
        <v>0.08024691358024691</v>
      </c>
      <c r="K79" s="170">
        <f t="shared" si="3"/>
        <v>0.3952336007550733</v>
      </c>
      <c r="L79" s="60"/>
      <c r="M79" s="6"/>
      <c r="N79" s="59"/>
      <c r="O79" s="3"/>
      <c r="P79" s="3"/>
      <c r="Q79" s="3"/>
      <c r="R79" s="3"/>
      <c r="S79" s="3"/>
      <c r="T79" s="3"/>
      <c r="U79" s="61"/>
      <c r="V79" s="3"/>
      <c r="W79" s="3"/>
      <c r="X79" s="3"/>
      <c r="Y79" s="3"/>
      <c r="Z79" s="3"/>
      <c r="AA79" s="2"/>
    </row>
    <row r="80" spans="1:27" s="7" customFormat="1" ht="15">
      <c r="A80" s="177" t="s">
        <v>199</v>
      </c>
      <c r="B80" s="188">
        <f>'Open Int.'!E80</f>
        <v>436800</v>
      </c>
      <c r="C80" s="189">
        <f>'Open Int.'!F80</f>
        <v>5200</v>
      </c>
      <c r="D80" s="190">
        <f>'Open Int.'!H80</f>
        <v>97500</v>
      </c>
      <c r="E80" s="329">
        <f>'Open Int.'!I80</f>
        <v>3900</v>
      </c>
      <c r="F80" s="191">
        <f>IF('Open Int.'!E80=0,0,'Open Int.'!H80/'Open Int.'!E80)</f>
        <v>0.22321428571428573</v>
      </c>
      <c r="G80" s="155">
        <v>0.21686746987951808</v>
      </c>
      <c r="H80" s="170">
        <f t="shared" si="2"/>
        <v>0.02926587301587305</v>
      </c>
      <c r="I80" s="185">
        <f>IF(Volume!D80=0,0,Volume!F80/Volume!D80)</f>
        <v>0.13333333333333333</v>
      </c>
      <c r="J80" s="176">
        <v>0.029411764705882353</v>
      </c>
      <c r="K80" s="170">
        <f t="shared" si="3"/>
        <v>3.533333333333333</v>
      </c>
      <c r="L80" s="60"/>
      <c r="M80" s="6"/>
      <c r="N80" s="59"/>
      <c r="O80" s="3"/>
      <c r="P80" s="3"/>
      <c r="Q80" s="3"/>
      <c r="R80" s="3"/>
      <c r="S80" s="3"/>
      <c r="T80" s="3"/>
      <c r="U80" s="61"/>
      <c r="V80" s="3"/>
      <c r="W80" s="3"/>
      <c r="X80" s="3"/>
      <c r="Y80" s="3"/>
      <c r="Z80" s="3"/>
      <c r="AA80" s="2"/>
    </row>
    <row r="81" spans="1:27" s="7" customFormat="1" ht="15">
      <c r="A81" s="193" t="s">
        <v>401</v>
      </c>
      <c r="B81" s="188">
        <f>'Open Int.'!E81</f>
        <v>0</v>
      </c>
      <c r="C81" s="189">
        <f>'Open Int.'!F81</f>
        <v>0</v>
      </c>
      <c r="D81" s="190">
        <f>'Open Int.'!H81</f>
        <v>0</v>
      </c>
      <c r="E81" s="329">
        <f>'Open Int.'!I81</f>
        <v>0</v>
      </c>
      <c r="F81" s="191">
        <f>IF('Open Int.'!E81=0,0,'Open Int.'!H81/'Open Int.'!E81)</f>
        <v>0</v>
      </c>
      <c r="G81" s="155">
        <v>0</v>
      </c>
      <c r="H81" s="170">
        <f t="shared" si="2"/>
        <v>0</v>
      </c>
      <c r="I81" s="185">
        <f>IF(Volume!D81=0,0,Volume!F81/Volume!D81)</f>
        <v>0</v>
      </c>
      <c r="J81" s="176">
        <v>0</v>
      </c>
      <c r="K81" s="170">
        <f t="shared" si="3"/>
        <v>0</v>
      </c>
      <c r="L81" s="60"/>
      <c r="M81" s="6"/>
      <c r="N81" s="59"/>
      <c r="O81" s="3"/>
      <c r="P81" s="3"/>
      <c r="Q81" s="3"/>
      <c r="R81" s="3"/>
      <c r="S81" s="3"/>
      <c r="T81" s="3"/>
      <c r="U81" s="61"/>
      <c r="V81" s="3"/>
      <c r="W81" s="3"/>
      <c r="X81" s="3"/>
      <c r="Y81" s="3"/>
      <c r="Z81" s="3"/>
      <c r="AA81" s="2"/>
    </row>
    <row r="82" spans="1:27" s="7" customFormat="1" ht="15">
      <c r="A82" s="177" t="s">
        <v>422</v>
      </c>
      <c r="B82" s="188">
        <f>'Open Int.'!E82</f>
        <v>753750</v>
      </c>
      <c r="C82" s="189">
        <f>'Open Int.'!F82</f>
        <v>60000</v>
      </c>
      <c r="D82" s="190">
        <f>'Open Int.'!H82</f>
        <v>78750</v>
      </c>
      <c r="E82" s="329">
        <f>'Open Int.'!I82</f>
        <v>0</v>
      </c>
      <c r="F82" s="191">
        <f>IF('Open Int.'!E82=0,0,'Open Int.'!H82/'Open Int.'!E82)</f>
        <v>0.1044776119402985</v>
      </c>
      <c r="G82" s="155">
        <v>0.11351351351351352</v>
      </c>
      <c r="H82" s="170">
        <f t="shared" si="2"/>
        <v>-0.07960199004975133</v>
      </c>
      <c r="I82" s="185">
        <f>IF(Volume!D82=0,0,Volume!F82/Volume!D82)</f>
        <v>0</v>
      </c>
      <c r="J82" s="176">
        <v>0.16666666666666666</v>
      </c>
      <c r="K82" s="170">
        <f t="shared" si="3"/>
        <v>-1</v>
      </c>
      <c r="L82" s="60"/>
      <c r="M82" s="6"/>
      <c r="N82" s="59"/>
      <c r="O82" s="3"/>
      <c r="P82" s="3"/>
      <c r="Q82" s="3"/>
      <c r="R82" s="3"/>
      <c r="S82" s="3"/>
      <c r="T82" s="3"/>
      <c r="U82" s="61"/>
      <c r="V82" s="3"/>
      <c r="W82" s="3"/>
      <c r="X82" s="3"/>
      <c r="Y82" s="3"/>
      <c r="Z82" s="3"/>
      <c r="AA82" s="2"/>
    </row>
    <row r="83" spans="1:27" s="7" customFormat="1" ht="15">
      <c r="A83" s="177" t="s">
        <v>43</v>
      </c>
      <c r="B83" s="188">
        <f>'Open Int.'!E83</f>
        <v>300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200</v>
      </c>
      <c r="B84" s="188">
        <f>'Open Int.'!E84</f>
        <v>829500</v>
      </c>
      <c r="C84" s="189">
        <f>'Open Int.'!F84</f>
        <v>16100</v>
      </c>
      <c r="D84" s="190">
        <f>'Open Int.'!H84</f>
        <v>253750</v>
      </c>
      <c r="E84" s="329">
        <f>'Open Int.'!I84</f>
        <v>3500</v>
      </c>
      <c r="F84" s="191">
        <f>IF('Open Int.'!E84=0,0,'Open Int.'!H84/'Open Int.'!E84)</f>
        <v>0.3059071729957806</v>
      </c>
      <c r="G84" s="155">
        <v>0.3076592082616179</v>
      </c>
      <c r="H84" s="170">
        <f t="shared" si="2"/>
        <v>-0.005694727213714646</v>
      </c>
      <c r="I84" s="185">
        <f>IF(Volume!D84=0,0,Volume!F84/Volume!D84)</f>
        <v>0.7165775401069518</v>
      </c>
      <c r="J84" s="176">
        <v>0.36444444444444446</v>
      </c>
      <c r="K84" s="170">
        <f t="shared" si="3"/>
        <v>0.9662188600495629</v>
      </c>
      <c r="L84" s="60"/>
      <c r="M84" s="6"/>
      <c r="N84" s="59"/>
      <c r="O84" s="3"/>
      <c r="P84" s="3"/>
      <c r="Q84" s="3"/>
      <c r="R84" s="3"/>
      <c r="S84" s="3"/>
      <c r="T84" s="3"/>
      <c r="U84" s="61"/>
      <c r="V84" s="3"/>
      <c r="W84" s="3"/>
      <c r="X84" s="3"/>
      <c r="Y84" s="3"/>
      <c r="Z84" s="3"/>
      <c r="AA84" s="2"/>
    </row>
    <row r="85" spans="1:27" s="7" customFormat="1" ht="15">
      <c r="A85" s="177" t="s">
        <v>141</v>
      </c>
      <c r="B85" s="188">
        <f>'Open Int.'!E85</f>
        <v>8908800</v>
      </c>
      <c r="C85" s="189">
        <f>'Open Int.'!F85</f>
        <v>412800</v>
      </c>
      <c r="D85" s="190">
        <f>'Open Int.'!H85</f>
        <v>2968800</v>
      </c>
      <c r="E85" s="329">
        <f>'Open Int.'!I85</f>
        <v>-74400</v>
      </c>
      <c r="F85" s="191">
        <f>IF('Open Int.'!E85=0,0,'Open Int.'!H85/'Open Int.'!E85)</f>
        <v>0.3332435344827586</v>
      </c>
      <c r="G85" s="155">
        <v>0.3581920903954802</v>
      </c>
      <c r="H85" s="170">
        <f t="shared" si="2"/>
        <v>-0.0696513311758947</v>
      </c>
      <c r="I85" s="185">
        <f>IF(Volume!D85=0,0,Volume!F85/Volume!D85)</f>
        <v>0.24953617810760667</v>
      </c>
      <c r="J85" s="176">
        <v>0.14595103578154425</v>
      </c>
      <c r="K85" s="170">
        <f t="shared" si="3"/>
        <v>0.7097252977437309</v>
      </c>
      <c r="L85" s="60"/>
      <c r="M85" s="6"/>
      <c r="N85" s="59"/>
      <c r="O85" s="3"/>
      <c r="P85" s="3"/>
      <c r="Q85" s="3"/>
      <c r="R85" s="3"/>
      <c r="S85" s="3"/>
      <c r="T85" s="3"/>
      <c r="U85" s="61"/>
      <c r="V85" s="3"/>
      <c r="W85" s="3"/>
      <c r="X85" s="3"/>
      <c r="Y85" s="3"/>
      <c r="Z85" s="3"/>
      <c r="AA85" s="2"/>
    </row>
    <row r="86" spans="1:27" s="7" customFormat="1" ht="15">
      <c r="A86" s="177" t="s">
        <v>398</v>
      </c>
      <c r="B86" s="188">
        <f>'Open Int.'!E86</f>
        <v>9239400</v>
      </c>
      <c r="C86" s="189">
        <f>'Open Int.'!F86</f>
        <v>232200</v>
      </c>
      <c r="D86" s="190">
        <f>'Open Int.'!H86</f>
        <v>791100</v>
      </c>
      <c r="E86" s="329">
        <f>'Open Int.'!I86</f>
        <v>110700</v>
      </c>
      <c r="F86" s="191">
        <f>IF('Open Int.'!E86=0,0,'Open Int.'!H86/'Open Int.'!E86)</f>
        <v>0.08562244301578024</v>
      </c>
      <c r="G86" s="155">
        <v>0.07553956834532374</v>
      </c>
      <c r="H86" s="170">
        <f t="shared" si="2"/>
        <v>0.1334780551612813</v>
      </c>
      <c r="I86" s="185">
        <f>IF(Volume!D86=0,0,Volume!F86/Volume!D86)</f>
        <v>0.052956010086859066</v>
      </c>
      <c r="J86" s="176">
        <v>0.04778156996587031</v>
      </c>
      <c r="K86" s="170">
        <f t="shared" si="3"/>
        <v>0.10829363967497896</v>
      </c>
      <c r="L86" s="60"/>
      <c r="M86" s="6"/>
      <c r="N86" s="59"/>
      <c r="O86" s="3"/>
      <c r="P86" s="3"/>
      <c r="Q86" s="3"/>
      <c r="R86" s="3"/>
      <c r="S86" s="3"/>
      <c r="T86" s="3"/>
      <c r="U86" s="61"/>
      <c r="V86" s="3"/>
      <c r="W86" s="3"/>
      <c r="X86" s="3"/>
      <c r="Y86" s="3"/>
      <c r="Z86" s="3"/>
      <c r="AA86" s="2"/>
    </row>
    <row r="87" spans="1:27" s="7" customFormat="1" ht="15">
      <c r="A87" s="177" t="s">
        <v>184</v>
      </c>
      <c r="B87" s="188">
        <f>'Open Int.'!E87</f>
        <v>4073950</v>
      </c>
      <c r="C87" s="189">
        <f>'Open Int.'!F87</f>
        <v>171100</v>
      </c>
      <c r="D87" s="190">
        <f>'Open Int.'!H87</f>
        <v>1475000</v>
      </c>
      <c r="E87" s="329">
        <f>'Open Int.'!I87</f>
        <v>-53100</v>
      </c>
      <c r="F87" s="191">
        <f>IF('Open Int.'!E87=0,0,'Open Int.'!H87/'Open Int.'!E87)</f>
        <v>0.3620564808110065</v>
      </c>
      <c r="G87" s="155">
        <v>0.3915343915343915</v>
      </c>
      <c r="H87" s="170">
        <f t="shared" si="2"/>
        <v>-0.07528817738810498</v>
      </c>
      <c r="I87" s="185">
        <f>IF(Volume!D87=0,0,Volume!F87/Volume!D87)</f>
        <v>0.21559633027522937</v>
      </c>
      <c r="J87" s="176">
        <v>0.17131062951496387</v>
      </c>
      <c r="K87" s="170">
        <f t="shared" si="3"/>
        <v>0.25851110865480287</v>
      </c>
      <c r="L87" s="60"/>
      <c r="M87" s="6"/>
      <c r="N87" s="59"/>
      <c r="O87" s="3"/>
      <c r="P87" s="3"/>
      <c r="Q87" s="3"/>
      <c r="R87" s="3"/>
      <c r="S87" s="3"/>
      <c r="T87" s="3"/>
      <c r="U87" s="61"/>
      <c r="V87" s="3"/>
      <c r="W87" s="3"/>
      <c r="X87" s="3"/>
      <c r="Y87" s="3"/>
      <c r="Z87" s="3"/>
      <c r="AA87" s="2"/>
    </row>
    <row r="88" spans="1:27" s="7" customFormat="1" ht="15">
      <c r="A88" s="177" t="s">
        <v>175</v>
      </c>
      <c r="B88" s="188">
        <f>'Open Int.'!E88</f>
        <v>20758500</v>
      </c>
      <c r="C88" s="189">
        <f>'Open Int.'!F88</f>
        <v>-771750</v>
      </c>
      <c r="D88" s="190">
        <f>'Open Int.'!H88</f>
        <v>9883125</v>
      </c>
      <c r="E88" s="329">
        <f>'Open Int.'!I88</f>
        <v>-354375</v>
      </c>
      <c r="F88" s="191">
        <f>IF('Open Int.'!E88=0,0,'Open Int.'!H88/'Open Int.'!E88)</f>
        <v>0.4761001517450683</v>
      </c>
      <c r="G88" s="155">
        <v>0.4754937820043892</v>
      </c>
      <c r="H88" s="170">
        <f t="shared" si="2"/>
        <v>0.001275242208474405</v>
      </c>
      <c r="I88" s="185">
        <f>IF(Volume!D88=0,0,Volume!F88/Volume!D88)</f>
        <v>0.39416058394160586</v>
      </c>
      <c r="J88" s="176">
        <v>0.2631578947368421</v>
      </c>
      <c r="K88" s="170">
        <f t="shared" si="3"/>
        <v>0.49781021897810235</v>
      </c>
      <c r="L88" s="60"/>
      <c r="M88" s="6"/>
      <c r="N88" s="59"/>
      <c r="O88" s="3"/>
      <c r="P88" s="3"/>
      <c r="Q88" s="3"/>
      <c r="R88" s="3"/>
      <c r="S88" s="3"/>
      <c r="T88" s="3"/>
      <c r="U88" s="61"/>
      <c r="V88" s="3"/>
      <c r="W88" s="3"/>
      <c r="X88" s="3"/>
      <c r="Y88" s="3"/>
      <c r="Z88" s="3"/>
      <c r="AA88" s="2"/>
    </row>
    <row r="89" spans="1:27" s="7" customFormat="1" ht="15">
      <c r="A89" s="177" t="s">
        <v>142</v>
      </c>
      <c r="B89" s="188">
        <f>'Open Int.'!E89</f>
        <v>246750</v>
      </c>
      <c r="C89" s="189">
        <f>'Open Int.'!F89</f>
        <v>-12250</v>
      </c>
      <c r="D89" s="190">
        <f>'Open Int.'!H89</f>
        <v>1750</v>
      </c>
      <c r="E89" s="329">
        <f>'Open Int.'!I89</f>
        <v>1750</v>
      </c>
      <c r="F89" s="191">
        <f>IF('Open Int.'!E89=0,0,'Open Int.'!H89/'Open Int.'!E89)</f>
        <v>0.0070921985815602835</v>
      </c>
      <c r="G89" s="155">
        <v>0</v>
      </c>
      <c r="H89" s="170">
        <f t="shared" si="2"/>
        <v>0</v>
      </c>
      <c r="I89" s="185">
        <f>IF(Volume!D89=0,0,Volume!F89/Volume!D89)</f>
        <v>0.015384615384615385</v>
      </c>
      <c r="J89" s="176">
        <v>0</v>
      </c>
      <c r="K89" s="170">
        <f t="shared" si="3"/>
        <v>0</v>
      </c>
      <c r="L89" s="60"/>
      <c r="M89" s="6"/>
      <c r="N89" s="59"/>
      <c r="O89" s="3"/>
      <c r="P89" s="3"/>
      <c r="Q89" s="3"/>
      <c r="R89" s="3"/>
      <c r="S89" s="3"/>
      <c r="T89" s="3"/>
      <c r="U89" s="61"/>
      <c r="V89" s="3"/>
      <c r="W89" s="3"/>
      <c r="X89" s="3"/>
      <c r="Y89" s="3"/>
      <c r="Z89" s="3"/>
      <c r="AA89" s="2"/>
    </row>
    <row r="90" spans="1:27" s="7" customFormat="1" ht="15">
      <c r="A90" s="177" t="s">
        <v>176</v>
      </c>
      <c r="B90" s="188">
        <f>'Open Int.'!E90</f>
        <v>1525400</v>
      </c>
      <c r="C90" s="189">
        <f>'Open Int.'!F90</f>
        <v>39150</v>
      </c>
      <c r="D90" s="190">
        <f>'Open Int.'!H90</f>
        <v>292900</v>
      </c>
      <c r="E90" s="329">
        <f>'Open Int.'!I90</f>
        <v>7250</v>
      </c>
      <c r="F90" s="191">
        <f>IF('Open Int.'!E90=0,0,'Open Int.'!H90/'Open Int.'!E90)</f>
        <v>0.1920152091254753</v>
      </c>
      <c r="G90" s="155">
        <v>0.19219512195121952</v>
      </c>
      <c r="H90" s="170">
        <f t="shared" si="2"/>
        <v>-0.0009360946517148882</v>
      </c>
      <c r="I90" s="185">
        <f>IF(Volume!D90=0,0,Volume!F90/Volume!D90)</f>
        <v>0.14285714285714285</v>
      </c>
      <c r="J90" s="176">
        <v>0.05026455026455026</v>
      </c>
      <c r="K90" s="170">
        <f t="shared" si="3"/>
        <v>1.8421052631578947</v>
      </c>
      <c r="L90" s="60"/>
      <c r="M90" s="6"/>
      <c r="N90" s="59"/>
      <c r="O90" s="3"/>
      <c r="P90" s="3"/>
      <c r="Q90" s="3"/>
      <c r="R90" s="3"/>
      <c r="S90" s="3"/>
      <c r="T90" s="3"/>
      <c r="U90" s="61"/>
      <c r="V90" s="3"/>
      <c r="W90" s="3"/>
      <c r="X90" s="3"/>
      <c r="Y90" s="3"/>
      <c r="Z90" s="3"/>
      <c r="AA90" s="2"/>
    </row>
    <row r="91" spans="1:27" s="7" customFormat="1" ht="15">
      <c r="A91" s="177" t="s">
        <v>423</v>
      </c>
      <c r="B91" s="188">
        <f>'Open Int.'!E91</f>
        <v>0</v>
      </c>
      <c r="C91" s="189">
        <f>'Open Int.'!F91</f>
        <v>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397</v>
      </c>
      <c r="B92" s="188">
        <f>'Open Int.'!E92</f>
        <v>11000</v>
      </c>
      <c r="C92" s="189">
        <f>'Open Int.'!F92</f>
        <v>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7" s="7" customFormat="1" ht="15">
      <c r="A93" s="177" t="s">
        <v>167</v>
      </c>
      <c r="B93" s="188">
        <f>'Open Int.'!E93</f>
        <v>1667050</v>
      </c>
      <c r="C93" s="189">
        <f>'Open Int.'!F93</f>
        <v>161700</v>
      </c>
      <c r="D93" s="190">
        <f>'Open Int.'!H93</f>
        <v>61600</v>
      </c>
      <c r="E93" s="329">
        <f>'Open Int.'!I93</f>
        <v>0</v>
      </c>
      <c r="F93" s="191">
        <f>IF('Open Int.'!E93=0,0,'Open Int.'!H93/'Open Int.'!E93)</f>
        <v>0.03695150115473441</v>
      </c>
      <c r="G93" s="155">
        <v>0.04092071611253197</v>
      </c>
      <c r="H93" s="170">
        <f t="shared" si="2"/>
        <v>-0.09699769053117792</v>
      </c>
      <c r="I93" s="185">
        <f>IF(Volume!D93=0,0,Volume!F93/Volume!D93)</f>
        <v>0</v>
      </c>
      <c r="J93" s="176">
        <v>0.014778325123152709</v>
      </c>
      <c r="K93" s="170">
        <f t="shared" si="3"/>
        <v>-1</v>
      </c>
      <c r="L93" s="60"/>
      <c r="M93" s="6"/>
      <c r="N93" s="59"/>
      <c r="O93" s="3"/>
      <c r="P93" s="3"/>
      <c r="Q93" s="3"/>
      <c r="R93" s="3"/>
      <c r="S93" s="3"/>
      <c r="T93" s="3"/>
      <c r="U93" s="61"/>
      <c r="V93" s="3"/>
      <c r="W93" s="3"/>
      <c r="X93" s="3"/>
      <c r="Y93" s="3"/>
      <c r="Z93" s="3"/>
      <c r="AA93" s="2"/>
    </row>
    <row r="94" spans="1:27" s="7" customFormat="1" ht="15">
      <c r="A94" s="177" t="s">
        <v>201</v>
      </c>
      <c r="B94" s="188">
        <f>'Open Int.'!E94</f>
        <v>1562200</v>
      </c>
      <c r="C94" s="189">
        <f>'Open Int.'!F94</f>
        <v>86900</v>
      </c>
      <c r="D94" s="190">
        <f>'Open Int.'!H94</f>
        <v>249000</v>
      </c>
      <c r="E94" s="329">
        <f>'Open Int.'!I94</f>
        <v>2300</v>
      </c>
      <c r="F94" s="191">
        <f>IF('Open Int.'!E94=0,0,'Open Int.'!H94/'Open Int.'!E94)</f>
        <v>0.15939060299577518</v>
      </c>
      <c r="G94" s="155">
        <v>0.1672202263946316</v>
      </c>
      <c r="H94" s="170">
        <f t="shared" si="2"/>
        <v>-0.04682222699770121</v>
      </c>
      <c r="I94" s="185">
        <f>IF(Volume!D94=0,0,Volume!F94/Volume!D94)</f>
        <v>0.0859375</v>
      </c>
      <c r="J94" s="176">
        <v>0.08149509803921569</v>
      </c>
      <c r="K94" s="170">
        <f t="shared" si="3"/>
        <v>0.0545112781954887</v>
      </c>
      <c r="L94" s="60"/>
      <c r="M94" s="6"/>
      <c r="N94" s="59"/>
      <c r="O94" s="3"/>
      <c r="P94" s="3"/>
      <c r="Q94" s="3"/>
      <c r="R94" s="3"/>
      <c r="S94" s="3"/>
      <c r="T94" s="3"/>
      <c r="U94" s="61"/>
      <c r="V94" s="3"/>
      <c r="W94" s="3"/>
      <c r="X94" s="3"/>
      <c r="Y94" s="3"/>
      <c r="Z94" s="3"/>
      <c r="AA94" s="2"/>
    </row>
    <row r="95" spans="1:27" s="7" customFormat="1" ht="15">
      <c r="A95" s="177" t="s">
        <v>143</v>
      </c>
      <c r="B95" s="188">
        <f>'Open Int.'!E95</f>
        <v>0</v>
      </c>
      <c r="C95" s="189">
        <f>'Open Int.'!F95</f>
        <v>0</v>
      </c>
      <c r="D95" s="190">
        <f>'Open Int.'!H95</f>
        <v>0</v>
      </c>
      <c r="E95" s="329">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90</v>
      </c>
      <c r="B96" s="188">
        <f>'Open Int.'!E96</f>
        <v>3000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35</v>
      </c>
      <c r="B97" s="188">
        <f>'Open Int.'!E97</f>
        <v>55000</v>
      </c>
      <c r="C97" s="189">
        <f>'Open Int.'!F97</f>
        <v>1100</v>
      </c>
      <c r="D97" s="190">
        <f>'Open Int.'!H97</f>
        <v>3300</v>
      </c>
      <c r="E97" s="329">
        <f>'Open Int.'!I97</f>
        <v>0</v>
      </c>
      <c r="F97" s="191">
        <f>IF('Open Int.'!E97=0,0,'Open Int.'!H97/'Open Int.'!E97)</f>
        <v>0.06</v>
      </c>
      <c r="G97" s="155">
        <v>0.061224489795918366</v>
      </c>
      <c r="H97" s="170">
        <f t="shared" si="2"/>
        <v>-0.020000000000000014</v>
      </c>
      <c r="I97" s="185">
        <f>IF(Volume!D97=0,0,Volume!F97/Volume!D97)</f>
        <v>0</v>
      </c>
      <c r="J97" s="176">
        <v>0.14285714285714285</v>
      </c>
      <c r="K97" s="170">
        <f t="shared" si="3"/>
        <v>-1</v>
      </c>
      <c r="L97" s="60"/>
      <c r="M97" s="6"/>
      <c r="N97" s="59"/>
      <c r="O97" s="3"/>
      <c r="P97" s="3"/>
      <c r="Q97" s="3"/>
      <c r="R97" s="3"/>
      <c r="S97" s="3"/>
      <c r="T97" s="3"/>
      <c r="U97" s="61"/>
      <c r="V97" s="3"/>
      <c r="W97" s="3"/>
      <c r="X97" s="3"/>
      <c r="Y97" s="3"/>
      <c r="Z97" s="3"/>
      <c r="AA97" s="2"/>
    </row>
    <row r="98" spans="1:27" s="7" customFormat="1" ht="15">
      <c r="A98" s="177" t="s">
        <v>6</v>
      </c>
      <c r="B98" s="188">
        <f>'Open Int.'!E98</f>
        <v>1539000</v>
      </c>
      <c r="C98" s="189">
        <f>'Open Int.'!F98</f>
        <v>-11250</v>
      </c>
      <c r="D98" s="190">
        <f>'Open Int.'!H98</f>
        <v>243000</v>
      </c>
      <c r="E98" s="329">
        <f>'Open Int.'!I98</f>
        <v>-4500</v>
      </c>
      <c r="F98" s="191">
        <f>IF('Open Int.'!E98=0,0,'Open Int.'!H98/'Open Int.'!E98)</f>
        <v>0.15789473684210525</v>
      </c>
      <c r="G98" s="155">
        <v>0.15965166908563136</v>
      </c>
      <c r="H98" s="170">
        <f t="shared" si="2"/>
        <v>-0.011004784688995328</v>
      </c>
      <c r="I98" s="185">
        <f>IF(Volume!D98=0,0,Volume!F98/Volume!D98)</f>
        <v>0.11428571428571428</v>
      </c>
      <c r="J98" s="176">
        <v>0.10909090909090909</v>
      </c>
      <c r="K98" s="170">
        <f t="shared" si="3"/>
        <v>0.04761904761904764</v>
      </c>
      <c r="L98" s="60"/>
      <c r="M98" s="6"/>
      <c r="N98" s="59"/>
      <c r="O98" s="3"/>
      <c r="P98" s="3"/>
      <c r="Q98" s="3"/>
      <c r="R98" s="3"/>
      <c r="S98" s="3"/>
      <c r="T98" s="3"/>
      <c r="U98" s="61"/>
      <c r="V98" s="3"/>
      <c r="W98" s="3"/>
      <c r="X98" s="3"/>
      <c r="Y98" s="3"/>
      <c r="Z98" s="3"/>
      <c r="AA98" s="2"/>
    </row>
    <row r="99" spans="1:27" s="7" customFormat="1" ht="15">
      <c r="A99" s="177" t="s">
        <v>177</v>
      </c>
      <c r="B99" s="188">
        <f>'Open Int.'!E99</f>
        <v>324000</v>
      </c>
      <c r="C99" s="189">
        <f>'Open Int.'!F99</f>
        <v>1500</v>
      </c>
      <c r="D99" s="190">
        <f>'Open Int.'!H99</f>
        <v>38500</v>
      </c>
      <c r="E99" s="329">
        <f>'Open Int.'!I99</f>
        <v>0</v>
      </c>
      <c r="F99" s="191">
        <f>IF('Open Int.'!E99=0,0,'Open Int.'!H99/'Open Int.'!E99)</f>
        <v>0.11882716049382716</v>
      </c>
      <c r="G99" s="155">
        <v>0.11937984496124031</v>
      </c>
      <c r="H99" s="170">
        <f t="shared" si="2"/>
        <v>-0.004629629629629613</v>
      </c>
      <c r="I99" s="185">
        <f>IF(Volume!D99=0,0,Volume!F99/Volume!D99)</f>
        <v>0.055299539170506916</v>
      </c>
      <c r="J99" s="176">
        <v>0.029411764705882353</v>
      </c>
      <c r="K99" s="170">
        <f t="shared" si="3"/>
        <v>0.8801843317972352</v>
      </c>
      <c r="L99" s="60"/>
      <c r="M99" s="6"/>
      <c r="N99" s="59"/>
      <c r="O99" s="3"/>
      <c r="P99" s="3"/>
      <c r="Q99" s="3"/>
      <c r="R99" s="3"/>
      <c r="S99" s="3"/>
      <c r="T99" s="3"/>
      <c r="U99" s="61"/>
      <c r="V99" s="3"/>
      <c r="W99" s="3"/>
      <c r="X99" s="3"/>
      <c r="Y99" s="3"/>
      <c r="Z99" s="3"/>
      <c r="AA99" s="2"/>
    </row>
    <row r="100" spans="1:27" s="7" customFormat="1" ht="15">
      <c r="A100" s="177" t="s">
        <v>168</v>
      </c>
      <c r="B100" s="188">
        <f>'Open Int.'!E100</f>
        <v>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132</v>
      </c>
      <c r="B101" s="188">
        <f>'Open Int.'!E101</f>
        <v>11600</v>
      </c>
      <c r="C101" s="189">
        <f>'Open Int.'!F101</f>
        <v>0</v>
      </c>
      <c r="D101" s="190">
        <f>'Open Int.'!H101</f>
        <v>400</v>
      </c>
      <c r="E101" s="329">
        <f>'Open Int.'!I101</f>
        <v>0</v>
      </c>
      <c r="F101" s="191">
        <f>IF('Open Int.'!E101=0,0,'Open Int.'!H101/'Open Int.'!E101)</f>
        <v>0.034482758620689655</v>
      </c>
      <c r="G101" s="155">
        <v>0.034482758620689655</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144</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291</v>
      </c>
      <c r="B103" s="188">
        <f>'Open Int.'!E103</f>
        <v>3300</v>
      </c>
      <c r="C103" s="189">
        <f>'Open Int.'!F103</f>
        <v>300</v>
      </c>
      <c r="D103" s="190">
        <f>'Open Int.'!H103</f>
        <v>0</v>
      </c>
      <c r="E103" s="329">
        <f>'Open Int.'!I103</f>
        <v>0</v>
      </c>
      <c r="F103" s="191">
        <f>IF('Open Int.'!E103=0,0,'Open Int.'!H103/'Open Int.'!E103)</f>
        <v>0</v>
      </c>
      <c r="G103" s="155">
        <v>0</v>
      </c>
      <c r="H103" s="170">
        <f t="shared" si="2"/>
        <v>0</v>
      </c>
      <c r="I103" s="185">
        <f>IF(Volume!D103=0,0,Volume!F103/Volume!D103)</f>
        <v>0</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133</v>
      </c>
      <c r="B104" s="188">
        <f>'Open Int.'!E104</f>
        <v>4350000</v>
      </c>
      <c r="C104" s="189">
        <f>'Open Int.'!F104</f>
        <v>-293750</v>
      </c>
      <c r="D104" s="190">
        <f>'Open Int.'!H104</f>
        <v>343750</v>
      </c>
      <c r="E104" s="329">
        <f>'Open Int.'!I104</f>
        <v>-12500</v>
      </c>
      <c r="F104" s="191">
        <f>IF('Open Int.'!E104=0,0,'Open Int.'!H104/'Open Int.'!E104)</f>
        <v>0.07902298850574713</v>
      </c>
      <c r="G104" s="155">
        <v>0.07671601615074024</v>
      </c>
      <c r="H104" s="170">
        <f t="shared" si="2"/>
        <v>0.03007158701351086</v>
      </c>
      <c r="I104" s="185">
        <f>IF(Volume!D104=0,0,Volume!F104/Volume!D104)</f>
        <v>0.08</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169</v>
      </c>
      <c r="B105" s="188">
        <f>'Open Int.'!E105</f>
        <v>54000</v>
      </c>
      <c r="C105" s="189">
        <f>'Open Int.'!F105</f>
        <v>6000</v>
      </c>
      <c r="D105" s="190">
        <f>'Open Int.'!H105</f>
        <v>2000</v>
      </c>
      <c r="E105" s="329">
        <f>'Open Int.'!I105</f>
        <v>0</v>
      </c>
      <c r="F105" s="191">
        <f>IF('Open Int.'!E105=0,0,'Open Int.'!H105/'Open Int.'!E105)</f>
        <v>0.037037037037037035</v>
      </c>
      <c r="G105" s="155">
        <v>0.041666666666666664</v>
      </c>
      <c r="H105" s="170">
        <f t="shared" si="2"/>
        <v>-0.1111111111111111</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292</v>
      </c>
      <c r="B106" s="188">
        <f>'Open Int.'!E106</f>
        <v>7150</v>
      </c>
      <c r="C106" s="189">
        <f>'Open Int.'!F106</f>
        <v>-1650</v>
      </c>
      <c r="D106" s="190">
        <f>'Open Int.'!H106</f>
        <v>550</v>
      </c>
      <c r="E106" s="329">
        <f>'Open Int.'!I106</f>
        <v>0</v>
      </c>
      <c r="F106" s="191">
        <f>IF('Open Int.'!E106=0,0,'Open Int.'!H106/'Open Int.'!E106)</f>
        <v>0.07692307692307693</v>
      </c>
      <c r="G106" s="155">
        <v>0.0625</v>
      </c>
      <c r="H106" s="170">
        <f t="shared" si="2"/>
        <v>0.23076923076923084</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424</v>
      </c>
      <c r="B107" s="188">
        <f>'Open Int.'!E107</f>
        <v>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293</v>
      </c>
      <c r="B108" s="188">
        <f>'Open Int.'!E108</f>
        <v>5500</v>
      </c>
      <c r="C108" s="189">
        <f>'Open Int.'!F108</f>
        <v>-1650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178</v>
      </c>
      <c r="B109" s="188">
        <f>'Open Int.'!E109</f>
        <v>160000</v>
      </c>
      <c r="C109" s="189">
        <f>'Open Int.'!F109</f>
        <v>6250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9" s="58" customFormat="1" ht="15">
      <c r="A110" s="177" t="s">
        <v>145</v>
      </c>
      <c r="B110" s="188">
        <f>'Open Int.'!E110</f>
        <v>156400</v>
      </c>
      <c r="C110" s="189">
        <f>'Open Int.'!F110</f>
        <v>-6800</v>
      </c>
      <c r="D110" s="190">
        <f>'Open Int.'!H110</f>
        <v>13600</v>
      </c>
      <c r="E110" s="329">
        <f>'Open Int.'!I110</f>
        <v>0</v>
      </c>
      <c r="F110" s="191">
        <f>IF('Open Int.'!E110=0,0,'Open Int.'!H110/'Open Int.'!E110)</f>
        <v>0.08695652173913043</v>
      </c>
      <c r="G110" s="155">
        <v>0.08333333333333333</v>
      </c>
      <c r="H110" s="170">
        <f t="shared" si="2"/>
        <v>0.043478260869565244</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7" s="7" customFormat="1" ht="15">
      <c r="A111" s="177" t="s">
        <v>272</v>
      </c>
      <c r="B111" s="188">
        <f>'Open Int.'!E111</f>
        <v>74800</v>
      </c>
      <c r="C111" s="189">
        <f>'Open Int.'!F111</f>
        <v>-1700</v>
      </c>
      <c r="D111" s="190">
        <f>'Open Int.'!H111</f>
        <v>5950</v>
      </c>
      <c r="E111" s="329">
        <f>'Open Int.'!I111</f>
        <v>0</v>
      </c>
      <c r="F111" s="191">
        <f>IF('Open Int.'!E111=0,0,'Open Int.'!H111/'Open Int.'!E111)</f>
        <v>0.07954545454545454</v>
      </c>
      <c r="G111" s="155">
        <v>0.07777777777777778</v>
      </c>
      <c r="H111" s="170">
        <f t="shared" si="2"/>
        <v>0.022727272727272693</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210</v>
      </c>
      <c r="B112" s="188">
        <f>'Open Int.'!E112</f>
        <v>29200</v>
      </c>
      <c r="C112" s="189">
        <f>'Open Int.'!F112</f>
        <v>2000</v>
      </c>
      <c r="D112" s="190">
        <f>'Open Int.'!H112</f>
        <v>2200</v>
      </c>
      <c r="E112" s="329">
        <f>'Open Int.'!I112</f>
        <v>0</v>
      </c>
      <c r="F112" s="191">
        <f>IF('Open Int.'!E112=0,0,'Open Int.'!H112/'Open Int.'!E112)</f>
        <v>0.07534246575342465</v>
      </c>
      <c r="G112" s="155">
        <v>0.08088235294117647</v>
      </c>
      <c r="H112" s="170">
        <f t="shared" si="2"/>
        <v>-0.0684931506849316</v>
      </c>
      <c r="I112" s="185">
        <f>IF(Volume!D112=0,0,Volume!F112/Volume!D112)</f>
        <v>0</v>
      </c>
      <c r="J112" s="176">
        <v>0.09523809523809523</v>
      </c>
      <c r="K112" s="170">
        <f t="shared" si="3"/>
        <v>-1</v>
      </c>
      <c r="L112" s="60"/>
      <c r="M112" s="6"/>
      <c r="N112" s="59"/>
      <c r="O112" s="3"/>
      <c r="P112" s="3"/>
      <c r="Q112" s="3"/>
      <c r="R112" s="3"/>
      <c r="S112" s="3"/>
      <c r="T112" s="3"/>
      <c r="U112" s="61"/>
      <c r="V112" s="3"/>
      <c r="W112" s="3"/>
      <c r="X112" s="3"/>
      <c r="Y112" s="3"/>
      <c r="Z112" s="3"/>
      <c r="AA112" s="2"/>
    </row>
    <row r="113" spans="1:27" s="7" customFormat="1" ht="15">
      <c r="A113" s="177" t="s">
        <v>294</v>
      </c>
      <c r="B113" s="188">
        <f>'Open Int.'!E113</f>
        <v>1050</v>
      </c>
      <c r="C113" s="189">
        <f>'Open Int.'!F113</f>
        <v>0</v>
      </c>
      <c r="D113" s="190">
        <f>'Open Int.'!H113</f>
        <v>0</v>
      </c>
      <c r="E113" s="329">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7" s="7" customFormat="1" ht="15">
      <c r="A114" s="177" t="s">
        <v>7</v>
      </c>
      <c r="B114" s="188">
        <f>'Open Int.'!E114</f>
        <v>94536</v>
      </c>
      <c r="C114" s="189">
        <f>'Open Int.'!F114</f>
        <v>2496</v>
      </c>
      <c r="D114" s="190">
        <f>'Open Int.'!H114</f>
        <v>5304</v>
      </c>
      <c r="E114" s="329">
        <f>'Open Int.'!I114</f>
        <v>0</v>
      </c>
      <c r="F114" s="191">
        <f>IF('Open Int.'!E114=0,0,'Open Int.'!H114/'Open Int.'!E114)</f>
        <v>0.056105610561056105</v>
      </c>
      <c r="G114" s="155">
        <v>0.0576271186440678</v>
      </c>
      <c r="H114" s="170">
        <f t="shared" si="2"/>
        <v>-0.02640264026402643</v>
      </c>
      <c r="I114" s="185">
        <f>IF(Volume!D114=0,0,Volume!F114/Volume!D114)</f>
        <v>0</v>
      </c>
      <c r="J114" s="176">
        <v>0.02040816326530612</v>
      </c>
      <c r="K114" s="170">
        <f t="shared" si="3"/>
        <v>-1</v>
      </c>
      <c r="L114" s="60"/>
      <c r="M114" s="6"/>
      <c r="N114" s="59"/>
      <c r="O114" s="3"/>
      <c r="P114" s="3"/>
      <c r="Q114" s="3"/>
      <c r="R114" s="3"/>
      <c r="S114" s="3"/>
      <c r="T114" s="3"/>
      <c r="U114" s="61"/>
      <c r="V114" s="3"/>
      <c r="W114" s="3"/>
      <c r="X114" s="3"/>
      <c r="Y114" s="3"/>
      <c r="Z114" s="3"/>
      <c r="AA114" s="2"/>
    </row>
    <row r="115" spans="1:27" s="7" customFormat="1" ht="15">
      <c r="A115" s="177" t="s">
        <v>170</v>
      </c>
      <c r="B115" s="188">
        <f>'Open Int.'!E115</f>
        <v>1800</v>
      </c>
      <c r="C115" s="189">
        <f>'Open Int.'!F115</f>
        <v>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row>
    <row r="116" spans="1:29" s="58" customFormat="1" ht="15">
      <c r="A116" s="177" t="s">
        <v>223</v>
      </c>
      <c r="B116" s="188">
        <f>'Open Int.'!E116</f>
        <v>94000</v>
      </c>
      <c r="C116" s="189">
        <f>'Open Int.'!F116</f>
        <v>2400</v>
      </c>
      <c r="D116" s="190">
        <f>'Open Int.'!H116</f>
        <v>23200</v>
      </c>
      <c r="E116" s="329">
        <f>'Open Int.'!I116</f>
        <v>0</v>
      </c>
      <c r="F116" s="191">
        <f>IF('Open Int.'!E116=0,0,'Open Int.'!H116/'Open Int.'!E116)</f>
        <v>0.24680851063829787</v>
      </c>
      <c r="G116" s="155">
        <v>0.25327510917030566</v>
      </c>
      <c r="H116" s="170">
        <f t="shared" si="2"/>
        <v>-0.02553191489361696</v>
      </c>
      <c r="I116" s="185">
        <f>IF(Volume!D116=0,0,Volume!F116/Volume!D116)</f>
        <v>0.058823529411764705</v>
      </c>
      <c r="J116" s="176">
        <v>0.028901734104046242</v>
      </c>
      <c r="K116" s="170">
        <f t="shared" si="3"/>
        <v>1.035294117647059</v>
      </c>
      <c r="L116" s="60"/>
      <c r="M116" s="6"/>
      <c r="N116" s="59"/>
      <c r="O116" s="3"/>
      <c r="P116" s="3"/>
      <c r="Q116" s="3"/>
      <c r="R116" s="3"/>
      <c r="S116" s="3"/>
      <c r="T116" s="3"/>
      <c r="U116" s="61"/>
      <c r="V116" s="3"/>
      <c r="W116" s="3"/>
      <c r="X116" s="3"/>
      <c r="Y116" s="3"/>
      <c r="Z116" s="3"/>
      <c r="AA116" s="2"/>
      <c r="AB116" s="78"/>
      <c r="AC116" s="77"/>
    </row>
    <row r="117" spans="1:27" s="7" customFormat="1" ht="15">
      <c r="A117" s="177" t="s">
        <v>207</v>
      </c>
      <c r="B117" s="188">
        <f>'Open Int.'!E117</f>
        <v>172500</v>
      </c>
      <c r="C117" s="189">
        <f>'Open Int.'!F117</f>
        <v>6250</v>
      </c>
      <c r="D117" s="190">
        <f>'Open Int.'!H117</f>
        <v>10000</v>
      </c>
      <c r="E117" s="329">
        <f>'Open Int.'!I117</f>
        <v>3750</v>
      </c>
      <c r="F117" s="191">
        <f>IF('Open Int.'!E117=0,0,'Open Int.'!H117/'Open Int.'!E117)</f>
        <v>0.057971014492753624</v>
      </c>
      <c r="G117" s="155">
        <v>0.03759398496240601</v>
      </c>
      <c r="H117" s="170">
        <f t="shared" si="2"/>
        <v>0.5420289855072464</v>
      </c>
      <c r="I117" s="185">
        <f>IF(Volume!D117=0,0,Volume!F117/Volume!D117)</f>
        <v>0.3448275862068966</v>
      </c>
      <c r="J117" s="176">
        <v>0</v>
      </c>
      <c r="K117" s="170">
        <f t="shared" si="3"/>
        <v>0</v>
      </c>
      <c r="L117" s="60"/>
      <c r="M117" s="6"/>
      <c r="N117" s="59"/>
      <c r="O117" s="3"/>
      <c r="P117" s="3"/>
      <c r="Q117" s="3"/>
      <c r="R117" s="3"/>
      <c r="S117" s="3"/>
      <c r="T117" s="3"/>
      <c r="U117" s="61"/>
      <c r="V117" s="3"/>
      <c r="W117" s="3"/>
      <c r="X117" s="3"/>
      <c r="Y117" s="3"/>
      <c r="Z117" s="3"/>
      <c r="AA117" s="2"/>
    </row>
    <row r="118" spans="1:27" s="7" customFormat="1" ht="15">
      <c r="A118" s="177" t="s">
        <v>295</v>
      </c>
      <c r="B118" s="188">
        <f>'Open Int.'!E118</f>
        <v>1250</v>
      </c>
      <c r="C118" s="189">
        <f>'Open Int.'!F118</f>
        <v>-500</v>
      </c>
      <c r="D118" s="190">
        <f>'Open Int.'!H118</f>
        <v>250</v>
      </c>
      <c r="E118" s="329">
        <f>'Open Int.'!I118</f>
        <v>0</v>
      </c>
      <c r="F118" s="191">
        <f>IF('Open Int.'!E118=0,0,'Open Int.'!H118/'Open Int.'!E118)</f>
        <v>0.2</v>
      </c>
      <c r="G118" s="155">
        <v>0.14285714285714285</v>
      </c>
      <c r="H118" s="170">
        <f t="shared" si="2"/>
        <v>0.40000000000000013</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7" s="7" customFormat="1" ht="15">
      <c r="A119" s="177" t="s">
        <v>425</v>
      </c>
      <c r="B119" s="188">
        <f>'Open Int.'!E119</f>
        <v>1650</v>
      </c>
      <c r="C119" s="189">
        <f>'Open Int.'!F119</f>
        <v>0</v>
      </c>
      <c r="D119" s="190">
        <f>'Open Int.'!H119</f>
        <v>0</v>
      </c>
      <c r="E119" s="329">
        <f>'Open Int.'!I119</f>
        <v>0</v>
      </c>
      <c r="F119" s="191">
        <f>IF('Open Int.'!E119=0,0,'Open Int.'!H119/'Open Int.'!E119)</f>
        <v>0</v>
      </c>
      <c r="G119" s="155">
        <v>0</v>
      </c>
      <c r="H119" s="170">
        <f t="shared" si="2"/>
        <v>0</v>
      </c>
      <c r="I119" s="185">
        <f>IF(Volume!D119=0,0,Volume!F119/Volume!D119)</f>
        <v>0</v>
      </c>
      <c r="J119" s="176">
        <v>0</v>
      </c>
      <c r="K119" s="170">
        <f t="shared" si="3"/>
        <v>0</v>
      </c>
      <c r="L119" s="60"/>
      <c r="M119" s="6"/>
      <c r="N119" s="59"/>
      <c r="O119" s="3"/>
      <c r="P119" s="3"/>
      <c r="Q119" s="3"/>
      <c r="R119" s="3"/>
      <c r="S119" s="3"/>
      <c r="T119" s="3"/>
      <c r="U119" s="61"/>
      <c r="V119" s="3"/>
      <c r="W119" s="3"/>
      <c r="X119" s="3"/>
      <c r="Y119" s="3"/>
      <c r="Z119" s="3"/>
      <c r="AA119" s="2"/>
    </row>
    <row r="120" spans="1:27" s="7" customFormat="1" ht="15">
      <c r="A120" s="177" t="s">
        <v>277</v>
      </c>
      <c r="B120" s="188">
        <f>'Open Int.'!E120</f>
        <v>35200</v>
      </c>
      <c r="C120" s="189">
        <f>'Open Int.'!F120</f>
        <v>0</v>
      </c>
      <c r="D120" s="190">
        <f>'Open Int.'!H120</f>
        <v>2400</v>
      </c>
      <c r="E120" s="329">
        <f>'Open Int.'!I120</f>
        <v>0</v>
      </c>
      <c r="F120" s="191">
        <f>IF('Open Int.'!E120=0,0,'Open Int.'!H120/'Open Int.'!E120)</f>
        <v>0.06818181818181818</v>
      </c>
      <c r="G120" s="155">
        <v>0.06818181818181818</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9" s="58" customFormat="1" ht="15">
      <c r="A121" s="177" t="s">
        <v>146</v>
      </c>
      <c r="B121" s="188">
        <f>'Open Int.'!E121</f>
        <v>1477400</v>
      </c>
      <c r="C121" s="189">
        <f>'Open Int.'!F121</f>
        <v>26700</v>
      </c>
      <c r="D121" s="190">
        <f>'Open Int.'!H121</f>
        <v>151300</v>
      </c>
      <c r="E121" s="329">
        <f>'Open Int.'!I121</f>
        <v>-8900</v>
      </c>
      <c r="F121" s="191">
        <f>IF('Open Int.'!E121=0,0,'Open Int.'!H121/'Open Int.'!E121)</f>
        <v>0.10240963855421686</v>
      </c>
      <c r="G121" s="155">
        <v>0.11042944785276074</v>
      </c>
      <c r="H121" s="170">
        <f t="shared" si="2"/>
        <v>-0.07262382864792508</v>
      </c>
      <c r="I121" s="185">
        <f>IF(Volume!D121=0,0,Volume!F121/Volume!D121)</f>
        <v>0.05555555555555555</v>
      </c>
      <c r="J121" s="176">
        <v>0</v>
      </c>
      <c r="K121" s="170">
        <f t="shared" si="3"/>
        <v>0</v>
      </c>
      <c r="L121" s="60"/>
      <c r="M121" s="6"/>
      <c r="N121" s="59"/>
      <c r="O121" s="3"/>
      <c r="P121" s="3"/>
      <c r="Q121" s="3"/>
      <c r="R121" s="3"/>
      <c r="S121" s="3"/>
      <c r="T121" s="3"/>
      <c r="U121" s="61"/>
      <c r="V121" s="3"/>
      <c r="W121" s="3"/>
      <c r="X121" s="3"/>
      <c r="Y121" s="3"/>
      <c r="Z121" s="3"/>
      <c r="AA121" s="2"/>
      <c r="AB121" s="78"/>
      <c r="AC121" s="77"/>
    </row>
    <row r="122" spans="1:29" s="58" customFormat="1" ht="15">
      <c r="A122" s="177" t="s">
        <v>8</v>
      </c>
      <c r="B122" s="188">
        <f>'Open Int.'!E122</f>
        <v>2638400</v>
      </c>
      <c r="C122" s="189">
        <f>'Open Int.'!F122</f>
        <v>-59200</v>
      </c>
      <c r="D122" s="190">
        <f>'Open Int.'!H122</f>
        <v>438400</v>
      </c>
      <c r="E122" s="329">
        <f>'Open Int.'!I122</f>
        <v>8000</v>
      </c>
      <c r="F122" s="191">
        <f>IF('Open Int.'!E122=0,0,'Open Int.'!H122/'Open Int.'!E122)</f>
        <v>0.16616130988477865</v>
      </c>
      <c r="G122" s="155">
        <v>0.15954922894424675</v>
      </c>
      <c r="H122" s="170">
        <f t="shared" si="2"/>
        <v>0.0414422619544118</v>
      </c>
      <c r="I122" s="185">
        <f>IF(Volume!D122=0,0,Volume!F122/Volume!D122)</f>
        <v>0.061224489795918366</v>
      </c>
      <c r="J122" s="176">
        <v>0.09180327868852459</v>
      </c>
      <c r="K122" s="170">
        <f t="shared" si="3"/>
        <v>-0.33309037900874633</v>
      </c>
      <c r="L122" s="60"/>
      <c r="M122" s="6"/>
      <c r="N122" s="59"/>
      <c r="O122" s="3"/>
      <c r="P122" s="3"/>
      <c r="Q122" s="3"/>
      <c r="R122" s="3"/>
      <c r="S122" s="3"/>
      <c r="T122" s="3"/>
      <c r="U122" s="61"/>
      <c r="V122" s="3"/>
      <c r="W122" s="3"/>
      <c r="X122" s="3"/>
      <c r="Y122" s="3"/>
      <c r="Z122" s="3"/>
      <c r="AA122" s="2"/>
      <c r="AB122" s="78"/>
      <c r="AC122" s="77"/>
    </row>
    <row r="123" spans="1:27" s="7" customFormat="1" ht="15">
      <c r="A123" s="177" t="s">
        <v>296</v>
      </c>
      <c r="B123" s="188">
        <f>'Open Int.'!E123</f>
        <v>35000</v>
      </c>
      <c r="C123" s="189">
        <f>'Open Int.'!F123</f>
        <v>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179</v>
      </c>
      <c r="B124" s="188">
        <f>'Open Int.'!E124</f>
        <v>9436000</v>
      </c>
      <c r="C124" s="189">
        <f>'Open Int.'!F124</f>
        <v>-280000</v>
      </c>
      <c r="D124" s="190">
        <f>'Open Int.'!H124</f>
        <v>3766000</v>
      </c>
      <c r="E124" s="329">
        <f>'Open Int.'!I124</f>
        <v>-56000</v>
      </c>
      <c r="F124" s="191">
        <f>IF('Open Int.'!E124=0,0,'Open Int.'!H124/'Open Int.'!E124)</f>
        <v>0.3991097922848665</v>
      </c>
      <c r="G124" s="155">
        <v>0.39337175792507206</v>
      </c>
      <c r="H124" s="170">
        <f t="shared" si="2"/>
        <v>0.014586797969587279</v>
      </c>
      <c r="I124" s="185">
        <f>IF(Volume!D124=0,0,Volume!F124/Volume!D124)</f>
        <v>0.21428571428571427</v>
      </c>
      <c r="J124" s="176">
        <v>0.20408163265306123</v>
      </c>
      <c r="K124" s="170">
        <f t="shared" si="3"/>
        <v>0.04999999999999992</v>
      </c>
      <c r="L124" s="60"/>
      <c r="M124" s="6"/>
      <c r="N124" s="59"/>
      <c r="O124" s="3"/>
      <c r="P124" s="3"/>
      <c r="Q124" s="3"/>
      <c r="R124" s="3"/>
      <c r="S124" s="3"/>
      <c r="T124" s="3"/>
      <c r="U124" s="61"/>
      <c r="V124" s="3"/>
      <c r="W124" s="3"/>
      <c r="X124" s="3"/>
      <c r="Y124" s="3"/>
      <c r="Z124" s="3"/>
      <c r="AA124" s="2"/>
    </row>
    <row r="125" spans="1:27" s="7" customFormat="1" ht="15">
      <c r="A125" s="177" t="s">
        <v>202</v>
      </c>
      <c r="B125" s="188">
        <f>'Open Int.'!E125</f>
        <v>78200</v>
      </c>
      <c r="C125" s="189">
        <f>'Open Int.'!F125</f>
        <v>1150</v>
      </c>
      <c r="D125" s="190">
        <f>'Open Int.'!H125</f>
        <v>3450</v>
      </c>
      <c r="E125" s="329">
        <f>'Open Int.'!I125</f>
        <v>0</v>
      </c>
      <c r="F125" s="191">
        <f>IF('Open Int.'!E125=0,0,'Open Int.'!H125/'Open Int.'!E125)</f>
        <v>0.04411764705882353</v>
      </c>
      <c r="G125" s="155">
        <v>0.04477611940298507</v>
      </c>
      <c r="H125" s="170">
        <f t="shared" si="2"/>
        <v>-0.014705882352941055</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9" s="58" customFormat="1" ht="15">
      <c r="A126" s="177" t="s">
        <v>171</v>
      </c>
      <c r="B126" s="188">
        <f>'Open Int.'!E126</f>
        <v>27500</v>
      </c>
      <c r="C126" s="189">
        <f>'Open Int.'!F126</f>
        <v>0</v>
      </c>
      <c r="D126" s="190">
        <f>'Open Int.'!H126</f>
        <v>7700</v>
      </c>
      <c r="E126" s="329">
        <f>'Open Int.'!I126</f>
        <v>0</v>
      </c>
      <c r="F126" s="191">
        <f>IF('Open Int.'!E126=0,0,'Open Int.'!H126/'Open Int.'!E126)</f>
        <v>0.28</v>
      </c>
      <c r="G126" s="155">
        <v>0.28</v>
      </c>
      <c r="H126" s="170">
        <f t="shared" si="2"/>
        <v>0</v>
      </c>
      <c r="I126" s="185">
        <f>IF(Volume!D126=0,0,Volume!F126/Volume!D126)</f>
        <v>0</v>
      </c>
      <c r="J126" s="176">
        <v>0</v>
      </c>
      <c r="K126" s="170">
        <f t="shared" si="3"/>
        <v>0</v>
      </c>
      <c r="L126" s="60"/>
      <c r="M126" s="6"/>
      <c r="N126" s="59"/>
      <c r="O126" s="3"/>
      <c r="P126" s="3"/>
      <c r="Q126" s="3"/>
      <c r="R126" s="3"/>
      <c r="S126" s="3"/>
      <c r="T126" s="3"/>
      <c r="U126" s="61"/>
      <c r="V126" s="3"/>
      <c r="W126" s="3"/>
      <c r="X126" s="3"/>
      <c r="Y126" s="3"/>
      <c r="Z126" s="3"/>
      <c r="AA126" s="2"/>
      <c r="AB126" s="78"/>
      <c r="AC126" s="77"/>
    </row>
    <row r="127" spans="1:29" s="58" customFormat="1" ht="15">
      <c r="A127" s="177" t="s">
        <v>147</v>
      </c>
      <c r="B127" s="188">
        <f>'Open Int.'!E127</f>
        <v>330400</v>
      </c>
      <c r="C127" s="189">
        <f>'Open Int.'!F127</f>
        <v>41300</v>
      </c>
      <c r="D127" s="190">
        <f>'Open Int.'!H127</f>
        <v>5900</v>
      </c>
      <c r="E127" s="329">
        <f>'Open Int.'!I127</f>
        <v>0</v>
      </c>
      <c r="F127" s="191">
        <f>IF('Open Int.'!E127=0,0,'Open Int.'!H127/'Open Int.'!E127)</f>
        <v>0.017857142857142856</v>
      </c>
      <c r="G127" s="155">
        <v>0.02040816326530612</v>
      </c>
      <c r="H127" s="170">
        <f t="shared" si="2"/>
        <v>-0.12499999999999997</v>
      </c>
      <c r="I127" s="185">
        <f>IF(Volume!D127=0,0,Volume!F127/Volume!D127)</f>
        <v>0.2</v>
      </c>
      <c r="J127" s="176">
        <v>0</v>
      </c>
      <c r="K127" s="170">
        <f t="shared" si="3"/>
        <v>0</v>
      </c>
      <c r="L127" s="60"/>
      <c r="M127" s="6"/>
      <c r="N127" s="59"/>
      <c r="O127" s="3"/>
      <c r="P127" s="3"/>
      <c r="Q127" s="3"/>
      <c r="R127" s="3"/>
      <c r="S127" s="3"/>
      <c r="T127" s="3"/>
      <c r="U127" s="61"/>
      <c r="V127" s="3"/>
      <c r="W127" s="3"/>
      <c r="X127" s="3"/>
      <c r="Y127" s="3"/>
      <c r="Z127" s="3"/>
      <c r="AA127" s="2"/>
      <c r="AB127" s="78"/>
      <c r="AC127" s="77"/>
    </row>
    <row r="128" spans="1:29" s="58" customFormat="1" ht="15">
      <c r="A128" s="177" t="s">
        <v>148</v>
      </c>
      <c r="B128" s="188">
        <f>'Open Int.'!E128</f>
        <v>45980</v>
      </c>
      <c r="C128" s="189">
        <f>'Open Int.'!F128</f>
        <v>3135</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c r="AB128" s="78"/>
      <c r="AC128" s="77"/>
    </row>
    <row r="129" spans="1:29" s="58" customFormat="1" ht="15">
      <c r="A129" s="177" t="s">
        <v>122</v>
      </c>
      <c r="B129" s="188">
        <f>'Open Int.'!E129</f>
        <v>2075125</v>
      </c>
      <c r="C129" s="189">
        <f>'Open Int.'!F129</f>
        <v>35750</v>
      </c>
      <c r="D129" s="190">
        <f>'Open Int.'!H129</f>
        <v>237250</v>
      </c>
      <c r="E129" s="329">
        <f>'Open Int.'!I129</f>
        <v>9750</v>
      </c>
      <c r="F129" s="191">
        <f>IF('Open Int.'!E129=0,0,'Open Int.'!H129/'Open Int.'!E129)</f>
        <v>0.11433046202036022</v>
      </c>
      <c r="G129" s="155">
        <v>0.11155378486055777</v>
      </c>
      <c r="H129" s="170">
        <f t="shared" si="2"/>
        <v>0.024890927396800572</v>
      </c>
      <c r="I129" s="185">
        <f>IF(Volume!D129=0,0,Volume!F129/Volume!D129)</f>
        <v>0.09554140127388536</v>
      </c>
      <c r="J129" s="176">
        <v>0.06666666666666667</v>
      </c>
      <c r="K129" s="170">
        <f t="shared" si="3"/>
        <v>0.4331210191082804</v>
      </c>
      <c r="L129" s="60"/>
      <c r="M129" s="6"/>
      <c r="N129" s="59"/>
      <c r="O129" s="3"/>
      <c r="P129" s="3"/>
      <c r="Q129" s="3"/>
      <c r="R129" s="3"/>
      <c r="S129" s="3"/>
      <c r="T129" s="3"/>
      <c r="U129" s="61"/>
      <c r="V129" s="3"/>
      <c r="W129" s="3"/>
      <c r="X129" s="3"/>
      <c r="Y129" s="3"/>
      <c r="Z129" s="3"/>
      <c r="AA129" s="2"/>
      <c r="AB129" s="78"/>
      <c r="AC129" s="77"/>
    </row>
    <row r="130" spans="1:29" s="58" customFormat="1" ht="15">
      <c r="A130" s="177" t="s">
        <v>36</v>
      </c>
      <c r="B130" s="188">
        <f>'Open Int.'!E130</f>
        <v>124650</v>
      </c>
      <c r="C130" s="189">
        <f>'Open Int.'!F130</f>
        <v>4725</v>
      </c>
      <c r="D130" s="190">
        <f>'Open Int.'!H130</f>
        <v>9675</v>
      </c>
      <c r="E130" s="329">
        <f>'Open Int.'!I130</f>
        <v>0</v>
      </c>
      <c r="F130" s="191">
        <f>IF('Open Int.'!E130=0,0,'Open Int.'!H130/'Open Int.'!E130)</f>
        <v>0.0776173285198556</v>
      </c>
      <c r="G130" s="155">
        <v>0.08067542213883677</v>
      </c>
      <c r="H130" s="170">
        <f t="shared" si="2"/>
        <v>-0.03790613718411543</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172</v>
      </c>
      <c r="B131" s="188">
        <f>'Open Int.'!E131</f>
        <v>178500</v>
      </c>
      <c r="C131" s="189">
        <f>'Open Int.'!F131</f>
        <v>4200</v>
      </c>
      <c r="D131" s="190">
        <f>'Open Int.'!H131</f>
        <v>43050</v>
      </c>
      <c r="E131" s="329">
        <f>'Open Int.'!I131</f>
        <v>0</v>
      </c>
      <c r="F131" s="191">
        <f>IF('Open Int.'!E131=0,0,'Open Int.'!H131/'Open Int.'!E131)</f>
        <v>0.2411764705882353</v>
      </c>
      <c r="G131" s="155">
        <v>0.2469879518072289</v>
      </c>
      <c r="H131" s="170">
        <f t="shared" si="2"/>
        <v>-0.02352941176470583</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80</v>
      </c>
      <c r="B132" s="188">
        <f>'Open Int.'!E132</f>
        <v>25200</v>
      </c>
      <c r="C132" s="189">
        <f>'Open Int.'!F132</f>
        <v>-2400</v>
      </c>
      <c r="D132" s="190">
        <f>'Open Int.'!H132</f>
        <v>1200</v>
      </c>
      <c r="E132" s="329">
        <f>'Open Int.'!I132</f>
        <v>0</v>
      </c>
      <c r="F132" s="191">
        <f>IF('Open Int.'!E132=0,0,'Open Int.'!H132/'Open Int.'!E132)</f>
        <v>0.047619047619047616</v>
      </c>
      <c r="G132" s="155">
        <v>0.043478260869565216</v>
      </c>
      <c r="H132" s="170">
        <f t="shared" si="2"/>
        <v>0.0952380952380952</v>
      </c>
      <c r="I132" s="185">
        <f>IF(Volume!D132=0,0,Volume!F132/Volume!D132)</f>
        <v>0</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426</v>
      </c>
      <c r="B133" s="188">
        <f>'Open Int.'!E133</f>
        <v>500</v>
      </c>
      <c r="C133" s="189">
        <f>'Open Int.'!F133</f>
        <v>0</v>
      </c>
      <c r="D133" s="190">
        <f>'Open Int.'!H133</f>
        <v>1000</v>
      </c>
      <c r="E133" s="329">
        <f>'Open Int.'!I133</f>
        <v>0</v>
      </c>
      <c r="F133" s="191">
        <f>IF('Open Int.'!E133=0,0,'Open Int.'!H133/'Open Int.'!E133)</f>
        <v>2</v>
      </c>
      <c r="G133" s="155">
        <v>2</v>
      </c>
      <c r="H133" s="170">
        <f aca="true" t="shared" si="4" ref="H133:H192">IF(G133=0,0,(F133-G133)/G133)</f>
        <v>0</v>
      </c>
      <c r="I133" s="185">
        <f>IF(Volume!D133=0,0,Volume!F133/Volume!D133)</f>
        <v>0</v>
      </c>
      <c r="J133" s="176">
        <v>0</v>
      </c>
      <c r="K133" s="170">
        <f aca="true" t="shared" si="5" ref="K133:K192">IF(J133=0,0,(I133-J133)/J133)</f>
        <v>0</v>
      </c>
      <c r="L133" s="60"/>
      <c r="M133" s="6"/>
      <c r="N133" s="59"/>
      <c r="O133" s="3"/>
      <c r="P133" s="3"/>
      <c r="Q133" s="3"/>
      <c r="R133" s="3"/>
      <c r="S133" s="3"/>
      <c r="T133" s="3"/>
      <c r="U133" s="61"/>
      <c r="V133" s="3"/>
      <c r="W133" s="3"/>
      <c r="X133" s="3"/>
      <c r="Y133" s="3"/>
      <c r="Z133" s="3"/>
      <c r="AA133" s="2"/>
      <c r="AB133" s="78"/>
      <c r="AC133" s="77"/>
    </row>
    <row r="134" spans="1:29" s="58" customFormat="1" ht="15">
      <c r="A134" s="177" t="s">
        <v>274</v>
      </c>
      <c r="B134" s="188">
        <f>'Open Int.'!E134</f>
        <v>288400</v>
      </c>
      <c r="C134" s="189">
        <f>'Open Int.'!F134</f>
        <v>82600</v>
      </c>
      <c r="D134" s="190">
        <f>'Open Int.'!H134</f>
        <v>11200</v>
      </c>
      <c r="E134" s="329">
        <f>'Open Int.'!I134</f>
        <v>0</v>
      </c>
      <c r="F134" s="191">
        <f>IF('Open Int.'!E134=0,0,'Open Int.'!H134/'Open Int.'!E134)</f>
        <v>0.038834951456310676</v>
      </c>
      <c r="G134" s="155">
        <v>0.05442176870748299</v>
      </c>
      <c r="H134" s="170">
        <f t="shared" si="4"/>
        <v>-0.2864077669902913</v>
      </c>
      <c r="I134" s="185">
        <f>IF(Volume!D134=0,0,Volume!F134/Volume!D134)</f>
        <v>0</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9" s="58" customFormat="1" ht="15">
      <c r="A135" s="177" t="s">
        <v>427</v>
      </c>
      <c r="B135" s="188">
        <f>'Open Int.'!E135</f>
        <v>1000</v>
      </c>
      <c r="C135" s="189">
        <f>'Open Int.'!F135</f>
        <v>0</v>
      </c>
      <c r="D135" s="190">
        <f>'Open Int.'!H135</f>
        <v>0</v>
      </c>
      <c r="E135" s="329">
        <f>'Open Int.'!I135</f>
        <v>0</v>
      </c>
      <c r="F135" s="191">
        <f>IF('Open Int.'!E135=0,0,'Open Int.'!H135/'Open Int.'!E135)</f>
        <v>0</v>
      </c>
      <c r="G135" s="155">
        <v>0</v>
      </c>
      <c r="H135" s="170">
        <f t="shared" si="4"/>
        <v>0</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9" s="58" customFormat="1" ht="15">
      <c r="A136" s="177" t="s">
        <v>224</v>
      </c>
      <c r="B136" s="188">
        <f>'Open Int.'!E136</f>
        <v>650</v>
      </c>
      <c r="C136" s="189">
        <f>'Open Int.'!F136</f>
        <v>0</v>
      </c>
      <c r="D136" s="190">
        <f>'Open Int.'!H136</f>
        <v>0</v>
      </c>
      <c r="E136" s="329">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c r="AB136" s="78"/>
      <c r="AC136" s="77"/>
    </row>
    <row r="137" spans="1:29" s="58" customFormat="1" ht="15">
      <c r="A137" s="177" t="s">
        <v>428</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429</v>
      </c>
      <c r="B138" s="188">
        <f>'Open Int.'!E138</f>
        <v>2943600</v>
      </c>
      <c r="C138" s="189">
        <f>'Open Int.'!F138</f>
        <v>110000</v>
      </c>
      <c r="D138" s="190">
        <f>'Open Int.'!H138</f>
        <v>378400</v>
      </c>
      <c r="E138" s="329">
        <f>'Open Int.'!I138</f>
        <v>30800</v>
      </c>
      <c r="F138" s="191">
        <f>IF('Open Int.'!E138=0,0,'Open Int.'!H138/'Open Int.'!E138)</f>
        <v>0.12855007473841554</v>
      </c>
      <c r="G138" s="155">
        <v>0.12267080745341614</v>
      </c>
      <c r="H138" s="170">
        <f t="shared" si="4"/>
        <v>0.04792719153847606</v>
      </c>
      <c r="I138" s="185">
        <f>IF(Volume!D138=0,0,Volume!F138/Volume!D138)</f>
        <v>0.07100591715976332</v>
      </c>
      <c r="J138" s="176">
        <v>0.08275862068965517</v>
      </c>
      <c r="K138" s="170">
        <f t="shared" si="5"/>
        <v>-0.1420118343195266</v>
      </c>
      <c r="L138" s="60"/>
      <c r="M138" s="6"/>
      <c r="N138" s="59"/>
      <c r="O138" s="3"/>
      <c r="P138" s="3"/>
      <c r="Q138" s="3"/>
      <c r="R138" s="3"/>
      <c r="S138" s="3"/>
      <c r="T138" s="3"/>
      <c r="U138" s="61"/>
      <c r="V138" s="3"/>
      <c r="W138" s="3"/>
      <c r="X138" s="3"/>
      <c r="Y138" s="3"/>
      <c r="Z138" s="3"/>
      <c r="AA138" s="2"/>
      <c r="AB138" s="78"/>
      <c r="AC138" s="77"/>
    </row>
    <row r="139" spans="1:29" s="58" customFormat="1" ht="15">
      <c r="A139" s="177" t="s">
        <v>393</v>
      </c>
      <c r="B139" s="188">
        <f>'Open Int.'!E139</f>
        <v>1094400</v>
      </c>
      <c r="C139" s="189">
        <f>'Open Int.'!F139</f>
        <v>31200</v>
      </c>
      <c r="D139" s="190">
        <f>'Open Int.'!H139</f>
        <v>537600</v>
      </c>
      <c r="E139" s="329">
        <f>'Open Int.'!I139</f>
        <v>4800</v>
      </c>
      <c r="F139" s="191">
        <f>IF('Open Int.'!E139=0,0,'Open Int.'!H139/'Open Int.'!E139)</f>
        <v>0.49122807017543857</v>
      </c>
      <c r="G139" s="155">
        <v>0.5011286681715575</v>
      </c>
      <c r="H139" s="170">
        <f t="shared" si="4"/>
        <v>-0.019756598703967145</v>
      </c>
      <c r="I139" s="185">
        <f>IF(Volume!D139=0,0,Volume!F139/Volume!D139)</f>
        <v>0.1391304347826087</v>
      </c>
      <c r="J139" s="176">
        <v>0.5882352941176471</v>
      </c>
      <c r="K139" s="170">
        <f t="shared" si="5"/>
        <v>-0.7634782608695653</v>
      </c>
      <c r="L139" s="60"/>
      <c r="M139" s="6"/>
      <c r="N139" s="59"/>
      <c r="O139" s="3"/>
      <c r="P139" s="3"/>
      <c r="Q139" s="3"/>
      <c r="R139" s="3"/>
      <c r="S139" s="3"/>
      <c r="T139" s="3"/>
      <c r="U139" s="61"/>
      <c r="V139" s="3"/>
      <c r="W139" s="3"/>
      <c r="X139" s="3"/>
      <c r="Y139" s="3"/>
      <c r="Z139" s="3"/>
      <c r="AA139" s="2"/>
      <c r="AB139" s="78"/>
      <c r="AC139" s="77"/>
    </row>
    <row r="140" spans="1:29" s="58" customFormat="1" ht="15">
      <c r="A140" s="177" t="s">
        <v>81</v>
      </c>
      <c r="B140" s="188">
        <f>'Open Int.'!E140</f>
        <v>10800</v>
      </c>
      <c r="C140" s="189">
        <f>'Open Int.'!F140</f>
        <v>2400</v>
      </c>
      <c r="D140" s="190">
        <f>'Open Int.'!H140</f>
        <v>1200</v>
      </c>
      <c r="E140" s="329">
        <f>'Open Int.'!I140</f>
        <v>1200</v>
      </c>
      <c r="F140" s="191">
        <f>IF('Open Int.'!E140=0,0,'Open Int.'!H140/'Open Int.'!E140)</f>
        <v>0.1111111111111111</v>
      </c>
      <c r="G140" s="155">
        <v>0</v>
      </c>
      <c r="H140" s="170">
        <f t="shared" si="4"/>
        <v>0</v>
      </c>
      <c r="I140" s="185">
        <f>IF(Volume!D140=0,0,Volume!F140/Volume!D140)</f>
        <v>0.42857142857142855</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225</v>
      </c>
      <c r="B141" s="188">
        <f>'Open Int.'!E141</f>
        <v>439600</v>
      </c>
      <c r="C141" s="189">
        <f>'Open Int.'!F141</f>
        <v>2800</v>
      </c>
      <c r="D141" s="190">
        <f>'Open Int.'!H141</f>
        <v>28000</v>
      </c>
      <c r="E141" s="329">
        <f>'Open Int.'!I141</f>
        <v>0</v>
      </c>
      <c r="F141" s="191">
        <f>IF('Open Int.'!E141=0,0,'Open Int.'!H141/'Open Int.'!E141)</f>
        <v>0.06369426751592357</v>
      </c>
      <c r="G141" s="155">
        <v>0.0641025641025641</v>
      </c>
      <c r="H141" s="170">
        <f t="shared" si="4"/>
        <v>-0.006369426751592273</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7" t="s">
        <v>297</v>
      </c>
      <c r="B142" s="188">
        <f>'Open Int.'!E142</f>
        <v>147400</v>
      </c>
      <c r="C142" s="189">
        <f>'Open Int.'!F142</f>
        <v>11000</v>
      </c>
      <c r="D142" s="190">
        <f>'Open Int.'!H142</f>
        <v>7700</v>
      </c>
      <c r="E142" s="329">
        <f>'Open Int.'!I142</f>
        <v>1100</v>
      </c>
      <c r="F142" s="191">
        <f>IF('Open Int.'!E142=0,0,'Open Int.'!H142/'Open Int.'!E142)</f>
        <v>0.05223880597014925</v>
      </c>
      <c r="G142" s="155">
        <v>0.04838709677419355</v>
      </c>
      <c r="H142" s="170">
        <f t="shared" si="4"/>
        <v>0.07960199004975123</v>
      </c>
      <c r="I142" s="185">
        <f>IF(Volume!D142=0,0,Volume!F142/Volume!D142)</f>
        <v>0.046153846153846156</v>
      </c>
      <c r="J142" s="176">
        <v>0</v>
      </c>
      <c r="K142" s="170">
        <f t="shared" si="5"/>
        <v>0</v>
      </c>
      <c r="L142" s="60"/>
      <c r="M142" s="6"/>
      <c r="N142" s="59"/>
      <c r="O142" s="3"/>
      <c r="P142" s="3"/>
      <c r="Q142" s="3"/>
      <c r="R142" s="3"/>
      <c r="S142" s="3"/>
      <c r="T142" s="3"/>
      <c r="U142" s="61"/>
      <c r="V142" s="3"/>
      <c r="W142" s="3"/>
      <c r="X142" s="3"/>
      <c r="Y142" s="3"/>
      <c r="Z142" s="3"/>
      <c r="AA142" s="2"/>
    </row>
    <row r="143" spans="1:27" s="7" customFormat="1" ht="15">
      <c r="A143" s="177" t="s">
        <v>226</v>
      </c>
      <c r="B143" s="188">
        <f>'Open Int.'!E143</f>
        <v>18000</v>
      </c>
      <c r="C143" s="189">
        <f>'Open Int.'!F143</f>
        <v>0</v>
      </c>
      <c r="D143" s="190">
        <f>'Open Int.'!H143</f>
        <v>0</v>
      </c>
      <c r="E143" s="329">
        <f>'Open Int.'!I143</f>
        <v>0</v>
      </c>
      <c r="F143" s="191">
        <f>IF('Open Int.'!E143=0,0,'Open Int.'!H143/'Open Int.'!E143)</f>
        <v>0</v>
      </c>
      <c r="G143" s="155">
        <v>0</v>
      </c>
      <c r="H143" s="170">
        <f t="shared" si="4"/>
        <v>0</v>
      </c>
      <c r="I143" s="185">
        <f>IF(Volume!D143=0,0,Volume!F143/Volume!D143)</f>
        <v>0</v>
      </c>
      <c r="J143" s="176">
        <v>0</v>
      </c>
      <c r="K143" s="170">
        <f t="shared" si="5"/>
        <v>0</v>
      </c>
      <c r="L143" s="60"/>
      <c r="M143" s="6"/>
      <c r="N143" s="59"/>
      <c r="O143" s="3"/>
      <c r="P143" s="3"/>
      <c r="Q143" s="3"/>
      <c r="R143" s="3"/>
      <c r="S143" s="3"/>
      <c r="T143" s="3"/>
      <c r="U143" s="61"/>
      <c r="V143" s="3"/>
      <c r="W143" s="3"/>
      <c r="X143" s="3"/>
      <c r="Y143" s="3"/>
      <c r="Z143" s="3"/>
      <c r="AA143" s="2"/>
    </row>
    <row r="144" spans="1:27" s="7" customFormat="1" ht="15">
      <c r="A144" s="177" t="s">
        <v>430</v>
      </c>
      <c r="B144" s="188">
        <f>'Open Int.'!E144</f>
        <v>0</v>
      </c>
      <c r="C144" s="189">
        <f>'Open Int.'!F144</f>
        <v>0</v>
      </c>
      <c r="D144" s="190">
        <f>'Open Int.'!H144</f>
        <v>0</v>
      </c>
      <c r="E144" s="329">
        <f>'Open Int.'!I144</f>
        <v>0</v>
      </c>
      <c r="F144" s="191">
        <f>IF('Open Int.'!E144=0,0,'Open Int.'!H144/'Open Int.'!E144)</f>
        <v>0</v>
      </c>
      <c r="G144" s="155">
        <v>0</v>
      </c>
      <c r="H144" s="170">
        <f t="shared" si="4"/>
        <v>0</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227</v>
      </c>
      <c r="B145" s="188">
        <f>'Open Int.'!E145</f>
        <v>348800</v>
      </c>
      <c r="C145" s="189">
        <f>'Open Int.'!F145</f>
        <v>10400</v>
      </c>
      <c r="D145" s="190">
        <f>'Open Int.'!H145</f>
        <v>42400</v>
      </c>
      <c r="E145" s="329">
        <f>'Open Int.'!I145</f>
        <v>800</v>
      </c>
      <c r="F145" s="191">
        <f>IF('Open Int.'!E145=0,0,'Open Int.'!H145/'Open Int.'!E145)</f>
        <v>0.12155963302752294</v>
      </c>
      <c r="G145" s="155">
        <v>0.12293144208037825</v>
      </c>
      <c r="H145" s="170">
        <f t="shared" si="4"/>
        <v>-0.011159139026111424</v>
      </c>
      <c r="I145" s="185">
        <f>IF(Volume!D145=0,0,Volume!F145/Volume!D145)</f>
        <v>0.07407407407407407</v>
      </c>
      <c r="J145" s="176">
        <v>0.06086956521739131</v>
      </c>
      <c r="K145" s="170">
        <f t="shared" si="5"/>
        <v>0.2169312169312168</v>
      </c>
      <c r="L145" s="60"/>
      <c r="M145" s="6"/>
      <c r="N145" s="59"/>
      <c r="O145" s="3"/>
      <c r="P145" s="3"/>
      <c r="Q145" s="3"/>
      <c r="R145" s="3"/>
      <c r="S145" s="3"/>
      <c r="T145" s="3"/>
      <c r="U145" s="61"/>
      <c r="V145" s="3"/>
      <c r="W145" s="3"/>
      <c r="X145" s="3"/>
      <c r="Y145" s="3"/>
      <c r="Z145" s="3"/>
      <c r="AA145" s="2"/>
    </row>
    <row r="146" spans="1:27" s="7" customFormat="1" ht="15">
      <c r="A146" s="177" t="s">
        <v>234</v>
      </c>
      <c r="B146" s="188">
        <f>'Open Int.'!E146</f>
        <v>2084600</v>
      </c>
      <c r="C146" s="189">
        <f>'Open Int.'!F146</f>
        <v>311500</v>
      </c>
      <c r="D146" s="190">
        <f>'Open Int.'!H146</f>
        <v>632100</v>
      </c>
      <c r="E146" s="329">
        <f>'Open Int.'!I146</f>
        <v>47600</v>
      </c>
      <c r="F146" s="191">
        <f>IF('Open Int.'!E146=0,0,'Open Int.'!H146/'Open Int.'!E146)</f>
        <v>0.3032236400268637</v>
      </c>
      <c r="G146" s="155">
        <v>0.3296486379786814</v>
      </c>
      <c r="H146" s="170">
        <f t="shared" si="4"/>
        <v>-0.08016110157120264</v>
      </c>
      <c r="I146" s="185">
        <f>IF(Volume!D146=0,0,Volume!F146/Volume!D146)</f>
        <v>0.14411441144114412</v>
      </c>
      <c r="J146" s="176">
        <v>0.12695725772323319</v>
      </c>
      <c r="K146" s="170">
        <f t="shared" si="5"/>
        <v>0.1351411807847451</v>
      </c>
      <c r="L146" s="60"/>
      <c r="M146" s="6"/>
      <c r="N146" s="59"/>
      <c r="O146" s="3"/>
      <c r="P146" s="3"/>
      <c r="Q146" s="3"/>
      <c r="R146" s="3"/>
      <c r="S146" s="3"/>
      <c r="T146" s="3"/>
      <c r="U146" s="61"/>
      <c r="V146" s="3"/>
      <c r="W146" s="3"/>
      <c r="X146" s="3"/>
      <c r="Y146" s="3"/>
      <c r="Z146" s="3"/>
      <c r="AA146" s="2"/>
    </row>
    <row r="147" spans="1:27" s="7" customFormat="1" ht="15">
      <c r="A147" s="177" t="s">
        <v>98</v>
      </c>
      <c r="B147" s="188">
        <f>'Open Int.'!E147</f>
        <v>279400</v>
      </c>
      <c r="C147" s="189">
        <f>'Open Int.'!F147</f>
        <v>41800</v>
      </c>
      <c r="D147" s="190">
        <f>'Open Int.'!H147</f>
        <v>46200</v>
      </c>
      <c r="E147" s="329">
        <f>'Open Int.'!I147</f>
        <v>19800</v>
      </c>
      <c r="F147" s="191">
        <f>IF('Open Int.'!E147=0,0,'Open Int.'!H147/'Open Int.'!E147)</f>
        <v>0.16535433070866143</v>
      </c>
      <c r="G147" s="155">
        <v>0.1111111111111111</v>
      </c>
      <c r="H147" s="170">
        <f t="shared" si="4"/>
        <v>0.48818897637795294</v>
      </c>
      <c r="I147" s="185">
        <f>IF(Volume!D147=0,0,Volume!F147/Volume!D147)</f>
        <v>0.10488505747126436</v>
      </c>
      <c r="J147" s="176">
        <v>0.10819672131147541</v>
      </c>
      <c r="K147" s="170">
        <f t="shared" si="5"/>
        <v>-0.030607802159526333</v>
      </c>
      <c r="L147" s="60"/>
      <c r="M147" s="6"/>
      <c r="N147" s="59"/>
      <c r="O147" s="3"/>
      <c r="P147" s="3"/>
      <c r="Q147" s="3"/>
      <c r="R147" s="3"/>
      <c r="S147" s="3"/>
      <c r="T147" s="3"/>
      <c r="U147" s="61"/>
      <c r="V147" s="3"/>
      <c r="W147" s="3"/>
      <c r="X147" s="3"/>
      <c r="Y147" s="3"/>
      <c r="Z147" s="3"/>
      <c r="AA147" s="2"/>
    </row>
    <row r="148" spans="1:27" s="7" customFormat="1" ht="15">
      <c r="A148" s="177" t="s">
        <v>149</v>
      </c>
      <c r="B148" s="188">
        <f>'Open Int.'!E148</f>
        <v>682000</v>
      </c>
      <c r="C148" s="189">
        <f>'Open Int.'!F148</f>
        <v>26950</v>
      </c>
      <c r="D148" s="190">
        <f>'Open Int.'!H148</f>
        <v>451000</v>
      </c>
      <c r="E148" s="329">
        <f>'Open Int.'!I148</f>
        <v>4950</v>
      </c>
      <c r="F148" s="191">
        <f>IF('Open Int.'!E148=0,0,'Open Int.'!H148/'Open Int.'!E148)</f>
        <v>0.6612903225806451</v>
      </c>
      <c r="G148" s="155">
        <v>0.6809403862300588</v>
      </c>
      <c r="H148" s="170">
        <f t="shared" si="4"/>
        <v>-0.028857245137425026</v>
      </c>
      <c r="I148" s="185">
        <f>IF(Volume!D148=0,0,Volume!F148/Volume!D148)</f>
        <v>0.24645030425963488</v>
      </c>
      <c r="J148" s="176">
        <v>0.15993404781533388</v>
      </c>
      <c r="K148" s="170">
        <f t="shared" si="5"/>
        <v>0.5409495828192634</v>
      </c>
      <c r="L148" s="60"/>
      <c r="M148" s="6"/>
      <c r="N148" s="59"/>
      <c r="O148" s="3"/>
      <c r="P148" s="3"/>
      <c r="Q148" s="3"/>
      <c r="R148" s="3"/>
      <c r="S148" s="3"/>
      <c r="T148" s="3"/>
      <c r="U148" s="61"/>
      <c r="V148" s="3"/>
      <c r="W148" s="3"/>
      <c r="X148" s="3"/>
      <c r="Y148" s="3"/>
      <c r="Z148" s="3"/>
      <c r="AA148" s="2"/>
    </row>
    <row r="149" spans="1:29" s="58" customFormat="1" ht="15">
      <c r="A149" s="177" t="s">
        <v>203</v>
      </c>
      <c r="B149" s="188">
        <f>'Open Int.'!E149</f>
        <v>2091600</v>
      </c>
      <c r="C149" s="189">
        <f>'Open Int.'!F149</f>
        <v>-344250</v>
      </c>
      <c r="D149" s="190">
        <f>'Open Int.'!H149</f>
        <v>1823250</v>
      </c>
      <c r="E149" s="329">
        <f>'Open Int.'!I149</f>
        <v>-3000</v>
      </c>
      <c r="F149" s="191">
        <f>IF('Open Int.'!E149=0,0,'Open Int.'!H149/'Open Int.'!E149)</f>
        <v>0.8717010900745841</v>
      </c>
      <c r="G149" s="155">
        <v>0.7497382843771169</v>
      </c>
      <c r="H149" s="170">
        <f t="shared" si="4"/>
        <v>0.16267383997709814</v>
      </c>
      <c r="I149" s="185">
        <f>IF(Volume!D149=0,0,Volume!F149/Volume!D149)</f>
        <v>0.4217589264318236</v>
      </c>
      <c r="J149" s="176">
        <v>0.3383912985094669</v>
      </c>
      <c r="K149" s="170">
        <f t="shared" si="5"/>
        <v>0.24636457346737708</v>
      </c>
      <c r="L149" s="60"/>
      <c r="M149" s="6"/>
      <c r="N149" s="59"/>
      <c r="O149" s="3"/>
      <c r="P149" s="3"/>
      <c r="Q149" s="3"/>
      <c r="R149" s="3"/>
      <c r="S149" s="3"/>
      <c r="T149" s="3"/>
      <c r="U149" s="61"/>
      <c r="V149" s="3"/>
      <c r="W149" s="3"/>
      <c r="X149" s="3"/>
      <c r="Y149" s="3"/>
      <c r="Z149" s="3"/>
      <c r="AA149" s="2"/>
      <c r="AB149" s="78"/>
      <c r="AC149" s="77"/>
    </row>
    <row r="150" spans="1:27" s="7" customFormat="1" ht="15">
      <c r="A150" s="177" t="s">
        <v>298</v>
      </c>
      <c r="B150" s="188">
        <f>'Open Int.'!E150</f>
        <v>2000</v>
      </c>
      <c r="C150" s="189">
        <f>'Open Int.'!F150</f>
        <v>0</v>
      </c>
      <c r="D150" s="190">
        <f>'Open Int.'!H150</f>
        <v>1000</v>
      </c>
      <c r="E150" s="329">
        <f>'Open Int.'!I150</f>
        <v>0</v>
      </c>
      <c r="F150" s="191">
        <f>IF('Open Int.'!E150=0,0,'Open Int.'!H150/'Open Int.'!E150)</f>
        <v>0.5</v>
      </c>
      <c r="G150" s="155">
        <v>0.5</v>
      </c>
      <c r="H150" s="170">
        <f t="shared" si="4"/>
        <v>0</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431</v>
      </c>
      <c r="B151" s="188">
        <f>'Open Int.'!E151</f>
        <v>10775050</v>
      </c>
      <c r="C151" s="189">
        <f>'Open Int.'!F151</f>
        <v>521950</v>
      </c>
      <c r="D151" s="190">
        <f>'Open Int.'!H151</f>
        <v>2252250</v>
      </c>
      <c r="E151" s="329">
        <f>'Open Int.'!I151</f>
        <v>221650</v>
      </c>
      <c r="F151" s="191">
        <f>IF('Open Int.'!E151=0,0,'Open Int.'!H151/'Open Int.'!E151)</f>
        <v>0.2090245520902455</v>
      </c>
      <c r="G151" s="155">
        <v>0.19804741980474197</v>
      </c>
      <c r="H151" s="170">
        <f t="shared" si="4"/>
        <v>0.05542678766694392</v>
      </c>
      <c r="I151" s="185">
        <f>IF(Volume!D151=0,0,Volume!F151/Volume!D151)</f>
        <v>0.12351326623970722</v>
      </c>
      <c r="J151" s="176">
        <v>0.10514018691588785</v>
      </c>
      <c r="K151" s="170">
        <f t="shared" si="5"/>
        <v>0.17474839890210428</v>
      </c>
      <c r="L151" s="60"/>
      <c r="M151" s="6"/>
      <c r="N151" s="59"/>
      <c r="O151" s="3"/>
      <c r="P151" s="3"/>
      <c r="Q151" s="3"/>
      <c r="R151" s="3"/>
      <c r="S151" s="3"/>
      <c r="T151" s="3"/>
      <c r="U151" s="61"/>
      <c r="V151" s="3"/>
      <c r="W151" s="3"/>
      <c r="X151" s="3"/>
      <c r="Y151" s="3"/>
      <c r="Z151" s="3"/>
      <c r="AA151" s="2"/>
    </row>
    <row r="152" spans="1:27" s="7" customFormat="1" ht="15">
      <c r="A152" s="177" t="s">
        <v>432</v>
      </c>
      <c r="B152" s="188">
        <f>'Open Int.'!E152</f>
        <v>1800</v>
      </c>
      <c r="C152" s="189">
        <f>'Open Int.'!F152</f>
        <v>0</v>
      </c>
      <c r="D152" s="190">
        <f>'Open Int.'!H152</f>
        <v>450</v>
      </c>
      <c r="E152" s="329">
        <f>'Open Int.'!I152</f>
        <v>0</v>
      </c>
      <c r="F152" s="191">
        <f>IF('Open Int.'!E152=0,0,'Open Int.'!H152/'Open Int.'!E152)</f>
        <v>0.25</v>
      </c>
      <c r="G152" s="155">
        <v>0.25</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row>
    <row r="153" spans="1:29" s="58" customFormat="1" ht="15">
      <c r="A153" s="177" t="s">
        <v>216</v>
      </c>
      <c r="B153" s="188">
        <f>'Open Int.'!E153</f>
        <v>17373100</v>
      </c>
      <c r="C153" s="189">
        <f>'Open Int.'!F153</f>
        <v>830800</v>
      </c>
      <c r="D153" s="190">
        <f>'Open Int.'!H153</f>
        <v>6013250</v>
      </c>
      <c r="E153" s="329">
        <f>'Open Int.'!I153</f>
        <v>147400</v>
      </c>
      <c r="F153" s="191">
        <f>IF('Open Int.'!E153=0,0,'Open Int.'!H153/'Open Int.'!E153)</f>
        <v>0.34612418048592364</v>
      </c>
      <c r="G153" s="155">
        <v>0.35459700283515594</v>
      </c>
      <c r="H153" s="170">
        <f t="shared" si="4"/>
        <v>-0.023894230017423815</v>
      </c>
      <c r="I153" s="185">
        <f>IF(Volume!D153=0,0,Volume!F153/Volume!D153)</f>
        <v>0.16230366492146597</v>
      </c>
      <c r="J153" s="176">
        <v>0.11864406779661017</v>
      </c>
      <c r="K153" s="170">
        <f t="shared" si="5"/>
        <v>0.3679880329094989</v>
      </c>
      <c r="L153" s="60"/>
      <c r="M153" s="6"/>
      <c r="N153" s="59"/>
      <c r="O153" s="3"/>
      <c r="P153" s="3"/>
      <c r="Q153" s="3"/>
      <c r="R153" s="3"/>
      <c r="S153" s="3"/>
      <c r="T153" s="3"/>
      <c r="U153" s="61"/>
      <c r="V153" s="3"/>
      <c r="W153" s="3"/>
      <c r="X153" s="3"/>
      <c r="Y153" s="3"/>
      <c r="Z153" s="3"/>
      <c r="AA153" s="2"/>
      <c r="AB153" s="78"/>
      <c r="AC153" s="77"/>
    </row>
    <row r="154" spans="1:29" s="58" customFormat="1" ht="15">
      <c r="A154" s="177" t="s">
        <v>235</v>
      </c>
      <c r="B154" s="188">
        <f>'Open Int.'!E154</f>
        <v>5953500</v>
      </c>
      <c r="C154" s="189">
        <f>'Open Int.'!F154</f>
        <v>-170100</v>
      </c>
      <c r="D154" s="190">
        <f>'Open Int.'!H154</f>
        <v>3807000</v>
      </c>
      <c r="E154" s="329">
        <f>'Open Int.'!I154</f>
        <v>16200</v>
      </c>
      <c r="F154" s="191">
        <f>IF('Open Int.'!E154=0,0,'Open Int.'!H154/'Open Int.'!E154)</f>
        <v>0.6394557823129252</v>
      </c>
      <c r="G154" s="155">
        <v>0.6190476190476191</v>
      </c>
      <c r="H154" s="170">
        <f t="shared" si="4"/>
        <v>0.032967032967033</v>
      </c>
      <c r="I154" s="185">
        <f>IF(Volume!D154=0,0,Volume!F154/Volume!D154)</f>
        <v>0.16703056768558952</v>
      </c>
      <c r="J154" s="176">
        <v>0.25133282559025133</v>
      </c>
      <c r="K154" s="170">
        <f t="shared" si="5"/>
        <v>-0.33542080190551804</v>
      </c>
      <c r="L154" s="60"/>
      <c r="M154" s="6"/>
      <c r="N154" s="59"/>
      <c r="O154" s="3"/>
      <c r="P154" s="3"/>
      <c r="Q154" s="3"/>
      <c r="R154" s="3"/>
      <c r="S154" s="3"/>
      <c r="T154" s="3"/>
      <c r="U154" s="61"/>
      <c r="V154" s="3"/>
      <c r="W154" s="3"/>
      <c r="X154" s="3"/>
      <c r="Y154" s="3"/>
      <c r="Z154" s="3"/>
      <c r="AA154" s="2"/>
      <c r="AB154" s="78"/>
      <c r="AC154" s="77"/>
    </row>
    <row r="155" spans="1:29" s="58" customFormat="1" ht="15">
      <c r="A155" s="177" t="s">
        <v>204</v>
      </c>
      <c r="B155" s="188">
        <f>'Open Int.'!E155</f>
        <v>1556400</v>
      </c>
      <c r="C155" s="189">
        <f>'Open Int.'!F155</f>
        <v>16800</v>
      </c>
      <c r="D155" s="190">
        <f>'Open Int.'!H155</f>
        <v>208200</v>
      </c>
      <c r="E155" s="329">
        <f>'Open Int.'!I155</f>
        <v>-1200</v>
      </c>
      <c r="F155" s="191">
        <f>IF('Open Int.'!E155=0,0,'Open Int.'!H155/'Open Int.'!E155)</f>
        <v>0.13377023901310717</v>
      </c>
      <c r="G155" s="155">
        <v>0.13600935307872175</v>
      </c>
      <c r="H155" s="170">
        <f t="shared" si="4"/>
        <v>-0.01646294181193989</v>
      </c>
      <c r="I155" s="185">
        <f>IF(Volume!D155=0,0,Volume!F155/Volume!D155)</f>
        <v>0.06858407079646017</v>
      </c>
      <c r="J155" s="176">
        <v>0.09727626459143969</v>
      </c>
      <c r="K155" s="170">
        <f t="shared" si="5"/>
        <v>-0.29495575221238945</v>
      </c>
      <c r="L155" s="60"/>
      <c r="M155" s="6"/>
      <c r="N155" s="59"/>
      <c r="O155" s="3"/>
      <c r="P155" s="3"/>
      <c r="Q155" s="3"/>
      <c r="R155" s="3"/>
      <c r="S155" s="3"/>
      <c r="T155" s="3"/>
      <c r="U155" s="61"/>
      <c r="V155" s="3"/>
      <c r="W155" s="3"/>
      <c r="X155" s="3"/>
      <c r="Y155" s="3"/>
      <c r="Z155" s="3"/>
      <c r="AA155" s="2"/>
      <c r="AB155" s="78"/>
      <c r="AC155" s="77"/>
    </row>
    <row r="156" spans="1:27" s="7" customFormat="1" ht="15">
      <c r="A156" s="177" t="s">
        <v>205</v>
      </c>
      <c r="B156" s="188">
        <f>'Open Int.'!E156</f>
        <v>1275750</v>
      </c>
      <c r="C156" s="189">
        <f>'Open Int.'!F156</f>
        <v>79000</v>
      </c>
      <c r="D156" s="190">
        <f>'Open Int.'!H156</f>
        <v>828000</v>
      </c>
      <c r="E156" s="329">
        <f>'Open Int.'!I156</f>
        <v>12750</v>
      </c>
      <c r="F156" s="191">
        <f>IF('Open Int.'!E156=0,0,'Open Int.'!H156/'Open Int.'!E156)</f>
        <v>0.6490299823633157</v>
      </c>
      <c r="G156" s="155">
        <v>0.6812199707541258</v>
      </c>
      <c r="H156" s="170">
        <f t="shared" si="4"/>
        <v>-0.04725344201987366</v>
      </c>
      <c r="I156" s="185">
        <f>IF(Volume!D156=0,0,Volume!F156/Volume!D156)</f>
        <v>0.4312297734627832</v>
      </c>
      <c r="J156" s="176">
        <v>0.44461538461538463</v>
      </c>
      <c r="K156" s="170">
        <f t="shared" si="5"/>
        <v>-0.03010604584495136</v>
      </c>
      <c r="L156" s="60"/>
      <c r="M156" s="6"/>
      <c r="N156" s="59"/>
      <c r="O156" s="3"/>
      <c r="P156" s="3"/>
      <c r="Q156" s="3"/>
      <c r="R156" s="3"/>
      <c r="S156" s="3"/>
      <c r="T156" s="3"/>
      <c r="U156" s="61"/>
      <c r="V156" s="3"/>
      <c r="W156" s="3"/>
      <c r="X156" s="3"/>
      <c r="Y156" s="3"/>
      <c r="Z156" s="3"/>
      <c r="AA156" s="2"/>
    </row>
    <row r="157" spans="1:27" s="7" customFormat="1" ht="15">
      <c r="A157" s="177" t="s">
        <v>37</v>
      </c>
      <c r="B157" s="188">
        <f>'Open Int.'!E157</f>
        <v>172800</v>
      </c>
      <c r="C157" s="189">
        <f>'Open Int.'!F157</f>
        <v>3200</v>
      </c>
      <c r="D157" s="190">
        <f>'Open Int.'!H157</f>
        <v>20800</v>
      </c>
      <c r="E157" s="329">
        <f>'Open Int.'!I157</f>
        <v>0</v>
      </c>
      <c r="F157" s="191">
        <f>IF('Open Int.'!E157=0,0,'Open Int.'!H157/'Open Int.'!E157)</f>
        <v>0.12037037037037036</v>
      </c>
      <c r="G157" s="155">
        <v>0.12264150943396226</v>
      </c>
      <c r="H157" s="170">
        <f t="shared" si="4"/>
        <v>-0.018518518518518576</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299</v>
      </c>
      <c r="B158" s="188">
        <f>'Open Int.'!E158</f>
        <v>113400</v>
      </c>
      <c r="C158" s="189">
        <f>'Open Int.'!F158</f>
        <v>2250</v>
      </c>
      <c r="D158" s="190">
        <f>'Open Int.'!H158</f>
        <v>3150</v>
      </c>
      <c r="E158" s="329">
        <f>'Open Int.'!I158</f>
        <v>0</v>
      </c>
      <c r="F158" s="191">
        <f>IF('Open Int.'!E158=0,0,'Open Int.'!H158/'Open Int.'!E158)</f>
        <v>0.027777777777777776</v>
      </c>
      <c r="G158" s="155">
        <v>0.02834008097165992</v>
      </c>
      <c r="H158" s="170">
        <f t="shared" si="4"/>
        <v>-0.019841269841269906</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77" t="s">
        <v>433</v>
      </c>
      <c r="B159" s="188">
        <f>'Open Int.'!E159</f>
        <v>0</v>
      </c>
      <c r="C159" s="189">
        <f>'Open Int.'!F159</f>
        <v>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7" s="7" customFormat="1" ht="15">
      <c r="A160" s="177" t="s">
        <v>228</v>
      </c>
      <c r="B160" s="188">
        <f>'Open Int.'!E160</f>
        <v>24252</v>
      </c>
      <c r="C160" s="189">
        <f>'Open Int.'!F160</f>
        <v>752</v>
      </c>
      <c r="D160" s="190">
        <f>'Open Int.'!H160</f>
        <v>3572</v>
      </c>
      <c r="E160" s="329">
        <f>'Open Int.'!I160</f>
        <v>0</v>
      </c>
      <c r="F160" s="191">
        <f>IF('Open Int.'!E160=0,0,'Open Int.'!H160/'Open Int.'!E160)</f>
        <v>0.14728682170542637</v>
      </c>
      <c r="G160" s="155">
        <v>0.152</v>
      </c>
      <c r="H160" s="170">
        <f t="shared" si="4"/>
        <v>-0.031007751937984395</v>
      </c>
      <c r="I160" s="185">
        <f>IF(Volume!D160=0,0,Volume!F160/Volume!D160)</f>
        <v>0.027777777777777776</v>
      </c>
      <c r="J160" s="176">
        <v>0</v>
      </c>
      <c r="K160" s="170">
        <f t="shared" si="5"/>
        <v>0</v>
      </c>
      <c r="L160" s="60"/>
      <c r="M160" s="6"/>
      <c r="N160" s="59"/>
      <c r="O160" s="3"/>
      <c r="P160" s="3"/>
      <c r="Q160" s="3"/>
      <c r="R160" s="3"/>
      <c r="S160" s="3"/>
      <c r="T160" s="3"/>
      <c r="U160" s="61"/>
      <c r="V160" s="3"/>
      <c r="W160" s="3"/>
      <c r="X160" s="3"/>
      <c r="Y160" s="3"/>
      <c r="Z160" s="3"/>
      <c r="AA160" s="2"/>
    </row>
    <row r="161" spans="1:27" s="7" customFormat="1" ht="15">
      <c r="A161" s="177" t="s">
        <v>434</v>
      </c>
      <c r="B161" s="188">
        <f>'Open Int.'!E161</f>
        <v>46800</v>
      </c>
      <c r="C161" s="189">
        <f>'Open Int.'!F161</f>
        <v>-2600</v>
      </c>
      <c r="D161" s="190">
        <f>'Open Int.'!H161</f>
        <v>0</v>
      </c>
      <c r="E161" s="329">
        <f>'Open Int.'!I161</f>
        <v>0</v>
      </c>
      <c r="F161" s="191">
        <f>IF('Open Int.'!E161=0,0,'Open Int.'!H161/'Open Int.'!E161)</f>
        <v>0</v>
      </c>
      <c r="G161" s="155">
        <v>0</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row>
    <row r="162" spans="1:29" s="58" customFormat="1" ht="15">
      <c r="A162" s="177" t="s">
        <v>276</v>
      </c>
      <c r="B162" s="188">
        <f>'Open Int.'!E162</f>
        <v>2450</v>
      </c>
      <c r="C162" s="189">
        <f>'Open Int.'!F162</f>
        <v>0</v>
      </c>
      <c r="D162" s="190">
        <f>'Open Int.'!H162</f>
        <v>700</v>
      </c>
      <c r="E162" s="329">
        <f>'Open Int.'!I162</f>
        <v>0</v>
      </c>
      <c r="F162" s="191">
        <f>IF('Open Int.'!E162=0,0,'Open Int.'!H162/'Open Int.'!E162)</f>
        <v>0.2857142857142857</v>
      </c>
      <c r="G162" s="155">
        <v>0.2857142857142857</v>
      </c>
      <c r="H162" s="170">
        <f t="shared" si="4"/>
        <v>0</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c r="AB162" s="78"/>
      <c r="AC162" s="77"/>
    </row>
    <row r="163" spans="1:27" s="7" customFormat="1" ht="15">
      <c r="A163" s="177" t="s">
        <v>180</v>
      </c>
      <c r="B163" s="188">
        <f>'Open Int.'!E163</f>
        <v>474000</v>
      </c>
      <c r="C163" s="189">
        <f>'Open Int.'!F163</f>
        <v>52500</v>
      </c>
      <c r="D163" s="190">
        <f>'Open Int.'!H163</f>
        <v>81000</v>
      </c>
      <c r="E163" s="329">
        <f>'Open Int.'!I163</f>
        <v>12000</v>
      </c>
      <c r="F163" s="191">
        <f>IF('Open Int.'!E163=0,0,'Open Int.'!H163/'Open Int.'!E163)</f>
        <v>0.17088607594936708</v>
      </c>
      <c r="G163" s="155">
        <v>0.16370106761565836</v>
      </c>
      <c r="H163" s="170">
        <f t="shared" si="4"/>
        <v>0.04389102916895979</v>
      </c>
      <c r="I163" s="185">
        <f>IF(Volume!D163=0,0,Volume!F163/Volume!D163)</f>
        <v>0.175</v>
      </c>
      <c r="J163" s="176">
        <v>0.12087912087912088</v>
      </c>
      <c r="K163" s="170">
        <f t="shared" si="5"/>
        <v>0.44772727272727264</v>
      </c>
      <c r="L163" s="60"/>
      <c r="M163" s="6"/>
      <c r="N163" s="59"/>
      <c r="O163" s="3"/>
      <c r="P163" s="3"/>
      <c r="Q163" s="3"/>
      <c r="R163" s="3"/>
      <c r="S163" s="3"/>
      <c r="T163" s="3"/>
      <c r="U163" s="61"/>
      <c r="V163" s="3"/>
      <c r="W163" s="3"/>
      <c r="X163" s="3"/>
      <c r="Y163" s="3"/>
      <c r="Z163" s="3"/>
      <c r="AA163" s="2"/>
    </row>
    <row r="164" spans="1:27" s="7" customFormat="1" ht="15">
      <c r="A164" s="177" t="s">
        <v>181</v>
      </c>
      <c r="B164" s="188">
        <f>'Open Int.'!E164</f>
        <v>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row>
    <row r="165" spans="1:27" s="7" customFormat="1" ht="15">
      <c r="A165" s="177" t="s">
        <v>150</v>
      </c>
      <c r="B165" s="188">
        <f>'Open Int.'!E165</f>
        <v>117822</v>
      </c>
      <c r="C165" s="189">
        <f>'Open Int.'!F165</f>
        <v>-876</v>
      </c>
      <c r="D165" s="190">
        <f>'Open Int.'!H165</f>
        <v>16644</v>
      </c>
      <c r="E165" s="329">
        <f>'Open Int.'!I165</f>
        <v>0</v>
      </c>
      <c r="F165" s="191">
        <f>IF('Open Int.'!E165=0,0,'Open Int.'!H165/'Open Int.'!E165)</f>
        <v>0.1412639405204461</v>
      </c>
      <c r="G165" s="155">
        <v>0.14022140221402213</v>
      </c>
      <c r="H165" s="170">
        <f t="shared" si="4"/>
        <v>0.0074349442379183775</v>
      </c>
      <c r="I165" s="185">
        <f>IF(Volume!D165=0,0,Volume!F165/Volume!D165)</f>
        <v>0.11538461538461539</v>
      </c>
      <c r="J165" s="176">
        <v>0</v>
      </c>
      <c r="K165" s="170">
        <f t="shared" si="5"/>
        <v>0</v>
      </c>
      <c r="L165" s="60"/>
      <c r="M165" s="6"/>
      <c r="N165" s="59"/>
      <c r="O165" s="3"/>
      <c r="P165" s="3"/>
      <c r="Q165" s="3"/>
      <c r="R165" s="3"/>
      <c r="S165" s="3"/>
      <c r="T165" s="3"/>
      <c r="U165" s="61"/>
      <c r="V165" s="3"/>
      <c r="W165" s="3"/>
      <c r="X165" s="3"/>
      <c r="Y165" s="3"/>
      <c r="Z165" s="3"/>
      <c r="AA165" s="2"/>
    </row>
    <row r="166" spans="1:27" s="7" customFormat="1" ht="15">
      <c r="A166" s="177" t="s">
        <v>435</v>
      </c>
      <c r="B166" s="188">
        <f>'Open Int.'!E166</f>
        <v>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436</v>
      </c>
      <c r="B167" s="188">
        <f>'Open Int.'!E167</f>
        <v>4200</v>
      </c>
      <c r="C167" s="189">
        <f>'Open Int.'!F167</f>
        <v>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151</v>
      </c>
      <c r="B168" s="188">
        <f>'Open Int.'!E168</f>
        <v>0</v>
      </c>
      <c r="C168" s="189">
        <f>'Open Int.'!F168</f>
        <v>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214</v>
      </c>
      <c r="B169" s="188">
        <f>'Open Int.'!E169</f>
        <v>0</v>
      </c>
      <c r="C169" s="189">
        <f>'Open Int.'!F169</f>
        <v>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9" s="58" customFormat="1" ht="15">
      <c r="A170" s="177" t="s">
        <v>229</v>
      </c>
      <c r="B170" s="188">
        <f>'Open Int.'!E170</f>
        <v>11600</v>
      </c>
      <c r="C170" s="189">
        <f>'Open Int.'!F170</f>
        <v>-400</v>
      </c>
      <c r="D170" s="190">
        <f>'Open Int.'!H170</f>
        <v>800</v>
      </c>
      <c r="E170" s="329">
        <f>'Open Int.'!I170</f>
        <v>200</v>
      </c>
      <c r="F170" s="191">
        <f>IF('Open Int.'!E170=0,0,'Open Int.'!H170/'Open Int.'!E170)</f>
        <v>0.06896551724137931</v>
      </c>
      <c r="G170" s="155">
        <v>0.05</v>
      </c>
      <c r="H170" s="170">
        <f t="shared" si="4"/>
        <v>0.37931034482758613</v>
      </c>
      <c r="I170" s="185">
        <f>IF(Volume!D170=0,0,Volume!F170/Volume!D170)</f>
        <v>0.16666666666666666</v>
      </c>
      <c r="J170" s="176">
        <v>0</v>
      </c>
      <c r="K170" s="170">
        <f t="shared" si="5"/>
        <v>0</v>
      </c>
      <c r="L170" s="60"/>
      <c r="M170" s="6"/>
      <c r="N170" s="59"/>
      <c r="O170" s="3"/>
      <c r="P170" s="3"/>
      <c r="Q170" s="3"/>
      <c r="R170" s="3"/>
      <c r="S170" s="3"/>
      <c r="T170" s="3"/>
      <c r="U170" s="61"/>
      <c r="V170" s="3"/>
      <c r="W170" s="3"/>
      <c r="X170" s="3"/>
      <c r="Y170" s="3"/>
      <c r="Z170" s="3"/>
      <c r="AA170" s="2"/>
      <c r="AB170" s="78"/>
      <c r="AC170" s="77"/>
    </row>
    <row r="171" spans="1:27" s="7" customFormat="1" ht="15">
      <c r="A171" s="177" t="s">
        <v>91</v>
      </c>
      <c r="B171" s="188">
        <f>'Open Int.'!E171</f>
        <v>1793600</v>
      </c>
      <c r="C171" s="189">
        <f>'Open Int.'!F171</f>
        <v>38000</v>
      </c>
      <c r="D171" s="190">
        <f>'Open Int.'!H171</f>
        <v>323000</v>
      </c>
      <c r="E171" s="329">
        <f>'Open Int.'!I171</f>
        <v>11400</v>
      </c>
      <c r="F171" s="191">
        <f>IF('Open Int.'!E171=0,0,'Open Int.'!H171/'Open Int.'!E171)</f>
        <v>0.18008474576271186</v>
      </c>
      <c r="G171" s="155">
        <v>0.1774891774891775</v>
      </c>
      <c r="H171" s="170">
        <f t="shared" si="4"/>
        <v>0.014623811492352094</v>
      </c>
      <c r="I171" s="185">
        <f>IF(Volume!D171=0,0,Volume!F171/Volume!D171)</f>
        <v>0.06470588235294118</v>
      </c>
      <c r="J171" s="176">
        <v>0.045454545454545456</v>
      </c>
      <c r="K171" s="170">
        <f t="shared" si="5"/>
        <v>0.423529411764706</v>
      </c>
      <c r="L171" s="60"/>
      <c r="M171" s="6"/>
      <c r="N171" s="59"/>
      <c r="O171" s="3"/>
      <c r="P171" s="3"/>
      <c r="Q171" s="3"/>
      <c r="R171" s="3"/>
      <c r="S171" s="3"/>
      <c r="T171" s="3"/>
      <c r="U171" s="61"/>
      <c r="V171" s="3"/>
      <c r="W171" s="3"/>
      <c r="X171" s="3"/>
      <c r="Y171" s="3"/>
      <c r="Z171" s="3"/>
      <c r="AA171" s="2"/>
    </row>
    <row r="172" spans="1:27" s="7" customFormat="1" ht="15">
      <c r="A172" s="177" t="s">
        <v>152</v>
      </c>
      <c r="B172" s="188">
        <f>'Open Int.'!E172</f>
        <v>225450</v>
      </c>
      <c r="C172" s="189">
        <f>'Open Int.'!F172</f>
        <v>13500</v>
      </c>
      <c r="D172" s="190">
        <f>'Open Int.'!H172</f>
        <v>36450</v>
      </c>
      <c r="E172" s="329">
        <f>'Open Int.'!I172</f>
        <v>2700</v>
      </c>
      <c r="F172" s="191">
        <f>IF('Open Int.'!E172=0,0,'Open Int.'!H172/'Open Int.'!E172)</f>
        <v>0.16167664670658682</v>
      </c>
      <c r="G172" s="155">
        <v>0.1592356687898089</v>
      </c>
      <c r="H172" s="170">
        <f t="shared" si="4"/>
        <v>0.015329341317365304</v>
      </c>
      <c r="I172" s="185">
        <f>IF(Volume!D172=0,0,Volume!F172/Volume!D172)</f>
        <v>0.0967741935483871</v>
      </c>
      <c r="J172" s="176">
        <v>0.018867924528301886</v>
      </c>
      <c r="K172" s="170">
        <f t="shared" si="5"/>
        <v>4.129032258064516</v>
      </c>
      <c r="L172" s="60"/>
      <c r="M172" s="6"/>
      <c r="N172" s="59"/>
      <c r="O172" s="3"/>
      <c r="P172" s="3"/>
      <c r="Q172" s="3"/>
      <c r="R172" s="3"/>
      <c r="S172" s="3"/>
      <c r="T172" s="3"/>
      <c r="U172" s="61"/>
      <c r="V172" s="3"/>
      <c r="W172" s="3"/>
      <c r="X172" s="3"/>
      <c r="Y172" s="3"/>
      <c r="Z172" s="3"/>
      <c r="AA172" s="2"/>
    </row>
    <row r="173" spans="1:29" s="58" customFormat="1" ht="15">
      <c r="A173" s="177" t="s">
        <v>208</v>
      </c>
      <c r="B173" s="188">
        <f>'Open Int.'!E173</f>
        <v>333308</v>
      </c>
      <c r="C173" s="189">
        <f>'Open Int.'!F173</f>
        <v>44908</v>
      </c>
      <c r="D173" s="190">
        <f>'Open Int.'!H173</f>
        <v>57268</v>
      </c>
      <c r="E173" s="329">
        <f>'Open Int.'!I173</f>
        <v>2472</v>
      </c>
      <c r="F173" s="191">
        <f>IF('Open Int.'!E173=0,0,'Open Int.'!H173/'Open Int.'!E173)</f>
        <v>0.17181705809641531</v>
      </c>
      <c r="G173" s="155">
        <v>0.19</v>
      </c>
      <c r="H173" s="170">
        <f t="shared" si="4"/>
        <v>-0.09569969422939309</v>
      </c>
      <c r="I173" s="185">
        <f>IF(Volume!D173=0,0,Volume!F173/Volume!D173)</f>
        <v>0.06607929515418502</v>
      </c>
      <c r="J173" s="176">
        <v>0.08974358974358974</v>
      </c>
      <c r="K173" s="170">
        <f t="shared" si="5"/>
        <v>-0.263687853996224</v>
      </c>
      <c r="L173" s="60"/>
      <c r="M173" s="6"/>
      <c r="N173" s="59"/>
      <c r="O173" s="3"/>
      <c r="P173" s="3"/>
      <c r="Q173" s="3"/>
      <c r="R173" s="3"/>
      <c r="S173" s="3"/>
      <c r="T173" s="3"/>
      <c r="U173" s="61"/>
      <c r="V173" s="3"/>
      <c r="W173" s="3"/>
      <c r="X173" s="3"/>
      <c r="Y173" s="3"/>
      <c r="Z173" s="3"/>
      <c r="AA173" s="2"/>
      <c r="AB173" s="78"/>
      <c r="AC173" s="77"/>
    </row>
    <row r="174" spans="1:27" s="7" customFormat="1" ht="15">
      <c r="A174" s="177" t="s">
        <v>230</v>
      </c>
      <c r="B174" s="188">
        <f>'Open Int.'!E174</f>
        <v>9200</v>
      </c>
      <c r="C174" s="189">
        <f>'Open Int.'!F174</f>
        <v>400</v>
      </c>
      <c r="D174" s="190">
        <f>'Open Int.'!H174</f>
        <v>0</v>
      </c>
      <c r="E174" s="329">
        <f>'Open Int.'!I174</f>
        <v>0</v>
      </c>
      <c r="F174" s="191">
        <f>IF('Open Int.'!E174=0,0,'Open Int.'!H174/'Open Int.'!E174)</f>
        <v>0</v>
      </c>
      <c r="G174" s="155">
        <v>0</v>
      </c>
      <c r="H174" s="170">
        <f t="shared" si="4"/>
        <v>0</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row>
    <row r="175" spans="1:27" s="7" customFormat="1" ht="15">
      <c r="A175" s="177" t="s">
        <v>185</v>
      </c>
      <c r="B175" s="188">
        <f>'Open Int.'!E175</f>
        <v>3412800</v>
      </c>
      <c r="C175" s="189">
        <f>'Open Int.'!F175</f>
        <v>5400</v>
      </c>
      <c r="D175" s="190">
        <f>'Open Int.'!H175</f>
        <v>2332800</v>
      </c>
      <c r="E175" s="329">
        <f>'Open Int.'!I175</f>
        <v>172125</v>
      </c>
      <c r="F175" s="191">
        <f>IF('Open Int.'!E175=0,0,'Open Int.'!H175/'Open Int.'!E175)</f>
        <v>0.6835443037974683</v>
      </c>
      <c r="G175" s="155">
        <v>0.6341125198098256</v>
      </c>
      <c r="H175" s="170">
        <f t="shared" si="4"/>
        <v>0.07795427852846622</v>
      </c>
      <c r="I175" s="185">
        <f>IF(Volume!D175=0,0,Volume!F175/Volume!D175)</f>
        <v>0.2785138997142115</v>
      </c>
      <c r="J175" s="176">
        <v>0.2920573634859349</v>
      </c>
      <c r="K175" s="170">
        <f t="shared" si="5"/>
        <v>-0.04637261533169896</v>
      </c>
      <c r="L175" s="60"/>
      <c r="M175" s="6"/>
      <c r="N175" s="59"/>
      <c r="O175" s="3"/>
      <c r="P175" s="3"/>
      <c r="Q175" s="3"/>
      <c r="R175" s="3"/>
      <c r="S175" s="3"/>
      <c r="T175" s="3"/>
      <c r="U175" s="61"/>
      <c r="V175" s="3"/>
      <c r="W175" s="3"/>
      <c r="X175" s="3"/>
      <c r="Y175" s="3"/>
      <c r="Z175" s="3"/>
      <c r="AA175" s="2"/>
    </row>
    <row r="176" spans="1:29" s="58" customFormat="1" ht="15">
      <c r="A176" s="177" t="s">
        <v>206</v>
      </c>
      <c r="B176" s="188">
        <f>'Open Int.'!E176</f>
        <v>25300</v>
      </c>
      <c r="C176" s="189">
        <f>'Open Int.'!F176</f>
        <v>4400</v>
      </c>
      <c r="D176" s="190">
        <f>'Open Int.'!H176</f>
        <v>550</v>
      </c>
      <c r="E176" s="329">
        <f>'Open Int.'!I176</f>
        <v>0</v>
      </c>
      <c r="F176" s="191">
        <f>IF('Open Int.'!E176=0,0,'Open Int.'!H176/'Open Int.'!E176)</f>
        <v>0.021739130434782608</v>
      </c>
      <c r="G176" s="155">
        <v>0.02631578947368421</v>
      </c>
      <c r="H176" s="170">
        <f t="shared" si="4"/>
        <v>-0.17391304347826084</v>
      </c>
      <c r="I176" s="185">
        <f>IF(Volume!D176=0,0,Volume!F176/Volume!D176)</f>
        <v>0</v>
      </c>
      <c r="J176" s="176">
        <v>0</v>
      </c>
      <c r="K176" s="170">
        <f t="shared" si="5"/>
        <v>0</v>
      </c>
      <c r="L176" s="60"/>
      <c r="M176" s="6"/>
      <c r="N176" s="59"/>
      <c r="O176" s="3"/>
      <c r="P176" s="3"/>
      <c r="Q176" s="3"/>
      <c r="R176" s="3"/>
      <c r="S176" s="3"/>
      <c r="T176" s="3"/>
      <c r="U176" s="61"/>
      <c r="V176" s="3"/>
      <c r="W176" s="3"/>
      <c r="X176" s="3"/>
      <c r="Y176" s="3"/>
      <c r="Z176" s="3"/>
      <c r="AA176" s="2"/>
      <c r="AB176" s="78"/>
      <c r="AC176" s="77"/>
    </row>
    <row r="177" spans="1:27" s="7" customFormat="1" ht="15">
      <c r="A177" s="177" t="s">
        <v>118</v>
      </c>
      <c r="B177" s="188">
        <f>'Open Int.'!E177</f>
        <v>323750</v>
      </c>
      <c r="C177" s="189">
        <f>'Open Int.'!F177</f>
        <v>7500</v>
      </c>
      <c r="D177" s="190">
        <f>'Open Int.'!H177</f>
        <v>56500</v>
      </c>
      <c r="E177" s="329">
        <f>'Open Int.'!I177</f>
        <v>0</v>
      </c>
      <c r="F177" s="191">
        <f>IF('Open Int.'!E177=0,0,'Open Int.'!H177/'Open Int.'!E177)</f>
        <v>0.1745173745173745</v>
      </c>
      <c r="G177" s="155">
        <v>0.17865612648221343</v>
      </c>
      <c r="H177" s="170">
        <f t="shared" si="4"/>
        <v>-0.0231660231660232</v>
      </c>
      <c r="I177" s="185">
        <f>IF(Volume!D177=0,0,Volume!F177/Volume!D177)</f>
        <v>0</v>
      </c>
      <c r="J177" s="176">
        <v>0.02586206896551724</v>
      </c>
      <c r="K177" s="170">
        <f t="shared" si="5"/>
        <v>-1</v>
      </c>
      <c r="L177" s="60"/>
      <c r="M177" s="6"/>
      <c r="N177" s="59"/>
      <c r="O177" s="3"/>
      <c r="P177" s="3"/>
      <c r="Q177" s="3"/>
      <c r="R177" s="3"/>
      <c r="S177" s="3"/>
      <c r="T177" s="3"/>
      <c r="U177" s="61"/>
      <c r="V177" s="3"/>
      <c r="W177" s="3"/>
      <c r="X177" s="3"/>
      <c r="Y177" s="3"/>
      <c r="Z177" s="3"/>
      <c r="AA177" s="2"/>
    </row>
    <row r="178" spans="1:29" s="58" customFormat="1" ht="15">
      <c r="A178" s="177" t="s">
        <v>231</v>
      </c>
      <c r="B178" s="188">
        <f>'Open Int.'!E178</f>
        <v>4326</v>
      </c>
      <c r="C178" s="189">
        <f>'Open Int.'!F178</f>
        <v>412</v>
      </c>
      <c r="D178" s="190">
        <f>'Open Int.'!H178</f>
        <v>0</v>
      </c>
      <c r="E178" s="329">
        <f>'Open Int.'!I178</f>
        <v>0</v>
      </c>
      <c r="F178" s="191">
        <f>IF('Open Int.'!E178=0,0,'Open Int.'!H178/'Open Int.'!E178)</f>
        <v>0</v>
      </c>
      <c r="G178" s="155">
        <v>0</v>
      </c>
      <c r="H178" s="170">
        <f t="shared" si="4"/>
        <v>0</v>
      </c>
      <c r="I178" s="185">
        <f>IF(Volume!D178=0,0,Volume!F178/Volume!D178)</f>
        <v>0</v>
      </c>
      <c r="J178" s="176">
        <v>0</v>
      </c>
      <c r="K178" s="170">
        <f t="shared" si="5"/>
        <v>0</v>
      </c>
      <c r="L178" s="60"/>
      <c r="M178" s="6"/>
      <c r="N178" s="59"/>
      <c r="O178" s="3"/>
      <c r="P178" s="3"/>
      <c r="Q178" s="3"/>
      <c r="R178" s="3"/>
      <c r="S178" s="3"/>
      <c r="T178" s="3"/>
      <c r="U178" s="61"/>
      <c r="V178" s="3"/>
      <c r="W178" s="3"/>
      <c r="X178" s="3"/>
      <c r="Y178" s="3"/>
      <c r="Z178" s="3"/>
      <c r="AA178" s="2"/>
      <c r="AB178" s="78"/>
      <c r="AC178" s="77"/>
    </row>
    <row r="179" spans="1:27" s="7" customFormat="1" ht="15">
      <c r="A179" s="177" t="s">
        <v>300</v>
      </c>
      <c r="B179" s="188">
        <f>'Open Int.'!E179</f>
        <v>100100</v>
      </c>
      <c r="C179" s="189">
        <f>'Open Int.'!F179</f>
        <v>-15400</v>
      </c>
      <c r="D179" s="190">
        <f>'Open Int.'!H179</f>
        <v>7700</v>
      </c>
      <c r="E179" s="329">
        <f>'Open Int.'!I179</f>
        <v>0</v>
      </c>
      <c r="F179" s="191">
        <f>IF('Open Int.'!E179=0,0,'Open Int.'!H179/'Open Int.'!E179)</f>
        <v>0.07692307692307693</v>
      </c>
      <c r="G179" s="155">
        <v>0.06666666666666667</v>
      </c>
      <c r="H179" s="170">
        <f t="shared" si="4"/>
        <v>0.15384615384615394</v>
      </c>
      <c r="I179" s="185">
        <f>IF(Volume!D179=0,0,Volume!F179/Volume!D179)</f>
        <v>0</v>
      </c>
      <c r="J179" s="176">
        <v>0</v>
      </c>
      <c r="K179" s="170">
        <f t="shared" si="5"/>
        <v>0</v>
      </c>
      <c r="L179" s="60"/>
      <c r="M179" s="6"/>
      <c r="N179" s="59"/>
      <c r="O179" s="3"/>
      <c r="P179" s="3"/>
      <c r="Q179" s="3"/>
      <c r="R179" s="3"/>
      <c r="S179" s="3"/>
      <c r="T179" s="3"/>
      <c r="U179" s="61"/>
      <c r="V179" s="3"/>
      <c r="W179" s="3"/>
      <c r="X179" s="3"/>
      <c r="Y179" s="3"/>
      <c r="Z179" s="3"/>
      <c r="AA179" s="2"/>
    </row>
    <row r="180" spans="1:27" s="7" customFormat="1" ht="15">
      <c r="A180" s="177" t="s">
        <v>301</v>
      </c>
      <c r="B180" s="188">
        <f>'Open Int.'!E180</f>
        <v>24055900</v>
      </c>
      <c r="C180" s="189">
        <f>'Open Int.'!F180</f>
        <v>637450</v>
      </c>
      <c r="D180" s="190">
        <f>'Open Int.'!H180</f>
        <v>5047350</v>
      </c>
      <c r="E180" s="329">
        <f>'Open Int.'!I180</f>
        <v>94050</v>
      </c>
      <c r="F180" s="191">
        <f>IF('Open Int.'!E180=0,0,'Open Int.'!H180/'Open Int.'!E180)</f>
        <v>0.20981754995655952</v>
      </c>
      <c r="G180" s="155">
        <v>0.21151271753681392</v>
      </c>
      <c r="H180" s="170">
        <f t="shared" si="4"/>
        <v>-0.008014494825633134</v>
      </c>
      <c r="I180" s="185">
        <f>IF(Volume!D180=0,0,Volume!F180/Volume!D180)</f>
        <v>0.11850311850311851</v>
      </c>
      <c r="J180" s="176">
        <v>0.1266294227188082</v>
      </c>
      <c r="K180" s="170">
        <f t="shared" si="5"/>
        <v>-0.06417390240919651</v>
      </c>
      <c r="L180" s="60"/>
      <c r="M180" s="6"/>
      <c r="N180" s="59"/>
      <c r="O180" s="3"/>
      <c r="P180" s="3"/>
      <c r="Q180" s="3"/>
      <c r="R180" s="3"/>
      <c r="S180" s="3"/>
      <c r="T180" s="3"/>
      <c r="U180" s="61"/>
      <c r="V180" s="3"/>
      <c r="W180" s="3"/>
      <c r="X180" s="3"/>
      <c r="Y180" s="3"/>
      <c r="Z180" s="3"/>
      <c r="AA180" s="2"/>
    </row>
    <row r="181" spans="1:27" s="7" customFormat="1" ht="15">
      <c r="A181" s="177" t="s">
        <v>173</v>
      </c>
      <c r="B181" s="188">
        <f>'Open Int.'!E181</f>
        <v>887950</v>
      </c>
      <c r="C181" s="189">
        <f>'Open Int.'!F181</f>
        <v>41300</v>
      </c>
      <c r="D181" s="190">
        <f>'Open Int.'!H181</f>
        <v>64900</v>
      </c>
      <c r="E181" s="329">
        <f>'Open Int.'!I181</f>
        <v>5900</v>
      </c>
      <c r="F181" s="191">
        <f>IF('Open Int.'!E181=0,0,'Open Int.'!H181/'Open Int.'!E181)</f>
        <v>0.07308970099667775</v>
      </c>
      <c r="G181" s="155">
        <v>0.06968641114982578</v>
      </c>
      <c r="H181" s="170">
        <f t="shared" si="4"/>
        <v>0.04883720930232573</v>
      </c>
      <c r="I181" s="185">
        <f>IF(Volume!D181=0,0,Volume!F181/Volume!D181)</f>
        <v>0.07368421052631578</v>
      </c>
      <c r="J181" s="176">
        <v>0.05785123966942149</v>
      </c>
      <c r="K181" s="170">
        <f t="shared" si="5"/>
        <v>0.27368421052631564</v>
      </c>
      <c r="L181" s="60"/>
      <c r="M181" s="6"/>
      <c r="N181" s="59"/>
      <c r="O181" s="3"/>
      <c r="P181" s="3"/>
      <c r="Q181" s="3"/>
      <c r="R181" s="3"/>
      <c r="S181" s="3"/>
      <c r="T181" s="3"/>
      <c r="U181" s="61"/>
      <c r="V181" s="3"/>
      <c r="W181" s="3"/>
      <c r="X181" s="3"/>
      <c r="Y181" s="3"/>
      <c r="Z181" s="3"/>
      <c r="AA181" s="2"/>
    </row>
    <row r="182" spans="1:29" s="58" customFormat="1" ht="15">
      <c r="A182" s="177" t="s">
        <v>302</v>
      </c>
      <c r="B182" s="188">
        <f>'Open Int.'!E182</f>
        <v>0</v>
      </c>
      <c r="C182" s="189">
        <f>'Open Int.'!F182</f>
        <v>0</v>
      </c>
      <c r="D182" s="190">
        <f>'Open Int.'!H182</f>
        <v>0</v>
      </c>
      <c r="E182" s="329">
        <f>'Open Int.'!I182</f>
        <v>0</v>
      </c>
      <c r="F182" s="191">
        <f>IF('Open Int.'!E182=0,0,'Open Int.'!H182/'Open Int.'!E182)</f>
        <v>0</v>
      </c>
      <c r="G182" s="155">
        <v>0</v>
      </c>
      <c r="H182" s="170">
        <f t="shared" si="4"/>
        <v>0</v>
      </c>
      <c r="I182" s="185">
        <f>IF(Volume!D182=0,0,Volume!F182/Volume!D182)</f>
        <v>0</v>
      </c>
      <c r="J182" s="176">
        <v>0</v>
      </c>
      <c r="K182" s="170">
        <f t="shared" si="5"/>
        <v>0</v>
      </c>
      <c r="L182" s="60"/>
      <c r="M182" s="6"/>
      <c r="N182" s="59"/>
      <c r="O182" s="3"/>
      <c r="P182" s="3"/>
      <c r="Q182" s="3"/>
      <c r="R182" s="3"/>
      <c r="S182" s="3"/>
      <c r="T182" s="3"/>
      <c r="U182" s="61"/>
      <c r="V182" s="3"/>
      <c r="W182" s="3"/>
      <c r="X182" s="3"/>
      <c r="Y182" s="3"/>
      <c r="Z182" s="3"/>
      <c r="AA182" s="2"/>
      <c r="AB182" s="78"/>
      <c r="AC182" s="77"/>
    </row>
    <row r="183" spans="1:29" s="58" customFormat="1" ht="15">
      <c r="A183" s="177" t="s">
        <v>82</v>
      </c>
      <c r="B183" s="188">
        <f>'Open Int.'!E183</f>
        <v>140700</v>
      </c>
      <c r="C183" s="189">
        <f>'Open Int.'!F183</f>
        <v>0</v>
      </c>
      <c r="D183" s="190">
        <f>'Open Int.'!H183</f>
        <v>23100</v>
      </c>
      <c r="E183" s="329">
        <f>'Open Int.'!I183</f>
        <v>0</v>
      </c>
      <c r="F183" s="191">
        <f>IF('Open Int.'!E183=0,0,'Open Int.'!H183/'Open Int.'!E183)</f>
        <v>0.16417910447761194</v>
      </c>
      <c r="G183" s="155">
        <v>0.16417910447761194</v>
      </c>
      <c r="H183" s="170">
        <f t="shared" si="4"/>
        <v>0</v>
      </c>
      <c r="I183" s="185">
        <f>IF(Volume!D183=0,0,Volume!F183/Volume!D183)</f>
        <v>0</v>
      </c>
      <c r="J183" s="176">
        <v>0.14285714285714285</v>
      </c>
      <c r="K183" s="170">
        <f t="shared" si="5"/>
        <v>-1</v>
      </c>
      <c r="L183" s="60"/>
      <c r="M183" s="6"/>
      <c r="N183" s="59"/>
      <c r="O183" s="3"/>
      <c r="P183" s="3"/>
      <c r="Q183" s="3"/>
      <c r="R183" s="3"/>
      <c r="S183" s="3"/>
      <c r="T183" s="3"/>
      <c r="U183" s="61"/>
      <c r="V183" s="3"/>
      <c r="W183" s="3"/>
      <c r="X183" s="3"/>
      <c r="Y183" s="3"/>
      <c r="Z183" s="3"/>
      <c r="AA183" s="2"/>
      <c r="AB183" s="78"/>
      <c r="AC183" s="77"/>
    </row>
    <row r="184" spans="1:29" s="58" customFormat="1" ht="15">
      <c r="A184" s="177" t="s">
        <v>437</v>
      </c>
      <c r="B184" s="188">
        <f>'Open Int.'!E184</f>
        <v>4200</v>
      </c>
      <c r="C184" s="189">
        <f>'Open Int.'!F184</f>
        <v>0</v>
      </c>
      <c r="D184" s="190">
        <f>'Open Int.'!H184</f>
        <v>0</v>
      </c>
      <c r="E184" s="329">
        <f>'Open Int.'!I184</f>
        <v>0</v>
      </c>
      <c r="F184" s="191">
        <f>IF('Open Int.'!E184=0,0,'Open Int.'!H184/'Open Int.'!E184)</f>
        <v>0</v>
      </c>
      <c r="G184" s="155">
        <v>0</v>
      </c>
      <c r="H184" s="170">
        <f t="shared" si="4"/>
        <v>0</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c r="AB184" s="78"/>
      <c r="AC184" s="77"/>
    </row>
    <row r="185" spans="1:29" s="58" customFormat="1" ht="15">
      <c r="A185" s="177" t="s">
        <v>438</v>
      </c>
      <c r="B185" s="188">
        <f>'Open Int.'!E185</f>
        <v>26100</v>
      </c>
      <c r="C185" s="189">
        <f>'Open Int.'!F185</f>
        <v>4950</v>
      </c>
      <c r="D185" s="190">
        <f>'Open Int.'!H185</f>
        <v>900</v>
      </c>
      <c r="E185" s="329">
        <f>'Open Int.'!I185</f>
        <v>0</v>
      </c>
      <c r="F185" s="191">
        <f>IF('Open Int.'!E185=0,0,'Open Int.'!H185/'Open Int.'!E185)</f>
        <v>0.034482758620689655</v>
      </c>
      <c r="G185" s="155">
        <v>0.0425531914893617</v>
      </c>
      <c r="H185" s="170">
        <f t="shared" si="4"/>
        <v>-0.1896551724137931</v>
      </c>
      <c r="I185" s="185">
        <f>IF(Volume!D185=0,0,Volume!F185/Volume!D185)</f>
        <v>0</v>
      </c>
      <c r="J185" s="176">
        <v>0</v>
      </c>
      <c r="K185" s="170">
        <f t="shared" si="5"/>
        <v>0</v>
      </c>
      <c r="L185" s="60"/>
      <c r="M185" s="6"/>
      <c r="N185" s="59"/>
      <c r="O185" s="3"/>
      <c r="P185" s="3"/>
      <c r="Q185" s="3"/>
      <c r="R185" s="3"/>
      <c r="S185" s="3"/>
      <c r="T185" s="3"/>
      <c r="U185" s="61"/>
      <c r="V185" s="3"/>
      <c r="W185" s="3"/>
      <c r="X185" s="3"/>
      <c r="Y185" s="3"/>
      <c r="Z185" s="3"/>
      <c r="AA185" s="2"/>
      <c r="AB185" s="78"/>
      <c r="AC185" s="77"/>
    </row>
    <row r="186" spans="1:27" s="7" customFormat="1" ht="15">
      <c r="A186" s="177" t="s">
        <v>153</v>
      </c>
      <c r="B186" s="188">
        <f>'Open Int.'!E186</f>
        <v>5850</v>
      </c>
      <c r="C186" s="189">
        <f>'Open Int.'!F186</f>
        <v>-450</v>
      </c>
      <c r="D186" s="190">
        <f>'Open Int.'!H186</f>
        <v>450</v>
      </c>
      <c r="E186" s="329">
        <f>'Open Int.'!I186</f>
        <v>0</v>
      </c>
      <c r="F186" s="191">
        <f>IF('Open Int.'!E186=0,0,'Open Int.'!H186/'Open Int.'!E186)</f>
        <v>0.07692307692307693</v>
      </c>
      <c r="G186" s="155">
        <v>0.07142857142857142</v>
      </c>
      <c r="H186" s="170">
        <f t="shared" si="4"/>
        <v>0.07692307692307704</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row>
    <row r="187" spans="1:29" s="58" customFormat="1" ht="15">
      <c r="A187" s="177" t="s">
        <v>154</v>
      </c>
      <c r="B187" s="188">
        <f>'Open Int.'!E187</f>
        <v>531300</v>
      </c>
      <c r="C187" s="189">
        <f>'Open Int.'!F187</f>
        <v>41400</v>
      </c>
      <c r="D187" s="190">
        <f>'Open Int.'!H187</f>
        <v>6900</v>
      </c>
      <c r="E187" s="329">
        <f>'Open Int.'!I187</f>
        <v>0</v>
      </c>
      <c r="F187" s="191">
        <f>IF('Open Int.'!E187=0,0,'Open Int.'!H187/'Open Int.'!E187)</f>
        <v>0.012987012987012988</v>
      </c>
      <c r="G187" s="155">
        <v>0.014084507042253521</v>
      </c>
      <c r="H187" s="170">
        <f t="shared" si="4"/>
        <v>-0.07792207792207788</v>
      </c>
      <c r="I187" s="185">
        <f>IF(Volume!D187=0,0,Volume!F187/Volume!D187)</f>
        <v>0</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303</v>
      </c>
      <c r="B188" s="188">
        <f>'Open Int.'!E188</f>
        <v>298800</v>
      </c>
      <c r="C188" s="189">
        <f>'Open Int.'!F188</f>
        <v>28800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7" s="7" customFormat="1" ht="15">
      <c r="A189" s="177" t="s">
        <v>155</v>
      </c>
      <c r="B189" s="188">
        <f>'Open Int.'!E189</f>
        <v>17850</v>
      </c>
      <c r="C189" s="189">
        <f>'Open Int.'!F189</f>
        <v>-1050</v>
      </c>
      <c r="D189" s="190">
        <f>'Open Int.'!H189</f>
        <v>525</v>
      </c>
      <c r="E189" s="329">
        <f>'Open Int.'!I189</f>
        <v>0</v>
      </c>
      <c r="F189" s="191">
        <f>IF('Open Int.'!E189=0,0,'Open Int.'!H189/'Open Int.'!E189)</f>
        <v>0.029411764705882353</v>
      </c>
      <c r="G189" s="155">
        <v>0.027777777777777776</v>
      </c>
      <c r="H189" s="170">
        <f t="shared" si="4"/>
        <v>0.05882352941176475</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row>
    <row r="190" spans="1:29" s="58" customFormat="1" ht="15">
      <c r="A190" s="177" t="s">
        <v>38</v>
      </c>
      <c r="B190" s="188">
        <f>'Open Int.'!E190</f>
        <v>106200</v>
      </c>
      <c r="C190" s="189">
        <f>'Open Int.'!F190</f>
        <v>-3000</v>
      </c>
      <c r="D190" s="190">
        <f>'Open Int.'!H190</f>
        <v>21000</v>
      </c>
      <c r="E190" s="329">
        <f>'Open Int.'!I190</f>
        <v>0</v>
      </c>
      <c r="F190" s="191">
        <f>IF('Open Int.'!E190=0,0,'Open Int.'!H190/'Open Int.'!E190)</f>
        <v>0.1977401129943503</v>
      </c>
      <c r="G190" s="155">
        <v>0.19230769230769232</v>
      </c>
      <c r="H190" s="170">
        <f t="shared" si="4"/>
        <v>0.028248587570621462</v>
      </c>
      <c r="I190" s="185">
        <f>IF(Volume!D190=0,0,Volume!F190/Volume!D190)</f>
        <v>0</v>
      </c>
      <c r="J190" s="176">
        <v>0.023809523809523808</v>
      </c>
      <c r="K190" s="170">
        <f t="shared" si="5"/>
        <v>-1</v>
      </c>
      <c r="L190" s="60"/>
      <c r="M190" s="6"/>
      <c r="N190" s="59"/>
      <c r="O190" s="3"/>
      <c r="P190" s="3"/>
      <c r="Q190" s="3"/>
      <c r="R190" s="3"/>
      <c r="S190" s="3"/>
      <c r="T190" s="3"/>
      <c r="U190" s="61"/>
      <c r="V190" s="3"/>
      <c r="W190" s="3"/>
      <c r="X190" s="3"/>
      <c r="Y190" s="3"/>
      <c r="Z190" s="3"/>
      <c r="AA190" s="2"/>
      <c r="AB190" s="78"/>
      <c r="AC190" s="77"/>
    </row>
    <row r="191" spans="1:29" s="58" customFormat="1" ht="15">
      <c r="A191" s="177" t="s">
        <v>156</v>
      </c>
      <c r="B191" s="188">
        <f>'Open Int.'!E191</f>
        <v>3000</v>
      </c>
      <c r="C191" s="189">
        <f>'Open Int.'!F191</f>
        <v>0</v>
      </c>
      <c r="D191" s="190">
        <f>'Open Int.'!H191</f>
        <v>0</v>
      </c>
      <c r="E191" s="329">
        <f>'Open Int.'!I191</f>
        <v>0</v>
      </c>
      <c r="F191" s="191">
        <f>IF('Open Int.'!E191=0,0,'Open Int.'!H191/'Open Int.'!E191)</f>
        <v>0</v>
      </c>
      <c r="G191" s="155">
        <v>0</v>
      </c>
      <c r="H191" s="170">
        <f t="shared" si="4"/>
        <v>0</v>
      </c>
      <c r="I191" s="185">
        <f>IF(Volume!D191=0,0,Volume!F191/Volume!D191)</f>
        <v>0</v>
      </c>
      <c r="J191" s="176">
        <v>0</v>
      </c>
      <c r="K191" s="170">
        <f t="shared" si="5"/>
        <v>0</v>
      </c>
      <c r="L191" s="60"/>
      <c r="M191" s="6"/>
      <c r="N191" s="59"/>
      <c r="O191" s="3"/>
      <c r="P191" s="3"/>
      <c r="Q191" s="3"/>
      <c r="R191" s="3"/>
      <c r="S191" s="3"/>
      <c r="T191" s="3"/>
      <c r="U191" s="61"/>
      <c r="V191" s="3"/>
      <c r="W191" s="3"/>
      <c r="X191" s="3"/>
      <c r="Y191" s="3"/>
      <c r="Z191" s="3"/>
      <c r="AA191" s="2"/>
      <c r="AB191" s="78"/>
      <c r="AC191" s="77"/>
    </row>
    <row r="192" spans="1:29" s="58" customFormat="1" ht="15">
      <c r="A192" s="177" t="s">
        <v>395</v>
      </c>
      <c r="B192" s="188">
        <f>'Open Int.'!E192</f>
        <v>5600</v>
      </c>
      <c r="C192" s="189">
        <f>'Open Int.'!F192</f>
        <v>1400</v>
      </c>
      <c r="D192" s="190">
        <f>'Open Int.'!H192</f>
        <v>700</v>
      </c>
      <c r="E192" s="329">
        <f>'Open Int.'!I192</f>
        <v>0</v>
      </c>
      <c r="F192" s="191">
        <f>IF('Open Int.'!E192=0,0,'Open Int.'!H192/'Open Int.'!E192)</f>
        <v>0.125</v>
      </c>
      <c r="G192" s="155">
        <v>0.16666666666666666</v>
      </c>
      <c r="H192" s="170">
        <f t="shared" si="4"/>
        <v>-0.24999999999999994</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8" s="2" customFormat="1" ht="15" customHeight="1" hidden="1">
      <c r="A193" s="72"/>
      <c r="B193" s="140">
        <f>SUM(B4:B192)</f>
        <v>203896116</v>
      </c>
      <c r="C193" s="141">
        <f>SUM(C4:C192)</f>
        <v>3320921</v>
      </c>
      <c r="D193" s="142"/>
      <c r="E193" s="143"/>
      <c r="F193" s="60"/>
      <c r="G193" s="6"/>
      <c r="H193" s="59"/>
      <c r="I193" s="6"/>
      <c r="J193" s="6"/>
      <c r="K193" s="59"/>
      <c r="L193" s="60"/>
      <c r="M193" s="6"/>
      <c r="N193" s="59"/>
      <c r="O193" s="3"/>
      <c r="P193" s="3"/>
      <c r="Q193" s="3"/>
      <c r="R193" s="3"/>
      <c r="S193" s="3"/>
      <c r="T193" s="3"/>
      <c r="U193" s="61"/>
      <c r="V193" s="3"/>
      <c r="W193" s="3"/>
      <c r="X193" s="3"/>
      <c r="Y193" s="3"/>
      <c r="Z193" s="3"/>
      <c r="AB193" s="75"/>
    </row>
    <row r="194" spans="2:28" s="2" customFormat="1" ht="15" customHeight="1">
      <c r="B194" s="5"/>
      <c r="C194" s="5"/>
      <c r="D194" s="143"/>
      <c r="E194" s="143"/>
      <c r="F194" s="60"/>
      <c r="G194" s="6"/>
      <c r="H194" s="59"/>
      <c r="I194" s="6"/>
      <c r="J194" s="6"/>
      <c r="K194" s="59"/>
      <c r="L194" s="60"/>
      <c r="M194" s="6"/>
      <c r="N194" s="59"/>
      <c r="O194" s="3"/>
      <c r="P194" s="3"/>
      <c r="Q194" s="3"/>
      <c r="R194" s="3"/>
      <c r="S194" s="3"/>
      <c r="T194" s="3"/>
      <c r="U194" s="61"/>
      <c r="V194" s="3"/>
      <c r="W194" s="3"/>
      <c r="X194" s="3"/>
      <c r="Y194" s="3"/>
      <c r="Z194" s="3"/>
      <c r="AB194" s="1"/>
    </row>
    <row r="195" spans="1:5" ht="12.75">
      <c r="A195" s="2"/>
      <c r="B195" s="5"/>
      <c r="C195" s="5"/>
      <c r="D195" s="143"/>
      <c r="E195" s="143"/>
    </row>
    <row r="196" spans="1:5" ht="12.75">
      <c r="A196" s="137"/>
      <c r="B196" s="144"/>
      <c r="C196" s="145"/>
      <c r="D196" s="146"/>
      <c r="E196" s="146"/>
    </row>
    <row r="197" spans="1:5" ht="12.75">
      <c r="A197" s="138"/>
      <c r="B197" s="147"/>
      <c r="C197" s="148"/>
      <c r="D197" s="148"/>
      <c r="E197" s="148"/>
    </row>
    <row r="198" spans="1:5" ht="12.75">
      <c r="A198" s="139"/>
      <c r="B198" s="149"/>
      <c r="C198" s="150"/>
      <c r="D198" s="151"/>
      <c r="E198" s="151"/>
    </row>
    <row r="199" spans="1:5" ht="12.75">
      <c r="A199" s="137"/>
      <c r="B199" s="149"/>
      <c r="C199" s="150"/>
      <c r="D199" s="151"/>
      <c r="E199" s="151"/>
    </row>
    <row r="200" spans="1:5" ht="12.75">
      <c r="A200" s="139"/>
      <c r="B200" s="149"/>
      <c r="C200" s="150"/>
      <c r="D200" s="151"/>
      <c r="E200" s="151"/>
    </row>
    <row r="201" spans="1:5" ht="12.75">
      <c r="A201" s="137"/>
      <c r="B201" s="149"/>
      <c r="C201" s="150"/>
      <c r="D201" s="151"/>
      <c r="E201" s="151"/>
    </row>
    <row r="202" spans="1:5" ht="12.75">
      <c r="A202" s="4"/>
      <c r="B202" s="152"/>
      <c r="C202" s="152"/>
      <c r="D202" s="153"/>
      <c r="E202" s="153"/>
    </row>
    <row r="203" spans="1:5" ht="12.75">
      <c r="A203" s="4"/>
      <c r="B203" s="152"/>
      <c r="C203" s="152"/>
      <c r="D203" s="153"/>
      <c r="E203" s="153"/>
    </row>
    <row r="204" spans="1:5" ht="12.75">
      <c r="A204" s="4"/>
      <c r="B204" s="152"/>
      <c r="C204" s="152"/>
      <c r="D204" s="153"/>
      <c r="E204" s="153"/>
    </row>
    <row r="235" ht="12.75">
      <c r="B235"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2"/>
  <sheetViews>
    <sheetView workbookViewId="0" topLeftCell="A1">
      <selection activeCell="H260" sqref="H260"/>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5" t="s">
        <v>126</v>
      </c>
      <c r="B1" s="416"/>
      <c r="C1" s="416"/>
      <c r="D1" s="416"/>
      <c r="E1" s="416"/>
      <c r="F1" s="416"/>
      <c r="G1" s="416"/>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6309.15</v>
      </c>
      <c r="C3" s="269">
        <v>6316.1</v>
      </c>
      <c r="D3" s="263">
        <f>C3-B3</f>
        <v>6.950000000000728</v>
      </c>
      <c r="E3" s="332">
        <f>D3/B3</f>
        <v>0.0011015746970670737</v>
      </c>
      <c r="F3" s="263">
        <v>20.850000000000364</v>
      </c>
      <c r="G3" s="160">
        <f aca="true" t="shared" si="0" ref="G3:G83">D3-F3</f>
        <v>-13.899999999999636</v>
      </c>
    </row>
    <row r="4" spans="1:7" s="69" customFormat="1" ht="13.5">
      <c r="A4" s="193" t="s">
        <v>74</v>
      </c>
      <c r="B4" s="272">
        <f>Volume!J5</f>
        <v>5205.9</v>
      </c>
      <c r="C4" s="2">
        <v>5235.55</v>
      </c>
      <c r="D4" s="264">
        <f aca="true" t="shared" si="1" ref="D4:D67">C4-B4</f>
        <v>29.650000000000546</v>
      </c>
      <c r="E4" s="331">
        <f aca="true" t="shared" si="2" ref="E4:E67">D4/B4</f>
        <v>0.005695460919341621</v>
      </c>
      <c r="F4" s="264">
        <v>30.400000000000546</v>
      </c>
      <c r="G4" s="159">
        <f t="shared" si="0"/>
        <v>-0.75</v>
      </c>
    </row>
    <row r="5" spans="1:7" s="69" customFormat="1" ht="13.5">
      <c r="A5" s="193" t="s">
        <v>9</v>
      </c>
      <c r="B5" s="272">
        <f>Volume!J6</f>
        <v>4246.2</v>
      </c>
      <c r="C5" s="2">
        <v>4239.45</v>
      </c>
      <c r="D5" s="264">
        <f t="shared" si="1"/>
        <v>-6.75</v>
      </c>
      <c r="E5" s="331">
        <f t="shared" si="2"/>
        <v>-0.00158965663416702</v>
      </c>
      <c r="F5" s="264">
        <v>-0.6500000000005457</v>
      </c>
      <c r="G5" s="159">
        <f t="shared" si="0"/>
        <v>-6.099999999999454</v>
      </c>
    </row>
    <row r="6" spans="1:7" s="69" customFormat="1" ht="13.5">
      <c r="A6" s="193" t="s">
        <v>279</v>
      </c>
      <c r="B6" s="272">
        <f>Volume!J7</f>
        <v>2450.15</v>
      </c>
      <c r="C6" s="70">
        <v>2457.15</v>
      </c>
      <c r="D6" s="264">
        <f t="shared" si="1"/>
        <v>7</v>
      </c>
      <c r="E6" s="331">
        <f t="shared" si="2"/>
        <v>0.002856967940738322</v>
      </c>
      <c r="F6" s="264">
        <v>5.349999999999909</v>
      </c>
      <c r="G6" s="159">
        <f t="shared" si="0"/>
        <v>1.650000000000091</v>
      </c>
    </row>
    <row r="7" spans="1:10" s="69" customFormat="1" ht="13.5">
      <c r="A7" s="193" t="s">
        <v>134</v>
      </c>
      <c r="B7" s="272">
        <f>Volume!J8</f>
        <v>4384.7</v>
      </c>
      <c r="C7" s="70">
        <v>4366</v>
      </c>
      <c r="D7" s="264">
        <f t="shared" si="1"/>
        <v>-18.699999999999818</v>
      </c>
      <c r="E7" s="331">
        <f t="shared" si="2"/>
        <v>-0.004264829976965315</v>
      </c>
      <c r="F7" s="264">
        <v>-13.649999999999636</v>
      </c>
      <c r="G7" s="159">
        <f t="shared" si="0"/>
        <v>-5.050000000000182</v>
      </c>
      <c r="H7" s="135"/>
      <c r="I7" s="136"/>
      <c r="J7" s="78"/>
    </row>
    <row r="8" spans="1:10" s="69" customFormat="1" ht="13.5">
      <c r="A8" s="193" t="s">
        <v>408</v>
      </c>
      <c r="B8" s="272">
        <f>Volume!J9</f>
        <v>1291.35</v>
      </c>
      <c r="C8" s="70">
        <v>1297.55</v>
      </c>
      <c r="D8" s="264">
        <f t="shared" si="1"/>
        <v>6.2000000000000455</v>
      </c>
      <c r="E8" s="331">
        <f t="shared" si="2"/>
        <v>0.00480117706276381</v>
      </c>
      <c r="F8" s="264">
        <v>7.699999999999818</v>
      </c>
      <c r="G8" s="159">
        <f t="shared" si="0"/>
        <v>-1.4999999999997726</v>
      </c>
      <c r="H8" s="135"/>
      <c r="I8" s="136"/>
      <c r="J8" s="78"/>
    </row>
    <row r="9" spans="1:7" s="69" customFormat="1" ht="13.5">
      <c r="A9" s="193" t="s">
        <v>0</v>
      </c>
      <c r="B9" s="272">
        <f>Volume!J10</f>
        <v>883.75</v>
      </c>
      <c r="C9" s="70">
        <v>873.85</v>
      </c>
      <c r="D9" s="264">
        <f t="shared" si="1"/>
        <v>-9.899999999999977</v>
      </c>
      <c r="E9" s="331">
        <f t="shared" si="2"/>
        <v>-0.011202263083451177</v>
      </c>
      <c r="F9" s="264">
        <v>-7.649999999999977</v>
      </c>
      <c r="G9" s="159">
        <f t="shared" si="0"/>
        <v>-2.25</v>
      </c>
    </row>
    <row r="10" spans="1:7" s="69" customFormat="1" ht="13.5">
      <c r="A10" s="193" t="s">
        <v>409</v>
      </c>
      <c r="B10" s="272">
        <f>Volume!J11</f>
        <v>530.05</v>
      </c>
      <c r="C10" s="70">
        <v>532.05</v>
      </c>
      <c r="D10" s="264">
        <f t="shared" si="1"/>
        <v>2</v>
      </c>
      <c r="E10" s="331">
        <f t="shared" si="2"/>
        <v>0.0037732289406659752</v>
      </c>
      <c r="F10" s="264">
        <v>1.3500000000000227</v>
      </c>
      <c r="G10" s="159">
        <f t="shared" si="0"/>
        <v>0.6499999999999773</v>
      </c>
    </row>
    <row r="11" spans="1:7" s="69" customFormat="1" ht="13.5">
      <c r="A11" s="193" t="s">
        <v>410</v>
      </c>
      <c r="B11" s="272">
        <f>Volume!J12</f>
        <v>1496.1</v>
      </c>
      <c r="C11" s="70">
        <v>1508</v>
      </c>
      <c r="D11" s="264">
        <f t="shared" si="1"/>
        <v>11.900000000000091</v>
      </c>
      <c r="E11" s="331">
        <f t="shared" si="2"/>
        <v>0.00795401376913314</v>
      </c>
      <c r="F11" s="264">
        <v>13.350000000000136</v>
      </c>
      <c r="G11" s="159">
        <f t="shared" si="0"/>
        <v>-1.4500000000000455</v>
      </c>
    </row>
    <row r="12" spans="1:7" s="69" customFormat="1" ht="13.5">
      <c r="A12" s="193" t="s">
        <v>411</v>
      </c>
      <c r="B12" s="272">
        <f>Volume!J13</f>
        <v>127.9</v>
      </c>
      <c r="C12" s="70">
        <v>128.7</v>
      </c>
      <c r="D12" s="264">
        <f t="shared" si="1"/>
        <v>0.799999999999983</v>
      </c>
      <c r="E12" s="331">
        <f t="shared" si="2"/>
        <v>0.006254886630179694</v>
      </c>
      <c r="F12" s="264">
        <v>1.0999999999999943</v>
      </c>
      <c r="G12" s="159">
        <f t="shared" si="0"/>
        <v>-0.30000000000001137</v>
      </c>
    </row>
    <row r="13" spans="1:8" s="25" customFormat="1" ht="13.5">
      <c r="A13" s="193" t="s">
        <v>135</v>
      </c>
      <c r="B13" s="272">
        <f>Volume!J14</f>
        <v>86.5</v>
      </c>
      <c r="C13" s="70">
        <v>86.7</v>
      </c>
      <c r="D13" s="264">
        <f t="shared" si="1"/>
        <v>0.20000000000000284</v>
      </c>
      <c r="E13" s="331">
        <f t="shared" si="2"/>
        <v>0.002312138728323732</v>
      </c>
      <c r="F13" s="264">
        <v>0.3499999999999943</v>
      </c>
      <c r="G13" s="159">
        <f t="shared" si="0"/>
        <v>-0.14999999999999147</v>
      </c>
      <c r="H13" s="69"/>
    </row>
    <row r="14" spans="1:7" s="69" customFormat="1" ht="13.5">
      <c r="A14" s="193" t="s">
        <v>174</v>
      </c>
      <c r="B14" s="272">
        <f>Volume!J15</f>
        <v>61.3</v>
      </c>
      <c r="C14" s="70">
        <v>61.6</v>
      </c>
      <c r="D14" s="264">
        <f t="shared" si="1"/>
        <v>0.30000000000000426</v>
      </c>
      <c r="E14" s="331">
        <f t="shared" si="2"/>
        <v>0.004893964110929923</v>
      </c>
      <c r="F14" s="264">
        <v>0.5499999999999972</v>
      </c>
      <c r="G14" s="159">
        <f t="shared" si="0"/>
        <v>-0.2499999999999929</v>
      </c>
    </row>
    <row r="15" spans="1:7" s="69" customFormat="1" ht="13.5">
      <c r="A15" s="193" t="s">
        <v>280</v>
      </c>
      <c r="B15" s="272">
        <f>Volume!J16</f>
        <v>401.6</v>
      </c>
      <c r="C15" s="70">
        <v>399.8</v>
      </c>
      <c r="D15" s="264">
        <f t="shared" si="1"/>
        <v>-1.8000000000000114</v>
      </c>
      <c r="E15" s="331">
        <f t="shared" si="2"/>
        <v>-0.0044820717131474385</v>
      </c>
      <c r="F15" s="264">
        <v>-4.050000000000011</v>
      </c>
      <c r="G15" s="159">
        <f t="shared" si="0"/>
        <v>2.25</v>
      </c>
    </row>
    <row r="16" spans="1:7" s="69" customFormat="1" ht="13.5">
      <c r="A16" s="193" t="s">
        <v>75</v>
      </c>
      <c r="B16" s="272">
        <f>Volume!J17</f>
        <v>86.15</v>
      </c>
      <c r="C16" s="70">
        <v>86.6</v>
      </c>
      <c r="D16" s="264">
        <f t="shared" si="1"/>
        <v>0.44999999999998863</v>
      </c>
      <c r="E16" s="331">
        <f t="shared" si="2"/>
        <v>0.005223447475333588</v>
      </c>
      <c r="F16" s="264">
        <v>0.5499999999999972</v>
      </c>
      <c r="G16" s="159">
        <f t="shared" si="0"/>
        <v>-0.10000000000000853</v>
      </c>
    </row>
    <row r="17" spans="1:7" s="69" customFormat="1" ht="13.5">
      <c r="A17" s="193" t="s">
        <v>412</v>
      </c>
      <c r="B17" s="272">
        <f>Volume!J18</f>
        <v>336.05</v>
      </c>
      <c r="C17" s="70">
        <v>339.95</v>
      </c>
      <c r="D17" s="264">
        <f t="shared" si="1"/>
        <v>3.8999999999999773</v>
      </c>
      <c r="E17" s="331">
        <f t="shared" si="2"/>
        <v>0.01160541586073494</v>
      </c>
      <c r="F17" s="264">
        <v>2.6999999999999886</v>
      </c>
      <c r="G17" s="159">
        <f t="shared" si="0"/>
        <v>1.1999999999999886</v>
      </c>
    </row>
    <row r="18" spans="1:7" s="69" customFormat="1" ht="13.5">
      <c r="A18" s="193" t="s">
        <v>413</v>
      </c>
      <c r="B18" s="272">
        <f>Volume!J19</f>
        <v>549.85</v>
      </c>
      <c r="C18" s="70">
        <v>550.6</v>
      </c>
      <c r="D18" s="264">
        <f t="shared" si="1"/>
        <v>0.75</v>
      </c>
      <c r="E18" s="331">
        <f t="shared" si="2"/>
        <v>0.0013640083659179777</v>
      </c>
      <c r="F18" s="264">
        <v>4</v>
      </c>
      <c r="G18" s="159">
        <f t="shared" si="0"/>
        <v>-3.25</v>
      </c>
    </row>
    <row r="19" spans="1:7" s="69" customFormat="1" ht="13.5">
      <c r="A19" s="193" t="s">
        <v>88</v>
      </c>
      <c r="B19" s="272">
        <f>Volume!J20</f>
        <v>44.9</v>
      </c>
      <c r="C19" s="70">
        <v>44.9</v>
      </c>
      <c r="D19" s="264">
        <f t="shared" si="1"/>
        <v>0</v>
      </c>
      <c r="E19" s="331">
        <f t="shared" si="2"/>
        <v>0</v>
      </c>
      <c r="F19" s="264">
        <v>0.3499999999999943</v>
      </c>
      <c r="G19" s="159">
        <f t="shared" si="0"/>
        <v>-0.3499999999999943</v>
      </c>
    </row>
    <row r="20" spans="1:7" s="69" customFormat="1" ht="13.5">
      <c r="A20" s="193" t="s">
        <v>136</v>
      </c>
      <c r="B20" s="272">
        <f>Volume!J21</f>
        <v>37.3</v>
      </c>
      <c r="C20" s="70">
        <v>37.35</v>
      </c>
      <c r="D20" s="264">
        <f t="shared" si="1"/>
        <v>0.05000000000000426</v>
      </c>
      <c r="E20" s="331">
        <f t="shared" si="2"/>
        <v>0.0013404825737266559</v>
      </c>
      <c r="F20" s="264">
        <v>0.14999999999999858</v>
      </c>
      <c r="G20" s="159">
        <f t="shared" si="0"/>
        <v>-0.09999999999999432</v>
      </c>
    </row>
    <row r="21" spans="1:7" s="69" customFormat="1" ht="13.5">
      <c r="A21" s="193" t="s">
        <v>157</v>
      </c>
      <c r="B21" s="272">
        <f>Volume!J22</f>
        <v>701.75</v>
      </c>
      <c r="C21" s="70">
        <v>706.05</v>
      </c>
      <c r="D21" s="264">
        <f t="shared" si="1"/>
        <v>4.2999999999999545</v>
      </c>
      <c r="E21" s="331">
        <f t="shared" si="2"/>
        <v>0.0061275382971142925</v>
      </c>
      <c r="F21" s="264">
        <v>6.099999999999909</v>
      </c>
      <c r="G21" s="159">
        <f t="shared" si="0"/>
        <v>-1.7999999999999545</v>
      </c>
    </row>
    <row r="22" spans="1:7" s="69" customFormat="1" ht="13.5">
      <c r="A22" s="193" t="s">
        <v>193</v>
      </c>
      <c r="B22" s="272">
        <f>Volume!J23</f>
        <v>2184.35</v>
      </c>
      <c r="C22" s="70">
        <v>2190.95</v>
      </c>
      <c r="D22" s="264">
        <f t="shared" si="1"/>
        <v>6.599999999999909</v>
      </c>
      <c r="E22" s="331">
        <f t="shared" si="2"/>
        <v>0.003021493808226662</v>
      </c>
      <c r="F22" s="264">
        <v>11.550000000000182</v>
      </c>
      <c r="G22" s="159">
        <f t="shared" si="0"/>
        <v>-4.950000000000273</v>
      </c>
    </row>
    <row r="23" spans="1:7" s="69" customFormat="1" ht="13.5">
      <c r="A23" s="193" t="s">
        <v>281</v>
      </c>
      <c r="B23" s="272">
        <f>Volume!J24</f>
        <v>175.65</v>
      </c>
      <c r="C23" s="70">
        <v>176.15</v>
      </c>
      <c r="D23" s="264">
        <f t="shared" si="1"/>
        <v>0.5</v>
      </c>
      <c r="E23" s="331">
        <f t="shared" si="2"/>
        <v>0.002846569883290635</v>
      </c>
      <c r="F23" s="264">
        <v>0.9000000000000057</v>
      </c>
      <c r="G23" s="159">
        <f t="shared" si="0"/>
        <v>-0.4000000000000057</v>
      </c>
    </row>
    <row r="24" spans="1:7" s="14" customFormat="1" ht="13.5">
      <c r="A24" s="193" t="s">
        <v>282</v>
      </c>
      <c r="B24" s="272">
        <f>Volume!J25</f>
        <v>76.45</v>
      </c>
      <c r="C24" s="70">
        <v>76.6</v>
      </c>
      <c r="D24" s="264">
        <f t="shared" si="1"/>
        <v>0.14999999999999147</v>
      </c>
      <c r="E24" s="331">
        <f t="shared" si="2"/>
        <v>0.0019620667102680377</v>
      </c>
      <c r="F24" s="264">
        <v>0</v>
      </c>
      <c r="G24" s="159">
        <f t="shared" si="0"/>
        <v>0.14999999999999147</v>
      </c>
    </row>
    <row r="25" spans="1:7" s="14" customFormat="1" ht="13.5">
      <c r="A25" s="193" t="s">
        <v>76</v>
      </c>
      <c r="B25" s="272">
        <f>Volume!J26</f>
        <v>272.7</v>
      </c>
      <c r="C25" s="70">
        <v>274.1</v>
      </c>
      <c r="D25" s="264">
        <f t="shared" si="1"/>
        <v>1.400000000000034</v>
      </c>
      <c r="E25" s="331">
        <f t="shared" si="2"/>
        <v>0.0051338467180052595</v>
      </c>
      <c r="F25" s="264">
        <v>1.75</v>
      </c>
      <c r="G25" s="159">
        <f t="shared" si="0"/>
        <v>-0.3499999999999659</v>
      </c>
    </row>
    <row r="26" spans="1:7" s="69" customFormat="1" ht="13.5">
      <c r="A26" s="193" t="s">
        <v>77</v>
      </c>
      <c r="B26" s="272">
        <f>Volume!J27</f>
        <v>213.35</v>
      </c>
      <c r="C26" s="70">
        <v>213.7</v>
      </c>
      <c r="D26" s="264">
        <f t="shared" si="1"/>
        <v>0.3499999999999943</v>
      </c>
      <c r="E26" s="331">
        <f t="shared" si="2"/>
        <v>0.0016404968361846464</v>
      </c>
      <c r="F26" s="264">
        <v>0.5</v>
      </c>
      <c r="G26" s="159">
        <f t="shared" si="0"/>
        <v>-0.15000000000000568</v>
      </c>
    </row>
    <row r="27" spans="1:7" s="69" customFormat="1" ht="13.5">
      <c r="A27" s="193" t="s">
        <v>283</v>
      </c>
      <c r="B27" s="272">
        <f>Volume!J28</f>
        <v>178.9</v>
      </c>
      <c r="C27" s="70">
        <v>179.65</v>
      </c>
      <c r="D27" s="264">
        <f t="shared" si="1"/>
        <v>0.75</v>
      </c>
      <c r="E27" s="331">
        <f t="shared" si="2"/>
        <v>0.004192286193404136</v>
      </c>
      <c r="F27" s="264">
        <v>0.5999999999999943</v>
      </c>
      <c r="G27" s="159">
        <f t="shared" si="0"/>
        <v>0.15000000000000568</v>
      </c>
    </row>
    <row r="28" spans="1:7" s="69" customFormat="1" ht="13.5">
      <c r="A28" s="193" t="s">
        <v>34</v>
      </c>
      <c r="B28" s="272">
        <f>Volume!J29</f>
        <v>1707.7</v>
      </c>
      <c r="C28" s="70">
        <v>1712.85</v>
      </c>
      <c r="D28" s="264">
        <f t="shared" si="1"/>
        <v>5.149999999999864</v>
      </c>
      <c r="E28" s="331">
        <f t="shared" si="2"/>
        <v>0.0030157521812964007</v>
      </c>
      <c r="F28" s="264">
        <v>8.149999999999864</v>
      </c>
      <c r="G28" s="159">
        <f t="shared" si="0"/>
        <v>-3</v>
      </c>
    </row>
    <row r="29" spans="1:7" s="69" customFormat="1" ht="13.5">
      <c r="A29" s="193" t="s">
        <v>284</v>
      </c>
      <c r="B29" s="272">
        <f>Volume!J30</f>
        <v>1029.35</v>
      </c>
      <c r="C29" s="70">
        <v>1028.7</v>
      </c>
      <c r="D29" s="264">
        <f t="shared" si="1"/>
        <v>-0.6499999999998636</v>
      </c>
      <c r="E29" s="331">
        <f t="shared" si="2"/>
        <v>-0.000631466459416004</v>
      </c>
      <c r="F29" s="264">
        <v>3.7499999999998863</v>
      </c>
      <c r="G29" s="159">
        <f t="shared" si="0"/>
        <v>-4.39999999999975</v>
      </c>
    </row>
    <row r="30" spans="1:7" s="69" customFormat="1" ht="13.5">
      <c r="A30" s="193" t="s">
        <v>137</v>
      </c>
      <c r="B30" s="272">
        <f>Volume!J31</f>
        <v>328.35</v>
      </c>
      <c r="C30" s="70">
        <v>330.25</v>
      </c>
      <c r="D30" s="264">
        <f t="shared" si="1"/>
        <v>1.8999999999999773</v>
      </c>
      <c r="E30" s="331">
        <f t="shared" si="2"/>
        <v>0.005786508299071043</v>
      </c>
      <c r="F30" s="264">
        <v>2.25</v>
      </c>
      <c r="G30" s="159">
        <f t="shared" si="0"/>
        <v>-0.35000000000002274</v>
      </c>
    </row>
    <row r="31" spans="1:7" s="69" customFormat="1" ht="13.5">
      <c r="A31" s="193" t="s">
        <v>232</v>
      </c>
      <c r="B31" s="272">
        <f>Volume!J32</f>
        <v>850.2</v>
      </c>
      <c r="C31" s="70">
        <v>847.55</v>
      </c>
      <c r="D31" s="264">
        <f t="shared" si="1"/>
        <v>-2.650000000000091</v>
      </c>
      <c r="E31" s="331">
        <f t="shared" si="2"/>
        <v>-0.00311691366737249</v>
      </c>
      <c r="F31" s="264">
        <v>1.6000000000000227</v>
      </c>
      <c r="G31" s="159">
        <f t="shared" si="0"/>
        <v>-4.250000000000114</v>
      </c>
    </row>
    <row r="32" spans="1:7" s="69" customFormat="1" ht="13.5">
      <c r="A32" s="193" t="s">
        <v>1</v>
      </c>
      <c r="B32" s="272">
        <f>Volume!J33</f>
        <v>2713.25</v>
      </c>
      <c r="C32" s="70">
        <v>2713.95</v>
      </c>
      <c r="D32" s="264">
        <f t="shared" si="1"/>
        <v>0.6999999999998181</v>
      </c>
      <c r="E32" s="331">
        <f t="shared" si="2"/>
        <v>0.0002579931816087047</v>
      </c>
      <c r="F32" s="264">
        <v>2.300000000000182</v>
      </c>
      <c r="G32" s="159">
        <f t="shared" si="0"/>
        <v>-1.6000000000003638</v>
      </c>
    </row>
    <row r="33" spans="1:7" s="69" customFormat="1" ht="13.5">
      <c r="A33" s="193" t="s">
        <v>158</v>
      </c>
      <c r="B33" s="272">
        <f>Volume!J34</f>
        <v>116.05</v>
      </c>
      <c r="C33" s="70">
        <v>118.05</v>
      </c>
      <c r="D33" s="264">
        <f t="shared" si="1"/>
        <v>2</v>
      </c>
      <c r="E33" s="331">
        <f t="shared" si="2"/>
        <v>0.017233950883239983</v>
      </c>
      <c r="F33" s="264">
        <v>0.7999999999999972</v>
      </c>
      <c r="G33" s="159">
        <f t="shared" si="0"/>
        <v>1.2000000000000028</v>
      </c>
    </row>
    <row r="34" spans="1:7" s="69" customFormat="1" ht="13.5">
      <c r="A34" s="193" t="s">
        <v>414</v>
      </c>
      <c r="B34" s="272">
        <f>Volume!J35</f>
        <v>42.6</v>
      </c>
      <c r="C34" s="70">
        <v>42.75</v>
      </c>
      <c r="D34" s="264">
        <f t="shared" si="1"/>
        <v>0.14999999999999858</v>
      </c>
      <c r="E34" s="331">
        <f t="shared" si="2"/>
        <v>0.003521126760563347</v>
      </c>
      <c r="F34" s="264">
        <v>0.3500000000000014</v>
      </c>
      <c r="G34" s="159">
        <f t="shared" si="0"/>
        <v>-0.20000000000000284</v>
      </c>
    </row>
    <row r="35" spans="1:7" s="69" customFormat="1" ht="13.5">
      <c r="A35" s="193" t="s">
        <v>415</v>
      </c>
      <c r="B35" s="272">
        <f>Volume!J36</f>
        <v>246.4</v>
      </c>
      <c r="C35" s="70">
        <v>247.3</v>
      </c>
      <c r="D35" s="264">
        <f t="shared" si="1"/>
        <v>0.9000000000000057</v>
      </c>
      <c r="E35" s="331">
        <f t="shared" si="2"/>
        <v>0.0036525974025974255</v>
      </c>
      <c r="F35" s="264">
        <v>1.950000000000017</v>
      </c>
      <c r="G35" s="159">
        <f t="shared" si="0"/>
        <v>-1.0500000000000114</v>
      </c>
    </row>
    <row r="36" spans="1:7" s="69" customFormat="1" ht="13.5">
      <c r="A36" s="193" t="s">
        <v>285</v>
      </c>
      <c r="B36" s="272">
        <f>Volume!J37</f>
        <v>580.6</v>
      </c>
      <c r="C36" s="70">
        <v>581.15</v>
      </c>
      <c r="D36" s="264">
        <f t="shared" si="1"/>
        <v>0.5499999999999545</v>
      </c>
      <c r="E36" s="331">
        <f t="shared" si="2"/>
        <v>0.0009472959007922055</v>
      </c>
      <c r="F36" s="264">
        <v>3.3500000000000227</v>
      </c>
      <c r="G36" s="159">
        <f t="shared" si="0"/>
        <v>-2.800000000000068</v>
      </c>
    </row>
    <row r="37" spans="1:7" s="69" customFormat="1" ht="13.5">
      <c r="A37" s="193" t="s">
        <v>159</v>
      </c>
      <c r="B37" s="272">
        <f>Volume!J38</f>
        <v>53.15</v>
      </c>
      <c r="C37" s="70">
        <v>53.55</v>
      </c>
      <c r="D37" s="264">
        <f t="shared" si="1"/>
        <v>0.3999999999999986</v>
      </c>
      <c r="E37" s="331">
        <f t="shared" si="2"/>
        <v>0.00752587017873939</v>
      </c>
      <c r="F37" s="264">
        <v>0.3500000000000014</v>
      </c>
      <c r="G37" s="159">
        <f t="shared" si="0"/>
        <v>0.04999999999999716</v>
      </c>
    </row>
    <row r="38" spans="1:7" s="69" customFormat="1" ht="13.5">
      <c r="A38" s="193" t="s">
        <v>2</v>
      </c>
      <c r="B38" s="272">
        <f>Volume!J39</f>
        <v>384.5</v>
      </c>
      <c r="C38" s="70">
        <v>386.45</v>
      </c>
      <c r="D38" s="264">
        <f t="shared" si="1"/>
        <v>1.9499999999999886</v>
      </c>
      <c r="E38" s="331">
        <f t="shared" si="2"/>
        <v>0.005071521456436901</v>
      </c>
      <c r="F38" s="264">
        <v>0.8000000000000114</v>
      </c>
      <c r="G38" s="159">
        <f t="shared" si="0"/>
        <v>1.1499999999999773</v>
      </c>
    </row>
    <row r="39" spans="1:7" s="69" customFormat="1" ht="13.5">
      <c r="A39" s="193" t="s">
        <v>416</v>
      </c>
      <c r="B39" s="272">
        <f>Volume!J40</f>
        <v>242.3</v>
      </c>
      <c r="C39" s="70">
        <v>243.4</v>
      </c>
      <c r="D39" s="264">
        <f t="shared" si="1"/>
        <v>1.0999999999999943</v>
      </c>
      <c r="E39" s="331">
        <f t="shared" si="2"/>
        <v>0.004539826661163823</v>
      </c>
      <c r="F39" s="264">
        <v>2.9499999999999886</v>
      </c>
      <c r="G39" s="159">
        <f t="shared" si="0"/>
        <v>-1.8499999999999943</v>
      </c>
    </row>
    <row r="40" spans="1:7" s="69" customFormat="1" ht="13.5">
      <c r="A40" s="193" t="s">
        <v>391</v>
      </c>
      <c r="B40" s="272">
        <f>Volume!J41</f>
        <v>149.75</v>
      </c>
      <c r="C40" s="70">
        <v>150.1</v>
      </c>
      <c r="D40" s="264">
        <f t="shared" si="1"/>
        <v>0.3499999999999943</v>
      </c>
      <c r="E40" s="331">
        <f t="shared" si="2"/>
        <v>0.0023372287145241692</v>
      </c>
      <c r="F40" s="264">
        <v>0.8499999999999943</v>
      </c>
      <c r="G40" s="159">
        <f t="shared" si="0"/>
        <v>-0.5</v>
      </c>
    </row>
    <row r="41" spans="1:7" s="69" customFormat="1" ht="13.5">
      <c r="A41" s="193" t="s">
        <v>78</v>
      </c>
      <c r="B41" s="272">
        <f>Volume!J42</f>
        <v>263.15</v>
      </c>
      <c r="C41" s="70">
        <v>256.15</v>
      </c>
      <c r="D41" s="264">
        <f t="shared" si="1"/>
        <v>-7</v>
      </c>
      <c r="E41" s="331">
        <f t="shared" si="2"/>
        <v>-0.02660079802394072</v>
      </c>
      <c r="F41" s="264">
        <v>-3.1000000000000227</v>
      </c>
      <c r="G41" s="159">
        <f t="shared" si="0"/>
        <v>-3.8999999999999773</v>
      </c>
    </row>
    <row r="42" spans="1:7" s="69" customFormat="1" ht="13.5">
      <c r="A42" s="193" t="s">
        <v>138</v>
      </c>
      <c r="B42" s="272">
        <f>Volume!J43</f>
        <v>623.3</v>
      </c>
      <c r="C42" s="70">
        <v>624.25</v>
      </c>
      <c r="D42" s="264">
        <f t="shared" si="1"/>
        <v>0.9500000000000455</v>
      </c>
      <c r="E42" s="331">
        <f t="shared" si="2"/>
        <v>0.0015241456762394442</v>
      </c>
      <c r="F42" s="264">
        <v>2.650000000000091</v>
      </c>
      <c r="G42" s="159">
        <f t="shared" si="0"/>
        <v>-1.7000000000000455</v>
      </c>
    </row>
    <row r="43" spans="1:7" s="69" customFormat="1" ht="13.5">
      <c r="A43" s="193" t="s">
        <v>160</v>
      </c>
      <c r="B43" s="272">
        <f>Volume!J44</f>
        <v>368.8</v>
      </c>
      <c r="C43" s="70">
        <v>370.85</v>
      </c>
      <c r="D43" s="264">
        <f t="shared" si="1"/>
        <v>2.0500000000000114</v>
      </c>
      <c r="E43" s="331">
        <f t="shared" si="2"/>
        <v>0.005558568329718035</v>
      </c>
      <c r="F43" s="264">
        <v>2.4499999999999886</v>
      </c>
      <c r="G43" s="159">
        <f t="shared" si="0"/>
        <v>-0.39999999999997726</v>
      </c>
    </row>
    <row r="44" spans="1:7" s="69" customFormat="1" ht="13.5">
      <c r="A44" s="193" t="s">
        <v>161</v>
      </c>
      <c r="B44" s="272">
        <f>Volume!J45</f>
        <v>33.75</v>
      </c>
      <c r="C44" s="70">
        <v>33.85</v>
      </c>
      <c r="D44" s="264">
        <f t="shared" si="1"/>
        <v>0.10000000000000142</v>
      </c>
      <c r="E44" s="331">
        <f t="shared" si="2"/>
        <v>0.002962962962963005</v>
      </c>
      <c r="F44" s="264">
        <v>0.14999999999999858</v>
      </c>
      <c r="G44" s="159">
        <f t="shared" si="0"/>
        <v>-0.04999999999999716</v>
      </c>
    </row>
    <row r="45" spans="1:7" s="69" customFormat="1" ht="13.5">
      <c r="A45" s="193" t="s">
        <v>392</v>
      </c>
      <c r="B45" s="272">
        <f>Volume!J46</f>
        <v>256.4</v>
      </c>
      <c r="C45" s="70">
        <v>258.35</v>
      </c>
      <c r="D45" s="264">
        <f t="shared" si="1"/>
        <v>1.9500000000000455</v>
      </c>
      <c r="E45" s="331">
        <f t="shared" si="2"/>
        <v>0.007605304212168665</v>
      </c>
      <c r="F45" s="264">
        <v>0.9000000000000341</v>
      </c>
      <c r="G45" s="159">
        <f t="shared" si="0"/>
        <v>1.0500000000000114</v>
      </c>
    </row>
    <row r="46" spans="1:8" s="25" customFormat="1" ht="13.5">
      <c r="A46" s="193" t="s">
        <v>3</v>
      </c>
      <c r="B46" s="272">
        <f>Volume!J47</f>
        <v>208.1</v>
      </c>
      <c r="C46" s="70">
        <v>208.55</v>
      </c>
      <c r="D46" s="264">
        <f t="shared" si="1"/>
        <v>0.45000000000001705</v>
      </c>
      <c r="E46" s="331">
        <f t="shared" si="2"/>
        <v>0.002162421912542129</v>
      </c>
      <c r="F46" s="264">
        <v>0.9499999999999886</v>
      </c>
      <c r="G46" s="159">
        <f t="shared" si="0"/>
        <v>-0.4999999999999716</v>
      </c>
      <c r="H46" s="69"/>
    </row>
    <row r="47" spans="1:7" s="69" customFormat="1" ht="13.5">
      <c r="A47" s="193" t="s">
        <v>218</v>
      </c>
      <c r="B47" s="272">
        <f>Volume!J48</f>
        <v>365.2</v>
      </c>
      <c r="C47" s="70">
        <v>366.25</v>
      </c>
      <c r="D47" s="264">
        <f t="shared" si="1"/>
        <v>1.0500000000000114</v>
      </c>
      <c r="E47" s="331">
        <f t="shared" si="2"/>
        <v>0.0028751369112815207</v>
      </c>
      <c r="F47" s="264">
        <v>1.650000000000034</v>
      </c>
      <c r="G47" s="159">
        <f t="shared" si="0"/>
        <v>-0.6000000000000227</v>
      </c>
    </row>
    <row r="48" spans="1:7" s="69" customFormat="1" ht="13.5">
      <c r="A48" s="193" t="s">
        <v>162</v>
      </c>
      <c r="B48" s="272">
        <f>Volume!J49</f>
        <v>341.4</v>
      </c>
      <c r="C48" s="70">
        <v>341.65</v>
      </c>
      <c r="D48" s="264">
        <f t="shared" si="1"/>
        <v>0.25</v>
      </c>
      <c r="E48" s="331">
        <f t="shared" si="2"/>
        <v>0.0007322788517867604</v>
      </c>
      <c r="F48" s="264">
        <v>1.3000000000000114</v>
      </c>
      <c r="G48" s="159">
        <f t="shared" si="0"/>
        <v>-1.0500000000000114</v>
      </c>
    </row>
    <row r="49" spans="1:7" s="69" customFormat="1" ht="13.5">
      <c r="A49" s="193" t="s">
        <v>286</v>
      </c>
      <c r="B49" s="272">
        <f>Volume!J50</f>
        <v>220.75</v>
      </c>
      <c r="C49" s="70">
        <v>221.75</v>
      </c>
      <c r="D49" s="264">
        <f t="shared" si="1"/>
        <v>1</v>
      </c>
      <c r="E49" s="331">
        <f t="shared" si="2"/>
        <v>0.004530011325028313</v>
      </c>
      <c r="F49" s="264">
        <v>1.8499999999999943</v>
      </c>
      <c r="G49" s="159">
        <f t="shared" si="0"/>
        <v>-0.8499999999999943</v>
      </c>
    </row>
    <row r="50" spans="1:7" s="69" customFormat="1" ht="13.5">
      <c r="A50" s="193" t="s">
        <v>183</v>
      </c>
      <c r="B50" s="272">
        <f>Volume!J51</f>
        <v>300.15</v>
      </c>
      <c r="C50" s="70">
        <v>301.4</v>
      </c>
      <c r="D50" s="264">
        <f t="shared" si="1"/>
        <v>1.25</v>
      </c>
      <c r="E50" s="331">
        <f t="shared" si="2"/>
        <v>0.004164584374479427</v>
      </c>
      <c r="F50" s="264">
        <v>2.400000000000034</v>
      </c>
      <c r="G50" s="159">
        <f t="shared" si="0"/>
        <v>-1.150000000000034</v>
      </c>
    </row>
    <row r="51" spans="1:7" s="69" customFormat="1" ht="13.5">
      <c r="A51" s="193" t="s">
        <v>219</v>
      </c>
      <c r="B51" s="272">
        <f>Volume!J52</f>
        <v>97</v>
      </c>
      <c r="C51" s="70">
        <v>96.9</v>
      </c>
      <c r="D51" s="264">
        <f t="shared" si="1"/>
        <v>-0.09999999999999432</v>
      </c>
      <c r="E51" s="331">
        <f t="shared" si="2"/>
        <v>-0.0010309278350514879</v>
      </c>
      <c r="F51" s="264">
        <v>0</v>
      </c>
      <c r="G51" s="159">
        <f t="shared" si="0"/>
        <v>-0.09999999999999432</v>
      </c>
    </row>
    <row r="52" spans="1:7" s="69" customFormat="1" ht="13.5">
      <c r="A52" s="193" t="s">
        <v>417</v>
      </c>
      <c r="B52" s="272">
        <f>Volume!J53</f>
        <v>43.3</v>
      </c>
      <c r="C52" s="70">
        <v>43.35</v>
      </c>
      <c r="D52" s="264">
        <f t="shared" si="1"/>
        <v>0.05000000000000426</v>
      </c>
      <c r="E52" s="331">
        <f t="shared" si="2"/>
        <v>0.0011547344110855488</v>
      </c>
      <c r="F52" s="264">
        <v>0.25</v>
      </c>
      <c r="G52" s="159">
        <f t="shared" si="0"/>
        <v>-0.19999999999999574</v>
      </c>
    </row>
    <row r="53" spans="1:7" s="69" customFormat="1" ht="13.5">
      <c r="A53" s="193" t="s">
        <v>163</v>
      </c>
      <c r="B53" s="272">
        <f>Volume!J54</f>
        <v>4057.45</v>
      </c>
      <c r="C53" s="70">
        <v>4079.15</v>
      </c>
      <c r="D53" s="264">
        <f t="shared" si="1"/>
        <v>21.700000000000273</v>
      </c>
      <c r="E53" s="331">
        <f t="shared" si="2"/>
        <v>0.00534818666896703</v>
      </c>
      <c r="F53" s="264">
        <v>12.400000000000091</v>
      </c>
      <c r="G53" s="159">
        <f t="shared" si="0"/>
        <v>9.300000000000182</v>
      </c>
    </row>
    <row r="54" spans="1:7" s="69" customFormat="1" ht="13.5">
      <c r="A54" s="193" t="s">
        <v>194</v>
      </c>
      <c r="B54" s="272">
        <f>Volume!J55</f>
        <v>655.2</v>
      </c>
      <c r="C54" s="70">
        <v>656.65</v>
      </c>
      <c r="D54" s="264">
        <f t="shared" si="1"/>
        <v>1.4499999999999318</v>
      </c>
      <c r="E54" s="331">
        <f t="shared" si="2"/>
        <v>0.002213064713064609</v>
      </c>
      <c r="F54" s="264">
        <v>2.2999999999999545</v>
      </c>
      <c r="G54" s="159">
        <f t="shared" si="0"/>
        <v>-0.8500000000000227</v>
      </c>
    </row>
    <row r="55" spans="1:7" s="69" customFormat="1" ht="13.5">
      <c r="A55" s="193" t="s">
        <v>418</v>
      </c>
      <c r="B55" s="272">
        <f>Volume!J56</f>
        <v>1942.95</v>
      </c>
      <c r="C55" s="70">
        <v>1917.25</v>
      </c>
      <c r="D55" s="264">
        <f t="shared" si="1"/>
        <v>-25.700000000000045</v>
      </c>
      <c r="E55" s="331">
        <f t="shared" si="2"/>
        <v>-0.01322730898890864</v>
      </c>
      <c r="F55" s="264">
        <v>11.099999999999909</v>
      </c>
      <c r="G55" s="159">
        <f t="shared" si="0"/>
        <v>-36.799999999999955</v>
      </c>
    </row>
    <row r="56" spans="1:7" s="69" customFormat="1" ht="13.5">
      <c r="A56" s="193" t="s">
        <v>419</v>
      </c>
      <c r="B56" s="272">
        <f>Volume!J57</f>
        <v>1109.55</v>
      </c>
      <c r="C56" s="70">
        <v>1118.25</v>
      </c>
      <c r="D56" s="264">
        <f t="shared" si="1"/>
        <v>8.700000000000045</v>
      </c>
      <c r="E56" s="331">
        <f t="shared" si="2"/>
        <v>0.00784101662836289</v>
      </c>
      <c r="F56" s="264">
        <v>5.25</v>
      </c>
      <c r="G56" s="159">
        <f t="shared" si="0"/>
        <v>3.4500000000000455</v>
      </c>
    </row>
    <row r="57" spans="1:7" s="69" customFormat="1" ht="13.5">
      <c r="A57" s="193" t="s">
        <v>220</v>
      </c>
      <c r="B57" s="272">
        <f>Volume!J58</f>
        <v>127.9</v>
      </c>
      <c r="C57" s="70">
        <v>128.35</v>
      </c>
      <c r="D57" s="264">
        <f t="shared" si="1"/>
        <v>0.44999999999998863</v>
      </c>
      <c r="E57" s="331">
        <f t="shared" si="2"/>
        <v>0.003518373729476064</v>
      </c>
      <c r="F57" s="264">
        <v>0.6500000000000057</v>
      </c>
      <c r="G57" s="159">
        <f t="shared" si="0"/>
        <v>-0.20000000000001705</v>
      </c>
    </row>
    <row r="58" spans="1:7" s="69" customFormat="1" ht="13.5">
      <c r="A58" s="193" t="s">
        <v>164</v>
      </c>
      <c r="B58" s="272">
        <f>Volume!J59</f>
        <v>55.05</v>
      </c>
      <c r="C58" s="70">
        <v>55.2</v>
      </c>
      <c r="D58" s="264">
        <f t="shared" si="1"/>
        <v>0.15000000000000568</v>
      </c>
      <c r="E58" s="331">
        <f t="shared" si="2"/>
        <v>0.002724795640327079</v>
      </c>
      <c r="F58" s="264">
        <v>0.30000000000000426</v>
      </c>
      <c r="G58" s="159">
        <f t="shared" si="0"/>
        <v>-0.14999999999999858</v>
      </c>
    </row>
    <row r="59" spans="1:7" s="69" customFormat="1" ht="13.5">
      <c r="A59" s="193" t="s">
        <v>165</v>
      </c>
      <c r="B59" s="272">
        <f>Volume!J60</f>
        <v>275.9</v>
      </c>
      <c r="C59" s="70">
        <v>276.9</v>
      </c>
      <c r="D59" s="264">
        <f t="shared" si="1"/>
        <v>1</v>
      </c>
      <c r="E59" s="331">
        <f t="shared" si="2"/>
        <v>0.0036245016310257343</v>
      </c>
      <c r="F59" s="264">
        <v>0.9499999999999886</v>
      </c>
      <c r="G59" s="159">
        <f t="shared" si="0"/>
        <v>0.05000000000001137</v>
      </c>
    </row>
    <row r="60" spans="1:7" s="69" customFormat="1" ht="13.5">
      <c r="A60" s="193" t="s">
        <v>420</v>
      </c>
      <c r="B60" s="272">
        <f>Volume!J61</f>
        <v>2208.3</v>
      </c>
      <c r="C60" s="70">
        <v>2220.45</v>
      </c>
      <c r="D60" s="264">
        <f t="shared" si="1"/>
        <v>12.149999999999636</v>
      </c>
      <c r="E60" s="331">
        <f t="shared" si="2"/>
        <v>0.0055019698410540396</v>
      </c>
      <c r="F60" s="264">
        <v>9.300000000000182</v>
      </c>
      <c r="G60" s="159">
        <f t="shared" si="0"/>
        <v>2.8499999999994543</v>
      </c>
    </row>
    <row r="61" spans="1:7" s="69" customFormat="1" ht="13.5">
      <c r="A61" s="193" t="s">
        <v>89</v>
      </c>
      <c r="B61" s="272">
        <f>Volume!J62</f>
        <v>289.8</v>
      </c>
      <c r="C61" s="70">
        <v>286.15</v>
      </c>
      <c r="D61" s="264">
        <f t="shared" si="1"/>
        <v>-3.650000000000034</v>
      </c>
      <c r="E61" s="331">
        <f t="shared" si="2"/>
        <v>-0.012594893029675756</v>
      </c>
      <c r="F61" s="264">
        <v>-2.25</v>
      </c>
      <c r="G61" s="159">
        <f t="shared" si="0"/>
        <v>-1.400000000000034</v>
      </c>
    </row>
    <row r="62" spans="1:7" s="69" customFormat="1" ht="13.5">
      <c r="A62" s="193" t="s">
        <v>287</v>
      </c>
      <c r="B62" s="272">
        <f>Volume!J63</f>
        <v>182.1</v>
      </c>
      <c r="C62" s="70">
        <v>182.65</v>
      </c>
      <c r="D62" s="264">
        <f t="shared" si="1"/>
        <v>0.5500000000000114</v>
      </c>
      <c r="E62" s="331">
        <f t="shared" si="2"/>
        <v>0.003020318506315274</v>
      </c>
      <c r="F62" s="264">
        <v>1.25</v>
      </c>
      <c r="G62" s="159">
        <f t="shared" si="0"/>
        <v>-0.6999999999999886</v>
      </c>
    </row>
    <row r="63" spans="1:7" s="69" customFormat="1" ht="13.5">
      <c r="A63" s="193" t="s">
        <v>421</v>
      </c>
      <c r="B63" s="272">
        <f>Volume!J64</f>
        <v>627.15</v>
      </c>
      <c r="C63" s="70">
        <v>629.8</v>
      </c>
      <c r="D63" s="264">
        <f t="shared" si="1"/>
        <v>2.6499999999999773</v>
      </c>
      <c r="E63" s="331">
        <f t="shared" si="2"/>
        <v>0.004225464402455517</v>
      </c>
      <c r="F63" s="264">
        <v>3.3500000000000227</v>
      </c>
      <c r="G63" s="159">
        <f t="shared" si="0"/>
        <v>-0.7000000000000455</v>
      </c>
    </row>
    <row r="64" spans="1:7" s="69" customFormat="1" ht="13.5">
      <c r="A64" s="193" t="s">
        <v>271</v>
      </c>
      <c r="B64" s="272">
        <f>Volume!J65</f>
        <v>255.5</v>
      </c>
      <c r="C64" s="70">
        <v>256.3</v>
      </c>
      <c r="D64" s="264">
        <f t="shared" si="1"/>
        <v>0.8000000000000114</v>
      </c>
      <c r="E64" s="331">
        <f t="shared" si="2"/>
        <v>0.0031311154598826275</v>
      </c>
      <c r="F64" s="264">
        <v>1.5999999999999943</v>
      </c>
      <c r="G64" s="159">
        <f t="shared" si="0"/>
        <v>-0.799999999999983</v>
      </c>
    </row>
    <row r="65" spans="1:7" s="69" customFormat="1" ht="13.5">
      <c r="A65" s="193" t="s">
        <v>221</v>
      </c>
      <c r="B65" s="272">
        <f>Volume!J66</f>
        <v>1231.6</v>
      </c>
      <c r="C65" s="70">
        <v>1224.3</v>
      </c>
      <c r="D65" s="264">
        <f t="shared" si="1"/>
        <v>-7.2999999999999545</v>
      </c>
      <c r="E65" s="331">
        <f t="shared" si="2"/>
        <v>-0.005927249106852838</v>
      </c>
      <c r="F65" s="264">
        <v>-1.6499999999998636</v>
      </c>
      <c r="G65" s="159">
        <f t="shared" si="0"/>
        <v>-5.650000000000091</v>
      </c>
    </row>
    <row r="66" spans="1:7" s="69" customFormat="1" ht="13.5">
      <c r="A66" s="193" t="s">
        <v>233</v>
      </c>
      <c r="B66" s="272">
        <f>Volume!J67</f>
        <v>473.85</v>
      </c>
      <c r="C66" s="70">
        <v>475.35</v>
      </c>
      <c r="D66" s="264">
        <f t="shared" si="1"/>
        <v>1.5</v>
      </c>
      <c r="E66" s="331">
        <f t="shared" si="2"/>
        <v>0.0031655587211142765</v>
      </c>
      <c r="F66" s="264">
        <v>3.5</v>
      </c>
      <c r="G66" s="159">
        <f t="shared" si="0"/>
        <v>-2</v>
      </c>
    </row>
    <row r="67" spans="1:7" s="69" customFormat="1" ht="13.5">
      <c r="A67" s="193" t="s">
        <v>166</v>
      </c>
      <c r="B67" s="272">
        <f>Volume!J68</f>
        <v>104.6</v>
      </c>
      <c r="C67" s="70">
        <v>104.85</v>
      </c>
      <c r="D67" s="264">
        <f t="shared" si="1"/>
        <v>0.25</v>
      </c>
      <c r="E67" s="331">
        <f t="shared" si="2"/>
        <v>0.002390057361376673</v>
      </c>
      <c r="F67" s="264">
        <v>0.6500000000000057</v>
      </c>
      <c r="G67" s="159">
        <f t="shared" si="0"/>
        <v>-0.4000000000000057</v>
      </c>
    </row>
    <row r="68" spans="1:7" s="69" customFormat="1" ht="13.5">
      <c r="A68" s="193" t="s">
        <v>222</v>
      </c>
      <c r="B68" s="272">
        <f>Volume!J69</f>
        <v>2508.55</v>
      </c>
      <c r="C68" s="70">
        <v>2495.7</v>
      </c>
      <c r="D68" s="264">
        <f aca="true" t="shared" si="3" ref="D68:D131">C68-B68</f>
        <v>-12.850000000000364</v>
      </c>
      <c r="E68" s="331">
        <f aca="true" t="shared" si="4" ref="E68:E131">D68/B68</f>
        <v>-0.005122481114588254</v>
      </c>
      <c r="F68" s="264">
        <v>-4.900000000000091</v>
      </c>
      <c r="G68" s="159">
        <f t="shared" si="0"/>
        <v>-7.950000000000273</v>
      </c>
    </row>
    <row r="69" spans="1:7" s="69" customFormat="1" ht="13.5">
      <c r="A69" s="193" t="s">
        <v>288</v>
      </c>
      <c r="B69" s="272">
        <f>Volume!J70</f>
        <v>186</v>
      </c>
      <c r="C69" s="70">
        <v>186.4</v>
      </c>
      <c r="D69" s="264">
        <f t="shared" si="3"/>
        <v>0.4000000000000057</v>
      </c>
      <c r="E69" s="331">
        <f t="shared" si="4"/>
        <v>0.0021505376344086325</v>
      </c>
      <c r="F69" s="264">
        <v>1.3000000000000114</v>
      </c>
      <c r="G69" s="159">
        <f t="shared" si="0"/>
        <v>-0.9000000000000057</v>
      </c>
    </row>
    <row r="70" spans="1:7" s="69" customFormat="1" ht="13.5">
      <c r="A70" s="193" t="s">
        <v>289</v>
      </c>
      <c r="B70" s="272">
        <f>Volume!J71</f>
        <v>143.25</v>
      </c>
      <c r="C70" s="70">
        <v>143.1</v>
      </c>
      <c r="D70" s="264">
        <f t="shared" si="3"/>
        <v>-0.15000000000000568</v>
      </c>
      <c r="E70" s="331">
        <f t="shared" si="4"/>
        <v>-0.0010471204188482073</v>
      </c>
      <c r="F70" s="264">
        <v>0.6500000000000057</v>
      </c>
      <c r="G70" s="159">
        <f t="shared" si="0"/>
        <v>-0.8000000000000114</v>
      </c>
    </row>
    <row r="71" spans="1:7" s="69" customFormat="1" ht="13.5">
      <c r="A71" s="193" t="s">
        <v>195</v>
      </c>
      <c r="B71" s="272">
        <f>Volume!J72</f>
        <v>114.85</v>
      </c>
      <c r="C71" s="70">
        <v>114.95</v>
      </c>
      <c r="D71" s="264">
        <f t="shared" si="3"/>
        <v>0.10000000000000853</v>
      </c>
      <c r="E71" s="331">
        <f t="shared" si="4"/>
        <v>0.0008707009142360343</v>
      </c>
      <c r="F71" s="264">
        <v>0.6000000000000085</v>
      </c>
      <c r="G71" s="159">
        <f t="shared" si="0"/>
        <v>-0.5</v>
      </c>
    </row>
    <row r="72" spans="1:8" s="25" customFormat="1" ht="13.5">
      <c r="A72" s="193" t="s">
        <v>290</v>
      </c>
      <c r="B72" s="272">
        <f>Volume!J73</f>
        <v>96</v>
      </c>
      <c r="C72" s="70">
        <v>95.65</v>
      </c>
      <c r="D72" s="264">
        <f t="shared" si="3"/>
        <v>-0.3499999999999943</v>
      </c>
      <c r="E72" s="331">
        <f t="shared" si="4"/>
        <v>-0.003645833333333274</v>
      </c>
      <c r="F72" s="264">
        <v>-0.09999999999999432</v>
      </c>
      <c r="G72" s="159">
        <f t="shared" si="0"/>
        <v>-0.25</v>
      </c>
      <c r="H72" s="69"/>
    </row>
    <row r="73" spans="1:7" s="69" customFormat="1" ht="13.5">
      <c r="A73" s="193" t="s">
        <v>197</v>
      </c>
      <c r="B73" s="272">
        <f>Volume!J74</f>
        <v>333.6</v>
      </c>
      <c r="C73" s="70">
        <v>334.05</v>
      </c>
      <c r="D73" s="264">
        <f t="shared" si="3"/>
        <v>0.44999999999998863</v>
      </c>
      <c r="E73" s="331">
        <f t="shared" si="4"/>
        <v>0.0013489208633093183</v>
      </c>
      <c r="F73" s="264">
        <v>1.5</v>
      </c>
      <c r="G73" s="159">
        <f t="shared" si="0"/>
        <v>-1.0500000000000114</v>
      </c>
    </row>
    <row r="74" spans="1:8" s="25" customFormat="1" ht="13.5">
      <c r="A74" s="193" t="s">
        <v>4</v>
      </c>
      <c r="B74" s="272">
        <f>Volume!J75</f>
        <v>1804.45</v>
      </c>
      <c r="C74" s="70">
        <v>1802.55</v>
      </c>
      <c r="D74" s="264">
        <f t="shared" si="3"/>
        <v>-1.900000000000091</v>
      </c>
      <c r="E74" s="331">
        <f t="shared" si="4"/>
        <v>-0.0010529524231760875</v>
      </c>
      <c r="F74" s="264">
        <v>-2.5499999999999545</v>
      </c>
      <c r="G74" s="159">
        <f t="shared" si="0"/>
        <v>0.6499999999998636</v>
      </c>
      <c r="H74" s="69"/>
    </row>
    <row r="75" spans="1:7" s="69" customFormat="1" ht="13.5">
      <c r="A75" s="193" t="s">
        <v>79</v>
      </c>
      <c r="B75" s="272">
        <f>Volume!J76</f>
        <v>1114.65</v>
      </c>
      <c r="C75" s="70">
        <v>1111.75</v>
      </c>
      <c r="D75" s="264">
        <f t="shared" si="3"/>
        <v>-2.900000000000091</v>
      </c>
      <c r="E75" s="331">
        <f t="shared" si="4"/>
        <v>-0.0026017135423676407</v>
      </c>
      <c r="F75" s="264">
        <v>-5.5</v>
      </c>
      <c r="G75" s="159">
        <f t="shared" si="0"/>
        <v>2.599999999999909</v>
      </c>
    </row>
    <row r="76" spans="1:7" s="69" customFormat="1" ht="13.5">
      <c r="A76" s="193" t="s">
        <v>196</v>
      </c>
      <c r="B76" s="272">
        <f>Volume!J77</f>
        <v>690.2</v>
      </c>
      <c r="C76" s="70">
        <v>688.95</v>
      </c>
      <c r="D76" s="264">
        <f t="shared" si="3"/>
        <v>-1.25</v>
      </c>
      <c r="E76" s="331">
        <f t="shared" si="4"/>
        <v>-0.0018110692552883222</v>
      </c>
      <c r="F76" s="264">
        <v>-5.2000000000000455</v>
      </c>
      <c r="G76" s="159">
        <f t="shared" si="0"/>
        <v>3.9500000000000455</v>
      </c>
    </row>
    <row r="77" spans="1:7" s="69" customFormat="1" ht="13.5">
      <c r="A77" s="193" t="s">
        <v>5</v>
      </c>
      <c r="B77" s="272">
        <f>Volume!J78</f>
        <v>144.7</v>
      </c>
      <c r="C77" s="70">
        <v>144.4</v>
      </c>
      <c r="D77" s="264">
        <f t="shared" si="3"/>
        <v>-0.29999999999998295</v>
      </c>
      <c r="E77" s="331">
        <f t="shared" si="4"/>
        <v>-0.0020732550103661576</v>
      </c>
      <c r="F77" s="264">
        <v>-0.05000000000001137</v>
      </c>
      <c r="G77" s="159">
        <f t="shared" si="0"/>
        <v>-0.24999999999997158</v>
      </c>
    </row>
    <row r="78" spans="1:7" s="69" customFormat="1" ht="13.5">
      <c r="A78" s="193" t="s">
        <v>198</v>
      </c>
      <c r="B78" s="272">
        <f>Volume!J79</f>
        <v>198.55</v>
      </c>
      <c r="C78" s="70">
        <v>198.25</v>
      </c>
      <c r="D78" s="264">
        <f t="shared" si="3"/>
        <v>-0.30000000000001137</v>
      </c>
      <c r="E78" s="331">
        <f t="shared" si="4"/>
        <v>-0.0015109544195417344</v>
      </c>
      <c r="F78" s="264">
        <v>0.30000000000001137</v>
      </c>
      <c r="G78" s="159">
        <f t="shared" si="0"/>
        <v>-0.6000000000000227</v>
      </c>
    </row>
    <row r="79" spans="1:7" s="69" customFormat="1" ht="13.5">
      <c r="A79" s="193" t="s">
        <v>199</v>
      </c>
      <c r="B79" s="272">
        <f>Volume!J80</f>
        <v>299.25</v>
      </c>
      <c r="C79" s="70">
        <v>301.35</v>
      </c>
      <c r="D79" s="264">
        <f t="shared" si="3"/>
        <v>2.1000000000000227</v>
      </c>
      <c r="E79" s="331">
        <f t="shared" si="4"/>
        <v>0.007017543859649198</v>
      </c>
      <c r="F79" s="264">
        <v>0.8999999999999773</v>
      </c>
      <c r="G79" s="159">
        <f t="shared" si="0"/>
        <v>1.2000000000000455</v>
      </c>
    </row>
    <row r="80" spans="1:7" s="69" customFormat="1" ht="13.5">
      <c r="A80" s="193" t="s">
        <v>401</v>
      </c>
      <c r="B80" s="272">
        <f>Volume!J81</f>
        <v>566.15</v>
      </c>
      <c r="C80" s="70">
        <v>569.4</v>
      </c>
      <c r="D80" s="264">
        <f t="shared" si="3"/>
        <v>3.25</v>
      </c>
      <c r="E80" s="331">
        <f t="shared" si="4"/>
        <v>0.0057405281285878304</v>
      </c>
      <c r="F80" s="264">
        <v>3.6000000000000227</v>
      </c>
      <c r="G80" s="159">
        <f t="shared" si="0"/>
        <v>-0.35000000000002274</v>
      </c>
    </row>
    <row r="81" spans="1:7" s="69" customFormat="1" ht="13.5">
      <c r="A81" s="193" t="s">
        <v>422</v>
      </c>
      <c r="B81" s="272">
        <f>Volume!J82</f>
        <v>57.3</v>
      </c>
      <c r="C81" s="70">
        <v>57.4</v>
      </c>
      <c r="D81" s="264">
        <f t="shared" si="3"/>
        <v>0.10000000000000142</v>
      </c>
      <c r="E81" s="331">
        <f t="shared" si="4"/>
        <v>0.0017452006980803042</v>
      </c>
      <c r="F81" s="264">
        <v>0.20000000000000284</v>
      </c>
      <c r="G81" s="159">
        <f t="shared" si="0"/>
        <v>-0.10000000000000142</v>
      </c>
    </row>
    <row r="82" spans="1:8" s="25" customFormat="1" ht="13.5">
      <c r="A82" s="193" t="s">
        <v>43</v>
      </c>
      <c r="B82" s="272">
        <f>Volume!J83</f>
        <v>2226.3</v>
      </c>
      <c r="C82" s="70">
        <v>2241.95</v>
      </c>
      <c r="D82" s="264">
        <f t="shared" si="3"/>
        <v>15.649999999999636</v>
      </c>
      <c r="E82" s="331">
        <f t="shared" si="4"/>
        <v>0.007029600682746995</v>
      </c>
      <c r="F82" s="264">
        <v>19.300000000000182</v>
      </c>
      <c r="G82" s="159">
        <f t="shared" si="0"/>
        <v>-3.6500000000005457</v>
      </c>
      <c r="H82" s="69"/>
    </row>
    <row r="83" spans="1:7" s="69" customFormat="1" ht="13.5">
      <c r="A83" s="193" t="s">
        <v>200</v>
      </c>
      <c r="B83" s="272">
        <f>Volume!J84</f>
        <v>917.85</v>
      </c>
      <c r="C83" s="70">
        <v>922.15</v>
      </c>
      <c r="D83" s="264">
        <f t="shared" si="3"/>
        <v>4.2999999999999545</v>
      </c>
      <c r="E83" s="331">
        <f t="shared" si="4"/>
        <v>0.004684861360788751</v>
      </c>
      <c r="F83" s="264">
        <v>6</v>
      </c>
      <c r="G83" s="159">
        <f t="shared" si="0"/>
        <v>-1.7000000000000455</v>
      </c>
    </row>
    <row r="84" spans="1:7" s="69" customFormat="1" ht="13.5">
      <c r="A84" s="193" t="s">
        <v>141</v>
      </c>
      <c r="B84" s="272">
        <f>Volume!J85</f>
        <v>100.2</v>
      </c>
      <c r="C84" s="70">
        <v>100.4</v>
      </c>
      <c r="D84" s="264">
        <f t="shared" si="3"/>
        <v>0.20000000000000284</v>
      </c>
      <c r="E84" s="331">
        <f t="shared" si="4"/>
        <v>0.0019960079840319646</v>
      </c>
      <c r="F84" s="264">
        <v>0.20000000000000284</v>
      </c>
      <c r="G84" s="159">
        <f aca="true" t="shared" si="5" ref="G84:G147">D84-F84</f>
        <v>0</v>
      </c>
    </row>
    <row r="85" spans="1:7" s="69" customFormat="1" ht="13.5">
      <c r="A85" s="193" t="s">
        <v>398</v>
      </c>
      <c r="B85" s="272">
        <f>Volume!J86</f>
        <v>118.8</v>
      </c>
      <c r="C85" s="70">
        <v>119.35</v>
      </c>
      <c r="D85" s="264">
        <f t="shared" si="3"/>
        <v>0.5499999999999972</v>
      </c>
      <c r="E85" s="331">
        <f t="shared" si="4"/>
        <v>0.004629629629629606</v>
      </c>
      <c r="F85" s="264">
        <v>0.7000000000000028</v>
      </c>
      <c r="G85" s="159">
        <f t="shared" si="5"/>
        <v>-0.15000000000000568</v>
      </c>
    </row>
    <row r="86" spans="1:7" s="69" customFormat="1" ht="13.5">
      <c r="A86" s="193" t="s">
        <v>184</v>
      </c>
      <c r="B86" s="272">
        <f>Volume!J87</f>
        <v>115.1</v>
      </c>
      <c r="C86" s="70">
        <v>114.25</v>
      </c>
      <c r="D86" s="264">
        <f t="shared" si="3"/>
        <v>-0.8499999999999943</v>
      </c>
      <c r="E86" s="331">
        <f t="shared" si="4"/>
        <v>-0.007384882710686311</v>
      </c>
      <c r="F86" s="264">
        <v>-0.20000000000000284</v>
      </c>
      <c r="G86" s="159">
        <f t="shared" si="5"/>
        <v>-0.6499999999999915</v>
      </c>
    </row>
    <row r="87" spans="1:7" s="69" customFormat="1" ht="13.5">
      <c r="A87" s="193" t="s">
        <v>175</v>
      </c>
      <c r="B87" s="272">
        <f>Volume!J88</f>
        <v>46.9</v>
      </c>
      <c r="C87" s="70">
        <v>47.05</v>
      </c>
      <c r="D87" s="264">
        <f t="shared" si="3"/>
        <v>0.14999999999999858</v>
      </c>
      <c r="E87" s="331">
        <f t="shared" si="4"/>
        <v>0.003198294243070332</v>
      </c>
      <c r="F87" s="264">
        <v>0.10000000000000142</v>
      </c>
      <c r="G87" s="159">
        <f t="shared" si="5"/>
        <v>0.04999999999999716</v>
      </c>
    </row>
    <row r="88" spans="1:7" s="69" customFormat="1" ht="13.5">
      <c r="A88" s="193" t="s">
        <v>142</v>
      </c>
      <c r="B88" s="272">
        <f>Volume!J89</f>
        <v>145.1</v>
      </c>
      <c r="C88" s="70">
        <v>145.55</v>
      </c>
      <c r="D88" s="264">
        <f t="shared" si="3"/>
        <v>0.45000000000001705</v>
      </c>
      <c r="E88" s="331">
        <f t="shared" si="4"/>
        <v>0.003101309441764418</v>
      </c>
      <c r="F88" s="264">
        <v>0.549999999999983</v>
      </c>
      <c r="G88" s="159">
        <f t="shared" si="5"/>
        <v>-0.0999999999999659</v>
      </c>
    </row>
    <row r="89" spans="1:8" s="25" customFormat="1" ht="13.5">
      <c r="A89" s="193" t="s">
        <v>176</v>
      </c>
      <c r="B89" s="272">
        <f>Volume!J90</f>
        <v>188.55</v>
      </c>
      <c r="C89" s="70">
        <v>188.15</v>
      </c>
      <c r="D89" s="264">
        <f t="shared" si="3"/>
        <v>-0.4000000000000057</v>
      </c>
      <c r="E89" s="331">
        <f t="shared" si="4"/>
        <v>-0.0021214531954389057</v>
      </c>
      <c r="F89" s="264">
        <v>0.4000000000000057</v>
      </c>
      <c r="G89" s="159">
        <f t="shared" si="5"/>
        <v>-0.8000000000000114</v>
      </c>
      <c r="H89" s="69"/>
    </row>
    <row r="90" spans="1:8" s="25" customFormat="1" ht="13.5">
      <c r="A90" s="193" t="s">
        <v>423</v>
      </c>
      <c r="B90" s="272">
        <f>Volume!J91</f>
        <v>422.15</v>
      </c>
      <c r="C90" s="70">
        <v>423.1</v>
      </c>
      <c r="D90" s="264">
        <f t="shared" si="3"/>
        <v>0.9500000000000455</v>
      </c>
      <c r="E90" s="331">
        <f t="shared" si="4"/>
        <v>0.0022503849342651793</v>
      </c>
      <c r="F90" s="264">
        <v>1.8500000000000227</v>
      </c>
      <c r="G90" s="159">
        <f t="shared" si="5"/>
        <v>-0.8999999999999773</v>
      </c>
      <c r="H90" s="69"/>
    </row>
    <row r="91" spans="1:8" s="25" customFormat="1" ht="13.5">
      <c r="A91" s="193" t="s">
        <v>397</v>
      </c>
      <c r="B91" s="272">
        <f>Volume!J92</f>
        <v>128.8</v>
      </c>
      <c r="C91" s="70">
        <v>128.85</v>
      </c>
      <c r="D91" s="264">
        <f t="shared" si="3"/>
        <v>0.04999999999998295</v>
      </c>
      <c r="E91" s="331">
        <f t="shared" si="4"/>
        <v>0.00038819875776384275</v>
      </c>
      <c r="F91" s="264">
        <v>0</v>
      </c>
      <c r="G91" s="159">
        <f t="shared" si="5"/>
        <v>0.04999999999998295</v>
      </c>
      <c r="H91" s="69"/>
    </row>
    <row r="92" spans="1:7" s="69" customFormat="1" ht="13.5">
      <c r="A92" s="193" t="s">
        <v>167</v>
      </c>
      <c r="B92" s="272">
        <f>Volume!J93</f>
        <v>48.65</v>
      </c>
      <c r="C92" s="70">
        <v>48.75</v>
      </c>
      <c r="D92" s="264">
        <f t="shared" si="3"/>
        <v>0.10000000000000142</v>
      </c>
      <c r="E92" s="331">
        <f t="shared" si="4"/>
        <v>0.0020554984583761853</v>
      </c>
      <c r="F92" s="264">
        <v>0.25</v>
      </c>
      <c r="G92" s="159">
        <f t="shared" si="5"/>
        <v>-0.14999999999999858</v>
      </c>
    </row>
    <row r="93" spans="1:7" s="69" customFormat="1" ht="13.5">
      <c r="A93" s="193" t="s">
        <v>201</v>
      </c>
      <c r="B93" s="272">
        <f>Volume!J94</f>
        <v>1925.75</v>
      </c>
      <c r="C93" s="70">
        <v>1935.45</v>
      </c>
      <c r="D93" s="264">
        <f t="shared" si="3"/>
        <v>9.700000000000045</v>
      </c>
      <c r="E93" s="331">
        <f t="shared" si="4"/>
        <v>0.005036998571984965</v>
      </c>
      <c r="F93" s="264">
        <v>9</v>
      </c>
      <c r="G93" s="159">
        <f t="shared" si="5"/>
        <v>0.7000000000000455</v>
      </c>
    </row>
    <row r="94" spans="1:7" s="69" customFormat="1" ht="13.5">
      <c r="A94" s="193" t="s">
        <v>143</v>
      </c>
      <c r="B94" s="272">
        <f>Volume!J95</f>
        <v>117.1</v>
      </c>
      <c r="C94" s="70">
        <v>117.9</v>
      </c>
      <c r="D94" s="264">
        <f t="shared" si="3"/>
        <v>0.8000000000000114</v>
      </c>
      <c r="E94" s="331">
        <f t="shared" si="4"/>
        <v>0.0068317677198976206</v>
      </c>
      <c r="F94" s="264">
        <v>0.7999999999999972</v>
      </c>
      <c r="G94" s="159">
        <f t="shared" si="5"/>
        <v>1.4210854715202004E-14</v>
      </c>
    </row>
    <row r="95" spans="1:7" s="69" customFormat="1" ht="13.5">
      <c r="A95" s="193" t="s">
        <v>90</v>
      </c>
      <c r="B95" s="272">
        <f>Volume!J96</f>
        <v>502.55</v>
      </c>
      <c r="C95" s="70">
        <v>505.85</v>
      </c>
      <c r="D95" s="264">
        <f t="shared" si="3"/>
        <v>3.3000000000000114</v>
      </c>
      <c r="E95" s="331">
        <f t="shared" si="4"/>
        <v>0.006566510794945799</v>
      </c>
      <c r="F95" s="264">
        <v>2.2999999999999545</v>
      </c>
      <c r="G95" s="159">
        <f t="shared" si="5"/>
        <v>1.0000000000000568</v>
      </c>
    </row>
    <row r="96" spans="1:7" s="69" customFormat="1" ht="13.5">
      <c r="A96" s="193" t="s">
        <v>35</v>
      </c>
      <c r="B96" s="272">
        <f>Volume!J97</f>
        <v>348.1</v>
      </c>
      <c r="C96" s="70">
        <v>347.75</v>
      </c>
      <c r="D96" s="264">
        <f t="shared" si="3"/>
        <v>-0.35000000000002274</v>
      </c>
      <c r="E96" s="331">
        <f t="shared" si="4"/>
        <v>-0.0010054582016662532</v>
      </c>
      <c r="F96" s="264">
        <v>-0.25</v>
      </c>
      <c r="G96" s="159">
        <f t="shared" si="5"/>
        <v>-0.10000000000002274</v>
      </c>
    </row>
    <row r="97" spans="1:7" s="69" customFormat="1" ht="13.5">
      <c r="A97" s="193" t="s">
        <v>6</v>
      </c>
      <c r="B97" s="272">
        <f>Volume!J98</f>
        <v>166.25</v>
      </c>
      <c r="C97" s="70">
        <v>166.45</v>
      </c>
      <c r="D97" s="264">
        <f t="shared" si="3"/>
        <v>0.19999999999998863</v>
      </c>
      <c r="E97" s="331">
        <f t="shared" si="4"/>
        <v>0.0012030075187969241</v>
      </c>
      <c r="F97" s="264">
        <v>-0.9499999999999886</v>
      </c>
      <c r="G97" s="159">
        <f t="shared" si="5"/>
        <v>1.1499999999999773</v>
      </c>
    </row>
    <row r="98" spans="1:7" s="69" customFormat="1" ht="13.5">
      <c r="A98" s="193" t="s">
        <v>177</v>
      </c>
      <c r="B98" s="272">
        <f>Volume!J99</f>
        <v>334.9</v>
      </c>
      <c r="C98" s="70">
        <v>332.75</v>
      </c>
      <c r="D98" s="264">
        <f t="shared" si="3"/>
        <v>-2.1499999999999773</v>
      </c>
      <c r="E98" s="331">
        <f t="shared" si="4"/>
        <v>-0.0064198268139742535</v>
      </c>
      <c r="F98" s="264">
        <v>0.3499999999999659</v>
      </c>
      <c r="G98" s="159">
        <f t="shared" si="5"/>
        <v>-2.499999999999943</v>
      </c>
    </row>
    <row r="99" spans="1:7" s="69" customFormat="1" ht="13.5">
      <c r="A99" s="193" t="s">
        <v>168</v>
      </c>
      <c r="B99" s="272">
        <f>Volume!J100</f>
        <v>682.15</v>
      </c>
      <c r="C99" s="70">
        <v>671.55</v>
      </c>
      <c r="D99" s="264">
        <f t="shared" si="3"/>
        <v>-10.600000000000023</v>
      </c>
      <c r="E99" s="331">
        <f t="shared" si="4"/>
        <v>-0.015539104302572783</v>
      </c>
      <c r="F99" s="264">
        <v>-5.550000000000068</v>
      </c>
      <c r="G99" s="159">
        <f t="shared" si="5"/>
        <v>-5.0499999999999545</v>
      </c>
    </row>
    <row r="100" spans="1:7" s="69" customFormat="1" ht="13.5">
      <c r="A100" s="193" t="s">
        <v>132</v>
      </c>
      <c r="B100" s="272">
        <f>Volume!J101</f>
        <v>721.6</v>
      </c>
      <c r="C100" s="70">
        <v>721.35</v>
      </c>
      <c r="D100" s="264">
        <f t="shared" si="3"/>
        <v>-0.25</v>
      </c>
      <c r="E100" s="331">
        <f t="shared" si="4"/>
        <v>-0.0003464523281596452</v>
      </c>
      <c r="F100" s="264">
        <v>1.9499999999999318</v>
      </c>
      <c r="G100" s="159">
        <f t="shared" si="5"/>
        <v>-2.199999999999932</v>
      </c>
    </row>
    <row r="101" spans="1:7" s="69" customFormat="1" ht="13.5">
      <c r="A101" s="193" t="s">
        <v>144</v>
      </c>
      <c r="B101" s="272">
        <f>Volume!J102</f>
        <v>3119.3</v>
      </c>
      <c r="C101" s="70">
        <v>3114.1</v>
      </c>
      <c r="D101" s="264">
        <f t="shared" si="3"/>
        <v>-5.200000000000273</v>
      </c>
      <c r="E101" s="331">
        <f t="shared" si="4"/>
        <v>-0.001667040682204428</v>
      </c>
      <c r="F101" s="264">
        <v>22.84999999999991</v>
      </c>
      <c r="G101" s="159">
        <f t="shared" si="5"/>
        <v>-28.050000000000182</v>
      </c>
    </row>
    <row r="102" spans="1:8" s="25" customFormat="1" ht="13.5">
      <c r="A102" s="193" t="s">
        <v>291</v>
      </c>
      <c r="B102" s="272">
        <f>Volume!J103</f>
        <v>637.95</v>
      </c>
      <c r="C102" s="70">
        <v>641</v>
      </c>
      <c r="D102" s="264">
        <f t="shared" si="3"/>
        <v>3.0499999999999545</v>
      </c>
      <c r="E102" s="331">
        <f t="shared" si="4"/>
        <v>0.004780938945058318</v>
      </c>
      <c r="F102" s="264">
        <v>2.7999999999999545</v>
      </c>
      <c r="G102" s="159">
        <f t="shared" si="5"/>
        <v>0.25</v>
      </c>
      <c r="H102" s="69"/>
    </row>
    <row r="103" spans="1:7" s="69" customFormat="1" ht="13.5">
      <c r="A103" s="193" t="s">
        <v>133</v>
      </c>
      <c r="B103" s="272">
        <f>Volume!J104</f>
        <v>31.4</v>
      </c>
      <c r="C103" s="70">
        <v>31.25</v>
      </c>
      <c r="D103" s="264">
        <f t="shared" si="3"/>
        <v>-0.14999999999999858</v>
      </c>
      <c r="E103" s="331">
        <f t="shared" si="4"/>
        <v>-0.004777070063694222</v>
      </c>
      <c r="F103" s="264">
        <v>0</v>
      </c>
      <c r="G103" s="159">
        <f t="shared" si="5"/>
        <v>-0.14999999999999858</v>
      </c>
    </row>
    <row r="104" spans="1:7" s="69" customFormat="1" ht="13.5">
      <c r="A104" s="193" t="s">
        <v>169</v>
      </c>
      <c r="B104" s="272">
        <f>Volume!J105</f>
        <v>158.55</v>
      </c>
      <c r="C104" s="70">
        <v>157.2</v>
      </c>
      <c r="D104" s="264">
        <f t="shared" si="3"/>
        <v>-1.3500000000000227</v>
      </c>
      <c r="E104" s="331">
        <f t="shared" si="4"/>
        <v>-0.00851466414380336</v>
      </c>
      <c r="F104" s="264">
        <v>-3.3499999999999943</v>
      </c>
      <c r="G104" s="159">
        <f t="shared" si="5"/>
        <v>1.9999999999999716</v>
      </c>
    </row>
    <row r="105" spans="1:7" s="69" customFormat="1" ht="13.5">
      <c r="A105" s="193" t="s">
        <v>292</v>
      </c>
      <c r="B105" s="272">
        <f>Volume!J106</f>
        <v>621</v>
      </c>
      <c r="C105" s="70">
        <v>622.5</v>
      </c>
      <c r="D105" s="264">
        <f t="shared" si="3"/>
        <v>1.5</v>
      </c>
      <c r="E105" s="331">
        <f t="shared" si="4"/>
        <v>0.0024154589371980675</v>
      </c>
      <c r="F105" s="264">
        <v>0.40000000000009095</v>
      </c>
      <c r="G105" s="159">
        <f t="shared" si="5"/>
        <v>1.099999999999909</v>
      </c>
    </row>
    <row r="106" spans="1:7" s="69" customFormat="1" ht="13.5">
      <c r="A106" s="193" t="s">
        <v>424</v>
      </c>
      <c r="B106" s="272">
        <f>Volume!J107</f>
        <v>422.6</v>
      </c>
      <c r="C106" s="70">
        <v>425.05</v>
      </c>
      <c r="D106" s="264">
        <f t="shared" si="3"/>
        <v>2.4499999999999886</v>
      </c>
      <c r="E106" s="331">
        <f t="shared" si="4"/>
        <v>0.005797444391859888</v>
      </c>
      <c r="F106" s="264">
        <v>2</v>
      </c>
      <c r="G106" s="159">
        <f t="shared" si="5"/>
        <v>0.44999999999998863</v>
      </c>
    </row>
    <row r="107" spans="1:7" s="69" customFormat="1" ht="13.5">
      <c r="A107" s="193" t="s">
        <v>293</v>
      </c>
      <c r="B107" s="272">
        <f>Volume!J108</f>
        <v>588.4</v>
      </c>
      <c r="C107" s="70">
        <v>588.55</v>
      </c>
      <c r="D107" s="264">
        <f t="shared" si="3"/>
        <v>0.14999999999997726</v>
      </c>
      <c r="E107" s="331">
        <f t="shared" si="4"/>
        <v>0.00025492861998636517</v>
      </c>
      <c r="F107" s="264">
        <v>2.7999999999999545</v>
      </c>
      <c r="G107" s="159">
        <f t="shared" si="5"/>
        <v>-2.6499999999999773</v>
      </c>
    </row>
    <row r="108" spans="1:7" s="69" customFormat="1" ht="13.5">
      <c r="A108" s="193" t="s">
        <v>178</v>
      </c>
      <c r="B108" s="272">
        <f>Volume!J109</f>
        <v>175</v>
      </c>
      <c r="C108" s="70">
        <v>174.85</v>
      </c>
      <c r="D108" s="264">
        <f t="shared" si="3"/>
        <v>-0.15000000000000568</v>
      </c>
      <c r="E108" s="331">
        <f t="shared" si="4"/>
        <v>-0.0008571428571428896</v>
      </c>
      <c r="F108" s="264">
        <v>0.44999999999998863</v>
      </c>
      <c r="G108" s="159">
        <f t="shared" si="5"/>
        <v>-0.5999999999999943</v>
      </c>
    </row>
    <row r="109" spans="1:7" s="69" customFormat="1" ht="13.5">
      <c r="A109" s="193" t="s">
        <v>145</v>
      </c>
      <c r="B109" s="272">
        <f>Volume!J110</f>
        <v>171.35</v>
      </c>
      <c r="C109" s="70">
        <v>171.85</v>
      </c>
      <c r="D109" s="264">
        <f t="shared" si="3"/>
        <v>0.5</v>
      </c>
      <c r="E109" s="331">
        <f t="shared" si="4"/>
        <v>0.0029180040852057193</v>
      </c>
      <c r="F109" s="264">
        <v>0.5</v>
      </c>
      <c r="G109" s="159">
        <f t="shared" si="5"/>
        <v>0</v>
      </c>
    </row>
    <row r="110" spans="1:7" s="69" customFormat="1" ht="13.5">
      <c r="A110" s="193" t="s">
        <v>272</v>
      </c>
      <c r="B110" s="272">
        <f>Volume!J111</f>
        <v>159.85</v>
      </c>
      <c r="C110" s="70">
        <v>160.75</v>
      </c>
      <c r="D110" s="264">
        <f t="shared" si="3"/>
        <v>0.9000000000000057</v>
      </c>
      <c r="E110" s="331">
        <f t="shared" si="4"/>
        <v>0.0056302783859868985</v>
      </c>
      <c r="F110" s="264">
        <v>0.8499999999999943</v>
      </c>
      <c r="G110" s="159">
        <f t="shared" si="5"/>
        <v>0.05000000000001137</v>
      </c>
    </row>
    <row r="111" spans="1:7" s="69" customFormat="1" ht="13.5">
      <c r="A111" s="193" t="s">
        <v>210</v>
      </c>
      <c r="B111" s="272">
        <f>Volume!J112</f>
        <v>1723.85</v>
      </c>
      <c r="C111" s="70">
        <v>1724.45</v>
      </c>
      <c r="D111" s="264">
        <f t="shared" si="3"/>
        <v>0.6000000000001364</v>
      </c>
      <c r="E111" s="331">
        <f t="shared" si="4"/>
        <v>0.00034805812570707224</v>
      </c>
      <c r="F111" s="264">
        <v>0.4500000000000455</v>
      </c>
      <c r="G111" s="159">
        <f t="shared" si="5"/>
        <v>0.15000000000009095</v>
      </c>
    </row>
    <row r="112" spans="1:7" s="69" customFormat="1" ht="13.5">
      <c r="A112" s="193" t="s">
        <v>294</v>
      </c>
      <c r="B112" s="366">
        <f>Volume!J113</f>
        <v>708.5</v>
      </c>
      <c r="C112" s="70">
        <v>713.55</v>
      </c>
      <c r="D112" s="365">
        <f t="shared" si="3"/>
        <v>5.0499999999999545</v>
      </c>
      <c r="E112" s="331">
        <f t="shared" si="4"/>
        <v>0.007127734650670367</v>
      </c>
      <c r="F112" s="365">
        <v>5.550000000000068</v>
      </c>
      <c r="G112" s="159">
        <f t="shared" si="5"/>
        <v>-0.5000000000001137</v>
      </c>
    </row>
    <row r="113" spans="1:7" s="69" customFormat="1" ht="13.5">
      <c r="A113" s="193" t="s">
        <v>7</v>
      </c>
      <c r="B113" s="272">
        <f>Volume!J114</f>
        <v>735.4</v>
      </c>
      <c r="C113" s="70">
        <v>736.6</v>
      </c>
      <c r="D113" s="264">
        <f t="shared" si="3"/>
        <v>1.2000000000000455</v>
      </c>
      <c r="E113" s="331">
        <f t="shared" si="4"/>
        <v>0.0016317650258363414</v>
      </c>
      <c r="F113" s="264">
        <v>4.7999999999999545</v>
      </c>
      <c r="G113" s="159">
        <f t="shared" si="5"/>
        <v>-3.599999999999909</v>
      </c>
    </row>
    <row r="114" spans="1:7" s="69" customFormat="1" ht="13.5">
      <c r="A114" s="193" t="s">
        <v>170</v>
      </c>
      <c r="B114" s="272">
        <f>Volume!J115</f>
        <v>572.6</v>
      </c>
      <c r="C114" s="70">
        <v>573.2</v>
      </c>
      <c r="D114" s="264">
        <f t="shared" si="3"/>
        <v>0.6000000000000227</v>
      </c>
      <c r="E114" s="331">
        <f t="shared" si="4"/>
        <v>0.0010478519035976646</v>
      </c>
      <c r="F114" s="264">
        <v>4.850000000000023</v>
      </c>
      <c r="G114" s="159">
        <f t="shared" si="5"/>
        <v>-4.25</v>
      </c>
    </row>
    <row r="115" spans="1:7" s="69" customFormat="1" ht="13.5">
      <c r="A115" s="193" t="s">
        <v>223</v>
      </c>
      <c r="B115" s="272">
        <f>Volume!J116</f>
        <v>815.2</v>
      </c>
      <c r="C115" s="70">
        <v>813.5</v>
      </c>
      <c r="D115" s="264">
        <f t="shared" si="3"/>
        <v>-1.7000000000000455</v>
      </c>
      <c r="E115" s="331">
        <f t="shared" si="4"/>
        <v>-0.002085377821393579</v>
      </c>
      <c r="F115" s="264">
        <v>0.6000000000000227</v>
      </c>
      <c r="G115" s="159">
        <f t="shared" si="5"/>
        <v>-2.300000000000068</v>
      </c>
    </row>
    <row r="116" spans="1:7" s="69" customFormat="1" ht="13.5">
      <c r="A116" s="193" t="s">
        <v>207</v>
      </c>
      <c r="B116" s="272">
        <f>Volume!J117</f>
        <v>220.2</v>
      </c>
      <c r="C116" s="70">
        <v>220.15</v>
      </c>
      <c r="D116" s="264">
        <f t="shared" si="3"/>
        <v>-0.04999999999998295</v>
      </c>
      <c r="E116" s="331">
        <f t="shared" si="4"/>
        <v>-0.00022706630336050387</v>
      </c>
      <c r="F116" s="264">
        <v>0.8999999999999773</v>
      </c>
      <c r="G116" s="159">
        <f t="shared" si="5"/>
        <v>-0.9499999999999602</v>
      </c>
    </row>
    <row r="117" spans="1:7" s="69" customFormat="1" ht="13.5">
      <c r="A117" s="193" t="s">
        <v>295</v>
      </c>
      <c r="B117" s="272">
        <f>Volume!J118</f>
        <v>1169.35</v>
      </c>
      <c r="C117" s="70">
        <v>1127.05</v>
      </c>
      <c r="D117" s="264">
        <f t="shared" si="3"/>
        <v>-42.299999999999955</v>
      </c>
      <c r="E117" s="331">
        <f t="shared" si="4"/>
        <v>-0.03617394278872874</v>
      </c>
      <c r="F117" s="264">
        <v>-30.899999999999864</v>
      </c>
      <c r="G117" s="159">
        <f t="shared" si="5"/>
        <v>-11.400000000000091</v>
      </c>
    </row>
    <row r="118" spans="1:7" s="69" customFormat="1" ht="13.5">
      <c r="A118" s="193" t="s">
        <v>425</v>
      </c>
      <c r="B118" s="272">
        <f>Volume!J119</f>
        <v>440.6</v>
      </c>
      <c r="C118" s="70">
        <v>440.8</v>
      </c>
      <c r="D118" s="264">
        <f t="shared" si="3"/>
        <v>0.19999999999998863</v>
      </c>
      <c r="E118" s="331">
        <f t="shared" si="4"/>
        <v>0.00045392646391282027</v>
      </c>
      <c r="F118" s="264">
        <v>2.2000000000000455</v>
      </c>
      <c r="G118" s="159">
        <f t="shared" si="5"/>
        <v>-2.000000000000057</v>
      </c>
    </row>
    <row r="119" spans="1:7" s="69" customFormat="1" ht="13.5">
      <c r="A119" s="193" t="s">
        <v>277</v>
      </c>
      <c r="B119" s="272">
        <f>Volume!J120</f>
        <v>310.25</v>
      </c>
      <c r="C119" s="70">
        <v>311.45</v>
      </c>
      <c r="D119" s="264">
        <f t="shared" si="3"/>
        <v>1.1999999999999886</v>
      </c>
      <c r="E119" s="331">
        <f t="shared" si="4"/>
        <v>0.0038678485092666836</v>
      </c>
      <c r="F119" s="264">
        <v>1.8000000000000114</v>
      </c>
      <c r="G119" s="159">
        <f t="shared" si="5"/>
        <v>-0.6000000000000227</v>
      </c>
    </row>
    <row r="120" spans="1:7" s="69" customFormat="1" ht="13.5">
      <c r="A120" s="193" t="s">
        <v>146</v>
      </c>
      <c r="B120" s="272">
        <f>Volume!J121</f>
        <v>43.2</v>
      </c>
      <c r="C120" s="70">
        <v>43.35</v>
      </c>
      <c r="D120" s="264">
        <f t="shared" si="3"/>
        <v>0.14999999999999858</v>
      </c>
      <c r="E120" s="331">
        <f t="shared" si="4"/>
        <v>0.003472222222222189</v>
      </c>
      <c r="F120" s="264">
        <v>0.20000000000000284</v>
      </c>
      <c r="G120" s="159">
        <f t="shared" si="5"/>
        <v>-0.05000000000000426</v>
      </c>
    </row>
    <row r="121" spans="1:7" s="69" customFormat="1" ht="13.5">
      <c r="A121" s="193" t="s">
        <v>8</v>
      </c>
      <c r="B121" s="272">
        <f>Volume!J122</f>
        <v>154.8</v>
      </c>
      <c r="C121" s="70">
        <v>155.25</v>
      </c>
      <c r="D121" s="264">
        <f t="shared" si="3"/>
        <v>0.44999999999998863</v>
      </c>
      <c r="E121" s="331">
        <f t="shared" si="4"/>
        <v>0.0029069767441859727</v>
      </c>
      <c r="F121" s="264">
        <v>0.9499999999999886</v>
      </c>
      <c r="G121" s="159">
        <f t="shared" si="5"/>
        <v>-0.5</v>
      </c>
    </row>
    <row r="122" spans="1:7" s="69" customFormat="1" ht="13.5">
      <c r="A122" s="193" t="s">
        <v>296</v>
      </c>
      <c r="B122" s="272">
        <f>Volume!J123</f>
        <v>175.65</v>
      </c>
      <c r="C122" s="70">
        <v>176.6</v>
      </c>
      <c r="D122" s="264">
        <f t="shared" si="3"/>
        <v>0.9499999999999886</v>
      </c>
      <c r="E122" s="331">
        <f t="shared" si="4"/>
        <v>0.005408482778252142</v>
      </c>
      <c r="F122" s="264">
        <v>0.6500000000000057</v>
      </c>
      <c r="G122" s="159">
        <f t="shared" si="5"/>
        <v>0.29999999999998295</v>
      </c>
    </row>
    <row r="123" spans="1:10" s="69" customFormat="1" ht="13.5">
      <c r="A123" s="193" t="s">
        <v>179</v>
      </c>
      <c r="B123" s="272">
        <f>Volume!J124</f>
        <v>21.6</v>
      </c>
      <c r="C123" s="70">
        <v>21.65</v>
      </c>
      <c r="D123" s="264">
        <f t="shared" si="3"/>
        <v>0.04999999999999716</v>
      </c>
      <c r="E123" s="331">
        <f t="shared" si="4"/>
        <v>0.0023148148148146833</v>
      </c>
      <c r="F123" s="264">
        <v>0.05000000000000071</v>
      </c>
      <c r="G123" s="159">
        <f t="shared" si="5"/>
        <v>-3.552713678800501E-15</v>
      </c>
      <c r="J123" s="14"/>
    </row>
    <row r="124" spans="1:10" s="69" customFormat="1" ht="13.5">
      <c r="A124" s="193" t="s">
        <v>202</v>
      </c>
      <c r="B124" s="272">
        <f>Volume!J125</f>
        <v>244</v>
      </c>
      <c r="C124" s="70">
        <v>240.4</v>
      </c>
      <c r="D124" s="264">
        <f t="shared" si="3"/>
        <v>-3.5999999999999943</v>
      </c>
      <c r="E124" s="331">
        <f t="shared" si="4"/>
        <v>-0.014754098360655714</v>
      </c>
      <c r="F124" s="264">
        <v>-2.8000000000000114</v>
      </c>
      <c r="G124" s="159">
        <f t="shared" si="5"/>
        <v>-0.799999999999983</v>
      </c>
      <c r="J124" s="14"/>
    </row>
    <row r="125" spans="1:7" s="69" customFormat="1" ht="13.5">
      <c r="A125" s="193" t="s">
        <v>171</v>
      </c>
      <c r="B125" s="272">
        <f>Volume!J126</f>
        <v>406.8</v>
      </c>
      <c r="C125" s="70">
        <v>409.35</v>
      </c>
      <c r="D125" s="264">
        <f t="shared" si="3"/>
        <v>2.5500000000000114</v>
      </c>
      <c r="E125" s="331">
        <f t="shared" si="4"/>
        <v>0.006268436578171119</v>
      </c>
      <c r="F125" s="264">
        <v>3.0500000000000114</v>
      </c>
      <c r="G125" s="159">
        <f t="shared" si="5"/>
        <v>-0.5</v>
      </c>
    </row>
    <row r="126" spans="1:7" s="69" customFormat="1" ht="13.5">
      <c r="A126" s="193" t="s">
        <v>147</v>
      </c>
      <c r="B126" s="272">
        <f>Volume!J127</f>
        <v>63.65</v>
      </c>
      <c r="C126" s="70">
        <v>63.9</v>
      </c>
      <c r="D126" s="264">
        <f t="shared" si="3"/>
        <v>0.25</v>
      </c>
      <c r="E126" s="331">
        <f t="shared" si="4"/>
        <v>0.003927729772191673</v>
      </c>
      <c r="F126" s="264">
        <v>0.30000000000001137</v>
      </c>
      <c r="G126" s="159">
        <f t="shared" si="5"/>
        <v>-0.05000000000001137</v>
      </c>
    </row>
    <row r="127" spans="1:7" s="69" customFormat="1" ht="13.5">
      <c r="A127" s="193" t="s">
        <v>148</v>
      </c>
      <c r="B127" s="272">
        <f>Volume!J128</f>
        <v>271.75</v>
      </c>
      <c r="C127" s="70">
        <v>272.85</v>
      </c>
      <c r="D127" s="264">
        <f t="shared" si="3"/>
        <v>1.1000000000000227</v>
      </c>
      <c r="E127" s="331">
        <f t="shared" si="4"/>
        <v>0.004047838086476624</v>
      </c>
      <c r="F127" s="264">
        <v>1</v>
      </c>
      <c r="G127" s="159">
        <f t="shared" si="5"/>
        <v>0.10000000000002274</v>
      </c>
    </row>
    <row r="128" spans="1:8" s="25" customFormat="1" ht="13.5">
      <c r="A128" s="193" t="s">
        <v>122</v>
      </c>
      <c r="B128" s="272">
        <f>Volume!J129</f>
        <v>155.6</v>
      </c>
      <c r="C128" s="70">
        <v>156.65</v>
      </c>
      <c r="D128" s="264">
        <f t="shared" si="3"/>
        <v>1.0500000000000114</v>
      </c>
      <c r="E128" s="331">
        <f t="shared" si="4"/>
        <v>0.006748071979434521</v>
      </c>
      <c r="F128" s="264">
        <v>0.75</v>
      </c>
      <c r="G128" s="159">
        <f t="shared" si="5"/>
        <v>0.30000000000001137</v>
      </c>
      <c r="H128" s="69"/>
    </row>
    <row r="129" spans="1:8" s="25" customFormat="1" ht="13.5">
      <c r="A129" s="201" t="s">
        <v>36</v>
      </c>
      <c r="B129" s="272">
        <f>Volume!J130</f>
        <v>914.45</v>
      </c>
      <c r="C129" s="70">
        <v>905.4</v>
      </c>
      <c r="D129" s="264">
        <f t="shared" si="3"/>
        <v>-9.050000000000068</v>
      </c>
      <c r="E129" s="331">
        <f t="shared" si="4"/>
        <v>-0.009896659194051144</v>
      </c>
      <c r="F129" s="264">
        <v>-4.2000000000000455</v>
      </c>
      <c r="G129" s="159">
        <f t="shared" si="5"/>
        <v>-4.850000000000023</v>
      </c>
      <c r="H129" s="69"/>
    </row>
    <row r="130" spans="1:8" s="25" customFormat="1" ht="13.5">
      <c r="A130" s="193" t="s">
        <v>172</v>
      </c>
      <c r="B130" s="272">
        <f>Volume!J131</f>
        <v>255.4</v>
      </c>
      <c r="C130" s="70">
        <v>257.2</v>
      </c>
      <c r="D130" s="264">
        <f t="shared" si="3"/>
        <v>1.799999999999983</v>
      </c>
      <c r="E130" s="331">
        <f t="shared" si="4"/>
        <v>0.0070477682067344675</v>
      </c>
      <c r="F130" s="264">
        <v>1.6000000000000227</v>
      </c>
      <c r="G130" s="159">
        <f t="shared" si="5"/>
        <v>0.1999999999999602</v>
      </c>
      <c r="H130" s="69"/>
    </row>
    <row r="131" spans="1:7" s="69" customFormat="1" ht="13.5">
      <c r="A131" s="193" t="s">
        <v>80</v>
      </c>
      <c r="B131" s="272">
        <f>Volume!J132</f>
        <v>236.4</v>
      </c>
      <c r="C131" s="70">
        <v>237.1</v>
      </c>
      <c r="D131" s="264">
        <f t="shared" si="3"/>
        <v>0.6999999999999886</v>
      </c>
      <c r="E131" s="331">
        <f t="shared" si="4"/>
        <v>0.002961082910321441</v>
      </c>
      <c r="F131" s="264">
        <v>0.45000000000001705</v>
      </c>
      <c r="G131" s="159">
        <f t="shared" si="5"/>
        <v>0.24999999999997158</v>
      </c>
    </row>
    <row r="132" spans="1:7" s="69" customFormat="1" ht="13.5">
      <c r="A132" s="193" t="s">
        <v>426</v>
      </c>
      <c r="B132" s="272">
        <f>Volume!J133</f>
        <v>446.4</v>
      </c>
      <c r="C132" s="70">
        <v>448.75</v>
      </c>
      <c r="D132" s="264">
        <f aca="true" t="shared" si="6" ref="D132:D191">C132-B132</f>
        <v>2.3500000000000227</v>
      </c>
      <c r="E132" s="331">
        <f aca="true" t="shared" si="7" ref="E132:E191">D132/B132</f>
        <v>0.005264336917562775</v>
      </c>
      <c r="F132" s="264">
        <v>2.400000000000034</v>
      </c>
      <c r="G132" s="159">
        <f t="shared" si="5"/>
        <v>-0.05000000000001137</v>
      </c>
    </row>
    <row r="133" spans="1:7" s="69" customFormat="1" ht="13.5">
      <c r="A133" s="193" t="s">
        <v>274</v>
      </c>
      <c r="B133" s="272">
        <f>Volume!J134</f>
        <v>318.75</v>
      </c>
      <c r="C133" s="70">
        <v>319.15</v>
      </c>
      <c r="D133" s="264">
        <f t="shared" si="6"/>
        <v>0.39999999999997726</v>
      </c>
      <c r="E133" s="331">
        <f t="shared" si="7"/>
        <v>0.0012549019607842424</v>
      </c>
      <c r="F133" s="264">
        <v>1.6000000000000227</v>
      </c>
      <c r="G133" s="159">
        <f t="shared" si="5"/>
        <v>-1.2000000000000455</v>
      </c>
    </row>
    <row r="134" spans="1:7" s="69" customFormat="1" ht="13.5">
      <c r="A134" s="193" t="s">
        <v>427</v>
      </c>
      <c r="B134" s="272">
        <f>Volume!J135</f>
        <v>419.5</v>
      </c>
      <c r="C134" s="70">
        <v>420.7</v>
      </c>
      <c r="D134" s="264">
        <f t="shared" si="6"/>
        <v>1.1999999999999886</v>
      </c>
      <c r="E134" s="331">
        <f t="shared" si="7"/>
        <v>0.002860548271752059</v>
      </c>
      <c r="F134" s="264">
        <v>1.4499999999999886</v>
      </c>
      <c r="G134" s="159">
        <f t="shared" si="5"/>
        <v>-0.25</v>
      </c>
    </row>
    <row r="135" spans="1:7" s="69" customFormat="1" ht="13.5">
      <c r="A135" s="193" t="s">
        <v>224</v>
      </c>
      <c r="B135" s="272">
        <f>Volume!J136</f>
        <v>511.55</v>
      </c>
      <c r="C135" s="70">
        <v>514.4</v>
      </c>
      <c r="D135" s="264">
        <f t="shared" si="6"/>
        <v>2.849999999999966</v>
      </c>
      <c r="E135" s="331">
        <f t="shared" si="7"/>
        <v>0.005571302902941972</v>
      </c>
      <c r="F135" s="264">
        <v>2.6000000000000227</v>
      </c>
      <c r="G135" s="159">
        <f t="shared" si="5"/>
        <v>0.24999999999994316</v>
      </c>
    </row>
    <row r="136" spans="1:7" s="69" customFormat="1" ht="13.5">
      <c r="A136" s="193" t="s">
        <v>428</v>
      </c>
      <c r="B136" s="272">
        <f>Volume!J137</f>
        <v>440.1</v>
      </c>
      <c r="C136" s="70">
        <v>442.25</v>
      </c>
      <c r="D136" s="264">
        <f t="shared" si="6"/>
        <v>2.1499999999999773</v>
      </c>
      <c r="E136" s="331">
        <f t="shared" si="7"/>
        <v>0.004885253351510968</v>
      </c>
      <c r="F136" s="264">
        <v>4</v>
      </c>
      <c r="G136" s="159">
        <f t="shared" si="5"/>
        <v>-1.8500000000000227</v>
      </c>
    </row>
    <row r="137" spans="1:7" s="69" customFormat="1" ht="13.5">
      <c r="A137" s="193" t="s">
        <v>429</v>
      </c>
      <c r="B137" s="272">
        <f>Volume!J138</f>
        <v>51.4</v>
      </c>
      <c r="C137" s="70">
        <v>50.5</v>
      </c>
      <c r="D137" s="264">
        <f t="shared" si="6"/>
        <v>-0.8999999999999986</v>
      </c>
      <c r="E137" s="331">
        <f t="shared" si="7"/>
        <v>-0.017509727626459116</v>
      </c>
      <c r="F137" s="264">
        <v>-1.05</v>
      </c>
      <c r="G137" s="159">
        <f t="shared" si="5"/>
        <v>0.15000000000000147</v>
      </c>
    </row>
    <row r="138" spans="1:7" s="69" customFormat="1" ht="13.5">
      <c r="A138" s="193" t="s">
        <v>393</v>
      </c>
      <c r="B138" s="272">
        <f>Volume!J139</f>
        <v>147.95</v>
      </c>
      <c r="C138" s="70">
        <v>148.75</v>
      </c>
      <c r="D138" s="264">
        <f t="shared" si="6"/>
        <v>0.8000000000000114</v>
      </c>
      <c r="E138" s="331">
        <f t="shared" si="7"/>
        <v>0.005407232173031507</v>
      </c>
      <c r="F138" s="264">
        <v>1</v>
      </c>
      <c r="G138" s="159">
        <f t="shared" si="5"/>
        <v>-0.19999999999998863</v>
      </c>
    </row>
    <row r="139" spans="1:7" s="69" customFormat="1" ht="13.5">
      <c r="A139" s="193" t="s">
        <v>81</v>
      </c>
      <c r="B139" s="272">
        <f>Volume!J140</f>
        <v>560.35</v>
      </c>
      <c r="C139" s="70">
        <v>561.35</v>
      </c>
      <c r="D139" s="264">
        <f t="shared" si="6"/>
        <v>1</v>
      </c>
      <c r="E139" s="331">
        <f t="shared" si="7"/>
        <v>0.001784598911394664</v>
      </c>
      <c r="F139" s="264">
        <v>3.5</v>
      </c>
      <c r="G139" s="159">
        <f t="shared" si="5"/>
        <v>-2.5</v>
      </c>
    </row>
    <row r="140" spans="1:7" s="69" customFormat="1" ht="13.5">
      <c r="A140" s="193" t="s">
        <v>225</v>
      </c>
      <c r="B140" s="272">
        <f>Volume!J141</f>
        <v>165.65</v>
      </c>
      <c r="C140" s="70">
        <v>166.35</v>
      </c>
      <c r="D140" s="264">
        <f t="shared" si="6"/>
        <v>0.6999999999999886</v>
      </c>
      <c r="E140" s="331">
        <f t="shared" si="7"/>
        <v>0.004225777241171075</v>
      </c>
      <c r="F140" s="264">
        <v>0.9000000000000057</v>
      </c>
      <c r="G140" s="159">
        <f t="shared" si="5"/>
        <v>-0.20000000000001705</v>
      </c>
    </row>
    <row r="141" spans="1:7" s="69" customFormat="1" ht="13.5">
      <c r="A141" s="193" t="s">
        <v>297</v>
      </c>
      <c r="B141" s="272">
        <f>Volume!J142</f>
        <v>503.45</v>
      </c>
      <c r="C141" s="70">
        <v>506.5</v>
      </c>
      <c r="D141" s="264">
        <f t="shared" si="6"/>
        <v>3.0500000000000114</v>
      </c>
      <c r="E141" s="331">
        <f t="shared" si="7"/>
        <v>0.006058198430827315</v>
      </c>
      <c r="F141" s="264">
        <v>3.25</v>
      </c>
      <c r="G141" s="159">
        <f t="shared" si="5"/>
        <v>-0.19999999999998863</v>
      </c>
    </row>
    <row r="142" spans="1:7" s="69" customFormat="1" ht="13.5">
      <c r="A142" s="193" t="s">
        <v>226</v>
      </c>
      <c r="B142" s="272">
        <f>Volume!J143</f>
        <v>182</v>
      </c>
      <c r="C142" s="70">
        <v>182.1</v>
      </c>
      <c r="D142" s="264">
        <f t="shared" si="6"/>
        <v>0.09999999999999432</v>
      </c>
      <c r="E142" s="331">
        <f t="shared" si="7"/>
        <v>0.0005494505494505182</v>
      </c>
      <c r="F142" s="264">
        <v>0.8499999999999943</v>
      </c>
      <c r="G142" s="159">
        <f t="shared" si="5"/>
        <v>-0.75</v>
      </c>
    </row>
    <row r="143" spans="1:7" s="69" customFormat="1" ht="13.5">
      <c r="A143" s="193" t="s">
        <v>430</v>
      </c>
      <c r="B143" s="272">
        <f>Volume!J144</f>
        <v>469.95</v>
      </c>
      <c r="C143" s="70">
        <v>470.85</v>
      </c>
      <c r="D143" s="264">
        <f t="shared" si="6"/>
        <v>0.9000000000000341</v>
      </c>
      <c r="E143" s="331">
        <f t="shared" si="7"/>
        <v>0.0019150973507820706</v>
      </c>
      <c r="F143" s="264">
        <v>1.4499999999999886</v>
      </c>
      <c r="G143" s="159">
        <f t="shared" si="5"/>
        <v>-0.5499999999999545</v>
      </c>
    </row>
    <row r="144" spans="1:7" s="69" customFormat="1" ht="13.5">
      <c r="A144" s="193" t="s">
        <v>227</v>
      </c>
      <c r="B144" s="272">
        <f>Volume!J145</f>
        <v>389.75</v>
      </c>
      <c r="C144" s="70">
        <v>390.75</v>
      </c>
      <c r="D144" s="264">
        <f t="shared" si="6"/>
        <v>1</v>
      </c>
      <c r="E144" s="331">
        <f t="shared" si="7"/>
        <v>0.0025657472738935213</v>
      </c>
      <c r="F144" s="264">
        <v>0.8999999999999773</v>
      </c>
      <c r="G144" s="159">
        <f t="shared" si="5"/>
        <v>0.10000000000002274</v>
      </c>
    </row>
    <row r="145" spans="1:7" s="69" customFormat="1" ht="13.5">
      <c r="A145" s="193" t="s">
        <v>234</v>
      </c>
      <c r="B145" s="272">
        <f>Volume!J146</f>
        <v>511.5</v>
      </c>
      <c r="C145" s="70">
        <v>512.9</v>
      </c>
      <c r="D145" s="264">
        <f t="shared" si="6"/>
        <v>1.3999999999999773</v>
      </c>
      <c r="E145" s="331">
        <f t="shared" si="7"/>
        <v>0.0027370478983381767</v>
      </c>
      <c r="F145" s="264">
        <v>3.6000000000000227</v>
      </c>
      <c r="G145" s="159">
        <f t="shared" si="5"/>
        <v>-2.2000000000000455</v>
      </c>
    </row>
    <row r="146" spans="1:7" s="69" customFormat="1" ht="13.5">
      <c r="A146" s="193" t="s">
        <v>98</v>
      </c>
      <c r="B146" s="272">
        <f>Volume!J147</f>
        <v>569.7</v>
      </c>
      <c r="C146" s="70">
        <v>572.3</v>
      </c>
      <c r="D146" s="264">
        <f t="shared" si="6"/>
        <v>2.599999999999909</v>
      </c>
      <c r="E146" s="331">
        <f t="shared" si="7"/>
        <v>0.00456380551167265</v>
      </c>
      <c r="F146" s="264">
        <v>-0.5500000000000682</v>
      </c>
      <c r="G146" s="159">
        <f t="shared" si="5"/>
        <v>3.1499999999999773</v>
      </c>
    </row>
    <row r="147" spans="1:7" s="69" customFormat="1" ht="13.5">
      <c r="A147" s="193" t="s">
        <v>149</v>
      </c>
      <c r="B147" s="272">
        <f>Volume!J148</f>
        <v>965.75</v>
      </c>
      <c r="C147" s="70">
        <v>967.4</v>
      </c>
      <c r="D147" s="264">
        <f t="shared" si="6"/>
        <v>1.6499999999999773</v>
      </c>
      <c r="E147" s="331">
        <f t="shared" si="7"/>
        <v>0.001708516696867696</v>
      </c>
      <c r="F147" s="264">
        <v>-5</v>
      </c>
      <c r="G147" s="159">
        <f t="shared" si="5"/>
        <v>6.649999999999977</v>
      </c>
    </row>
    <row r="148" spans="1:7" s="69" customFormat="1" ht="13.5">
      <c r="A148" s="193" t="s">
        <v>203</v>
      </c>
      <c r="B148" s="272">
        <f>Volume!J149</f>
        <v>1756.15</v>
      </c>
      <c r="C148" s="70">
        <v>1753.9</v>
      </c>
      <c r="D148" s="264">
        <f t="shared" si="6"/>
        <v>-2.25</v>
      </c>
      <c r="E148" s="331">
        <f t="shared" si="7"/>
        <v>-0.0012812117415938273</v>
      </c>
      <c r="F148" s="264">
        <v>-6.349999999999909</v>
      </c>
      <c r="G148" s="159">
        <f aca="true" t="shared" si="8" ref="G148:G191">D148-F148</f>
        <v>4.099999999999909</v>
      </c>
    </row>
    <row r="149" spans="1:7" s="69" customFormat="1" ht="13.5">
      <c r="A149" s="193" t="s">
        <v>298</v>
      </c>
      <c r="B149" s="272">
        <f>Volume!J150</f>
        <v>592.25</v>
      </c>
      <c r="C149" s="70">
        <v>594.8</v>
      </c>
      <c r="D149" s="264">
        <f t="shared" si="6"/>
        <v>2.5499999999999545</v>
      </c>
      <c r="E149" s="331">
        <f t="shared" si="7"/>
        <v>0.004305614183199586</v>
      </c>
      <c r="F149" s="264">
        <v>2.2000000000000455</v>
      </c>
      <c r="G149" s="159">
        <f t="shared" si="8"/>
        <v>0.34999999999990905</v>
      </c>
    </row>
    <row r="150" spans="1:7" s="69" customFormat="1" ht="13.5">
      <c r="A150" s="193" t="s">
        <v>431</v>
      </c>
      <c r="B150" s="272">
        <f>Volume!J151</f>
        <v>33.3</v>
      </c>
      <c r="C150" s="70">
        <v>33.45</v>
      </c>
      <c r="D150" s="264">
        <f t="shared" si="6"/>
        <v>0.15000000000000568</v>
      </c>
      <c r="E150" s="331">
        <f t="shared" si="7"/>
        <v>0.004504504504504675</v>
      </c>
      <c r="F150" s="264">
        <v>0.25</v>
      </c>
      <c r="G150" s="159">
        <f t="shared" si="8"/>
        <v>-0.09999999999999432</v>
      </c>
    </row>
    <row r="151" spans="1:7" s="69" customFormat="1" ht="13.5">
      <c r="A151" s="193" t="s">
        <v>432</v>
      </c>
      <c r="B151" s="272">
        <f>Volume!J152</f>
        <v>444.95</v>
      </c>
      <c r="C151" s="70">
        <v>446.6</v>
      </c>
      <c r="D151" s="264">
        <f t="shared" si="6"/>
        <v>1.650000000000034</v>
      </c>
      <c r="E151" s="331">
        <f t="shared" si="7"/>
        <v>0.0037082818294191127</v>
      </c>
      <c r="F151" s="264">
        <v>2.6000000000000227</v>
      </c>
      <c r="G151" s="159">
        <f t="shared" si="8"/>
        <v>-0.9499999999999886</v>
      </c>
    </row>
    <row r="152" spans="1:7" s="69" customFormat="1" ht="13.5">
      <c r="A152" s="193" t="s">
        <v>216</v>
      </c>
      <c r="B152" s="272">
        <f>Volume!J153</f>
        <v>92.4</v>
      </c>
      <c r="C152" s="70">
        <v>92.6</v>
      </c>
      <c r="D152" s="264">
        <f t="shared" si="6"/>
        <v>0.19999999999998863</v>
      </c>
      <c r="E152" s="331">
        <f t="shared" si="7"/>
        <v>0.0021645021645020413</v>
      </c>
      <c r="F152" s="264">
        <v>0.3499999999999943</v>
      </c>
      <c r="G152" s="159">
        <f t="shared" si="8"/>
        <v>-0.15000000000000568</v>
      </c>
    </row>
    <row r="153" spans="1:7" s="69" customFormat="1" ht="13.5">
      <c r="A153" s="193" t="s">
        <v>235</v>
      </c>
      <c r="B153" s="272">
        <f>Volume!J154</f>
        <v>144.45</v>
      </c>
      <c r="C153" s="70">
        <v>143.65</v>
      </c>
      <c r="D153" s="264">
        <f t="shared" si="6"/>
        <v>-0.799999999999983</v>
      </c>
      <c r="E153" s="331">
        <f t="shared" si="7"/>
        <v>-0.005538248528902617</v>
      </c>
      <c r="F153" s="264">
        <v>-1.0500000000000114</v>
      </c>
      <c r="G153" s="159">
        <f t="shared" si="8"/>
        <v>0.2500000000000284</v>
      </c>
    </row>
    <row r="154" spans="1:7" s="69" customFormat="1" ht="13.5">
      <c r="A154" s="193" t="s">
        <v>204</v>
      </c>
      <c r="B154" s="272">
        <f>Volume!J155</f>
        <v>453.25</v>
      </c>
      <c r="C154" s="70">
        <v>454.05</v>
      </c>
      <c r="D154" s="264">
        <f t="shared" si="6"/>
        <v>0.8000000000000114</v>
      </c>
      <c r="E154" s="331">
        <f t="shared" si="7"/>
        <v>0.0017650303364589329</v>
      </c>
      <c r="F154" s="264">
        <v>2.1000000000000227</v>
      </c>
      <c r="G154" s="159">
        <f t="shared" si="8"/>
        <v>-1.3000000000000114</v>
      </c>
    </row>
    <row r="155" spans="1:7" s="69" customFormat="1" ht="13.5">
      <c r="A155" s="193" t="s">
        <v>205</v>
      </c>
      <c r="B155" s="272">
        <f>Volume!J156</f>
        <v>1308.7</v>
      </c>
      <c r="C155" s="70">
        <v>1313.9</v>
      </c>
      <c r="D155" s="264">
        <f t="shared" si="6"/>
        <v>5.2000000000000455</v>
      </c>
      <c r="E155" s="331">
        <f t="shared" si="7"/>
        <v>0.003973408726216891</v>
      </c>
      <c r="F155" s="264">
        <v>6.5499999999999545</v>
      </c>
      <c r="G155" s="159">
        <f t="shared" si="8"/>
        <v>-1.349999999999909</v>
      </c>
    </row>
    <row r="156" spans="1:7" s="69" customFormat="1" ht="13.5">
      <c r="A156" s="193" t="s">
        <v>37</v>
      </c>
      <c r="B156" s="272">
        <f>Volume!J157</f>
        <v>207.7</v>
      </c>
      <c r="C156" s="70">
        <v>209.35</v>
      </c>
      <c r="D156" s="264">
        <f t="shared" si="6"/>
        <v>1.6500000000000057</v>
      </c>
      <c r="E156" s="331">
        <f t="shared" si="7"/>
        <v>0.00794415021665867</v>
      </c>
      <c r="F156" s="264">
        <v>1.549999999999983</v>
      </c>
      <c r="G156" s="159">
        <f t="shared" si="8"/>
        <v>0.10000000000002274</v>
      </c>
    </row>
    <row r="157" spans="1:12" s="69" customFormat="1" ht="13.5">
      <c r="A157" s="193" t="s">
        <v>299</v>
      </c>
      <c r="B157" s="272">
        <f>Volume!J158</f>
        <v>1687.5</v>
      </c>
      <c r="C157" s="70">
        <v>1688.35</v>
      </c>
      <c r="D157" s="264">
        <f t="shared" si="6"/>
        <v>0.849999999999909</v>
      </c>
      <c r="E157" s="331">
        <f t="shared" si="7"/>
        <v>0.0005037037037036498</v>
      </c>
      <c r="F157" s="264">
        <v>4.650000000000091</v>
      </c>
      <c r="G157" s="159">
        <f t="shared" si="8"/>
        <v>-3.800000000000182</v>
      </c>
      <c r="L157" s="267"/>
    </row>
    <row r="158" spans="1:12" s="69" customFormat="1" ht="13.5">
      <c r="A158" s="193" t="s">
        <v>433</v>
      </c>
      <c r="B158" s="272">
        <f>Volume!J159</f>
        <v>1074.7</v>
      </c>
      <c r="C158" s="70">
        <v>1084.25</v>
      </c>
      <c r="D158" s="264">
        <f t="shared" si="6"/>
        <v>9.549999999999955</v>
      </c>
      <c r="E158" s="331">
        <f t="shared" si="7"/>
        <v>0.008886200800223275</v>
      </c>
      <c r="F158" s="264">
        <v>10</v>
      </c>
      <c r="G158" s="159">
        <f t="shared" si="8"/>
        <v>-0.4500000000000455</v>
      </c>
      <c r="L158" s="267"/>
    </row>
    <row r="159" spans="1:12" s="69" customFormat="1" ht="13.5">
      <c r="A159" s="193" t="s">
        <v>228</v>
      </c>
      <c r="B159" s="272">
        <f>Volume!J160</f>
        <v>1245.1</v>
      </c>
      <c r="C159" s="70">
        <v>1244.95</v>
      </c>
      <c r="D159" s="264">
        <f t="shared" si="6"/>
        <v>-0.14999999999986358</v>
      </c>
      <c r="E159" s="331">
        <f t="shared" si="7"/>
        <v>-0.00012047225122469167</v>
      </c>
      <c r="F159" s="264">
        <v>8.950000000000045</v>
      </c>
      <c r="G159" s="159">
        <f t="shared" si="8"/>
        <v>-9.099999999999909</v>
      </c>
      <c r="L159" s="267"/>
    </row>
    <row r="160" spans="1:12" s="69" customFormat="1" ht="13.5">
      <c r="A160" s="193" t="s">
        <v>434</v>
      </c>
      <c r="B160" s="272">
        <f>Volume!J161</f>
        <v>77.65</v>
      </c>
      <c r="C160" s="70">
        <v>77.8</v>
      </c>
      <c r="D160" s="264">
        <f t="shared" si="6"/>
        <v>0.14999999999999147</v>
      </c>
      <c r="E160" s="331">
        <f t="shared" si="7"/>
        <v>0.0019317450096586152</v>
      </c>
      <c r="F160" s="264">
        <v>0.3500000000000085</v>
      </c>
      <c r="G160" s="159">
        <f t="shared" si="8"/>
        <v>-0.20000000000001705</v>
      </c>
      <c r="L160" s="267"/>
    </row>
    <row r="161" spans="1:12" s="69" customFormat="1" ht="13.5">
      <c r="A161" s="193" t="s">
        <v>276</v>
      </c>
      <c r="B161" s="272">
        <f>Volume!J162</f>
        <v>940.15</v>
      </c>
      <c r="C161" s="70">
        <v>940.2</v>
      </c>
      <c r="D161" s="264">
        <f t="shared" si="6"/>
        <v>0.05000000000006821</v>
      </c>
      <c r="E161" s="331">
        <f t="shared" si="7"/>
        <v>5.3183002712405694E-05</v>
      </c>
      <c r="F161" s="264">
        <v>2.0499999999999545</v>
      </c>
      <c r="G161" s="159">
        <f t="shared" si="8"/>
        <v>-1.9999999999998863</v>
      </c>
      <c r="L161" s="267"/>
    </row>
    <row r="162" spans="1:12" s="69" customFormat="1" ht="13.5">
      <c r="A162" s="193" t="s">
        <v>180</v>
      </c>
      <c r="B162" s="272">
        <f>Volume!J163</f>
        <v>164.55</v>
      </c>
      <c r="C162" s="70">
        <v>164.75</v>
      </c>
      <c r="D162" s="264">
        <f t="shared" si="6"/>
        <v>0.19999999999998863</v>
      </c>
      <c r="E162" s="331">
        <f t="shared" si="7"/>
        <v>0.001215436037678448</v>
      </c>
      <c r="F162" s="264">
        <v>1.25</v>
      </c>
      <c r="G162" s="159">
        <f t="shared" si="8"/>
        <v>-1.0500000000000114</v>
      </c>
      <c r="L162" s="267"/>
    </row>
    <row r="163" spans="1:12" s="69" customFormat="1" ht="13.5">
      <c r="A163" s="193" t="s">
        <v>181</v>
      </c>
      <c r="B163" s="272">
        <f>Volume!J164</f>
        <v>314.15</v>
      </c>
      <c r="C163" s="70">
        <v>314.95</v>
      </c>
      <c r="D163" s="264">
        <f t="shared" si="6"/>
        <v>0.8000000000000114</v>
      </c>
      <c r="E163" s="331">
        <f t="shared" si="7"/>
        <v>0.002546554193856474</v>
      </c>
      <c r="F163" s="264">
        <v>2.900000000000034</v>
      </c>
      <c r="G163" s="159">
        <f t="shared" si="8"/>
        <v>-2.1000000000000227</v>
      </c>
      <c r="L163" s="267"/>
    </row>
    <row r="164" spans="1:12" s="69" customFormat="1" ht="13.5">
      <c r="A164" s="193" t="s">
        <v>150</v>
      </c>
      <c r="B164" s="272">
        <f>Volume!J165</f>
        <v>538.55</v>
      </c>
      <c r="C164" s="70">
        <v>540.55</v>
      </c>
      <c r="D164" s="264">
        <f t="shared" si="6"/>
        <v>2</v>
      </c>
      <c r="E164" s="331">
        <f t="shared" si="7"/>
        <v>0.003713675610435429</v>
      </c>
      <c r="F164" s="264">
        <v>1.8500000000000227</v>
      </c>
      <c r="G164" s="159">
        <f t="shared" si="8"/>
        <v>0.14999999999997726</v>
      </c>
      <c r="L164" s="267"/>
    </row>
    <row r="165" spans="1:12" s="69" customFormat="1" ht="13.5">
      <c r="A165" s="193" t="s">
        <v>435</v>
      </c>
      <c r="B165" s="272">
        <f>Volume!J166</f>
        <v>160.95</v>
      </c>
      <c r="C165" s="70">
        <v>162.3</v>
      </c>
      <c r="D165" s="264">
        <f t="shared" si="6"/>
        <v>1.3500000000000227</v>
      </c>
      <c r="E165" s="331">
        <f t="shared" si="7"/>
        <v>0.008387698042870598</v>
      </c>
      <c r="F165" s="264">
        <v>0.8499999999999943</v>
      </c>
      <c r="G165" s="159">
        <f t="shared" si="8"/>
        <v>0.5000000000000284</v>
      </c>
      <c r="L165" s="267"/>
    </row>
    <row r="166" spans="1:12" s="69" customFormat="1" ht="13.5">
      <c r="A166" s="193" t="s">
        <v>436</v>
      </c>
      <c r="B166" s="272">
        <f>Volume!J167</f>
        <v>206.95</v>
      </c>
      <c r="C166" s="70">
        <v>207.75</v>
      </c>
      <c r="D166" s="264">
        <f t="shared" si="6"/>
        <v>0.8000000000000114</v>
      </c>
      <c r="E166" s="331">
        <f t="shared" si="7"/>
        <v>0.0038656680357574843</v>
      </c>
      <c r="F166" s="264">
        <v>1.25</v>
      </c>
      <c r="G166" s="159">
        <f t="shared" si="8"/>
        <v>-0.44999999999998863</v>
      </c>
      <c r="L166" s="267"/>
    </row>
    <row r="167" spans="1:12" s="69" customFormat="1" ht="13.5">
      <c r="A167" s="193" t="s">
        <v>151</v>
      </c>
      <c r="B167" s="272">
        <f>Volume!J168</f>
        <v>1087.5</v>
      </c>
      <c r="C167" s="70">
        <v>1076.4</v>
      </c>
      <c r="D167" s="264">
        <f t="shared" si="6"/>
        <v>-11.099999999999909</v>
      </c>
      <c r="E167" s="331">
        <f t="shared" si="7"/>
        <v>-0.010206896551724054</v>
      </c>
      <c r="F167" s="264">
        <v>-9.600000000000136</v>
      </c>
      <c r="G167" s="159">
        <f t="shared" si="8"/>
        <v>-1.4999999999997726</v>
      </c>
      <c r="L167" s="267"/>
    </row>
    <row r="168" spans="1:12" s="69" customFormat="1" ht="13.5">
      <c r="A168" s="193" t="s">
        <v>214</v>
      </c>
      <c r="B168" s="272">
        <f>Volume!J169</f>
        <v>1361.7</v>
      </c>
      <c r="C168" s="70">
        <v>1366.95</v>
      </c>
      <c r="D168" s="264">
        <f t="shared" si="6"/>
        <v>5.25</v>
      </c>
      <c r="E168" s="331">
        <f t="shared" si="7"/>
        <v>0.0038554747741793346</v>
      </c>
      <c r="F168" s="264">
        <v>8</v>
      </c>
      <c r="G168" s="159">
        <f t="shared" si="8"/>
        <v>-2.75</v>
      </c>
      <c r="L168" s="267"/>
    </row>
    <row r="169" spans="1:12" s="69" customFormat="1" ht="13.5">
      <c r="A169" s="193" t="s">
        <v>229</v>
      </c>
      <c r="B169" s="272">
        <f>Volume!J170</f>
        <v>1154.75</v>
      </c>
      <c r="C169" s="70">
        <v>1152.8</v>
      </c>
      <c r="D169" s="264">
        <f t="shared" si="6"/>
        <v>-1.9500000000000455</v>
      </c>
      <c r="E169" s="331">
        <f t="shared" si="7"/>
        <v>-0.0016886772028578008</v>
      </c>
      <c r="F169" s="264">
        <v>1.25</v>
      </c>
      <c r="G169" s="159">
        <f t="shared" si="8"/>
        <v>-3.2000000000000455</v>
      </c>
      <c r="L169" s="267"/>
    </row>
    <row r="170" spans="1:12" s="69" customFormat="1" ht="13.5">
      <c r="A170" s="193" t="s">
        <v>91</v>
      </c>
      <c r="B170" s="272">
        <f>Volume!J171</f>
        <v>81.15</v>
      </c>
      <c r="C170" s="70">
        <v>81.35</v>
      </c>
      <c r="D170" s="264">
        <f t="shared" si="6"/>
        <v>0.19999999999998863</v>
      </c>
      <c r="E170" s="331">
        <f t="shared" si="7"/>
        <v>0.002464571780652971</v>
      </c>
      <c r="F170" s="264">
        <v>0.4000000000000057</v>
      </c>
      <c r="G170" s="159">
        <f t="shared" si="8"/>
        <v>-0.20000000000001705</v>
      </c>
      <c r="L170" s="267"/>
    </row>
    <row r="171" spans="1:12" s="69" customFormat="1" ht="13.5">
      <c r="A171" s="193" t="s">
        <v>152</v>
      </c>
      <c r="B171" s="272">
        <f>Volume!J172</f>
        <v>257.7</v>
      </c>
      <c r="C171" s="70">
        <v>256.05</v>
      </c>
      <c r="D171" s="264">
        <f t="shared" si="6"/>
        <v>-1.6499999999999773</v>
      </c>
      <c r="E171" s="331">
        <f t="shared" si="7"/>
        <v>-0.006402793946449272</v>
      </c>
      <c r="F171" s="264">
        <v>-1</v>
      </c>
      <c r="G171" s="159">
        <f t="shared" si="8"/>
        <v>-0.6499999999999773</v>
      </c>
      <c r="L171" s="267"/>
    </row>
    <row r="172" spans="1:12" s="69" customFormat="1" ht="13.5">
      <c r="A172" s="193" t="s">
        <v>208</v>
      </c>
      <c r="B172" s="272">
        <f>Volume!J173</f>
        <v>708</v>
      </c>
      <c r="C172" s="70">
        <v>711.65</v>
      </c>
      <c r="D172" s="264">
        <f t="shared" si="6"/>
        <v>3.6499999999999773</v>
      </c>
      <c r="E172" s="331">
        <f t="shared" si="7"/>
        <v>0.005155367231638386</v>
      </c>
      <c r="F172" s="264">
        <v>4.5499999999999545</v>
      </c>
      <c r="G172" s="159">
        <f t="shared" si="8"/>
        <v>-0.8999999999999773</v>
      </c>
      <c r="L172" s="267"/>
    </row>
    <row r="173" spans="1:12" s="69" customFormat="1" ht="13.5">
      <c r="A173" s="193" t="s">
        <v>230</v>
      </c>
      <c r="B173" s="272">
        <f>Volume!J174</f>
        <v>608.45</v>
      </c>
      <c r="C173" s="70">
        <v>604.85</v>
      </c>
      <c r="D173" s="264">
        <f t="shared" si="6"/>
        <v>-3.6000000000000227</v>
      </c>
      <c r="E173" s="331">
        <f t="shared" si="7"/>
        <v>-0.005916673514668457</v>
      </c>
      <c r="F173" s="264">
        <v>-5.2999999999999545</v>
      </c>
      <c r="G173" s="159">
        <f t="shared" si="8"/>
        <v>1.6999999999999318</v>
      </c>
      <c r="L173" s="267"/>
    </row>
    <row r="174" spans="1:12" s="69" customFormat="1" ht="13.5">
      <c r="A174" s="193" t="s">
        <v>185</v>
      </c>
      <c r="B174" s="272">
        <f>Volume!J175</f>
        <v>659.65</v>
      </c>
      <c r="C174" s="70">
        <v>655.3</v>
      </c>
      <c r="D174" s="264">
        <f t="shared" si="6"/>
        <v>-4.350000000000023</v>
      </c>
      <c r="E174" s="331">
        <f t="shared" si="7"/>
        <v>-0.006594406124459976</v>
      </c>
      <c r="F174" s="264">
        <v>-1.6000000000000227</v>
      </c>
      <c r="G174" s="159">
        <f t="shared" si="8"/>
        <v>-2.75</v>
      </c>
      <c r="L174" s="267"/>
    </row>
    <row r="175" spans="1:12" s="69" customFormat="1" ht="13.5">
      <c r="A175" s="193" t="s">
        <v>206</v>
      </c>
      <c r="B175" s="272">
        <f>Volume!J176</f>
        <v>874.85</v>
      </c>
      <c r="C175" s="70">
        <v>878.65</v>
      </c>
      <c r="D175" s="264">
        <f t="shared" si="6"/>
        <v>3.7999999999999545</v>
      </c>
      <c r="E175" s="331">
        <f t="shared" si="7"/>
        <v>0.004343601760301714</v>
      </c>
      <c r="F175" s="264">
        <v>4.699999999999932</v>
      </c>
      <c r="G175" s="159">
        <f t="shared" si="8"/>
        <v>-0.8999999999999773</v>
      </c>
      <c r="L175" s="267"/>
    </row>
    <row r="176" spans="1:12" s="69" customFormat="1" ht="13.5">
      <c r="A176" s="193" t="s">
        <v>118</v>
      </c>
      <c r="B176" s="272">
        <f>Volume!J177</f>
        <v>1233.4</v>
      </c>
      <c r="C176" s="70">
        <v>1238.55</v>
      </c>
      <c r="D176" s="264">
        <f t="shared" si="6"/>
        <v>5.149999999999864</v>
      </c>
      <c r="E176" s="331">
        <f t="shared" si="7"/>
        <v>0.00417544997567688</v>
      </c>
      <c r="F176" s="264">
        <v>4.7999999999999545</v>
      </c>
      <c r="G176" s="159">
        <f t="shared" si="8"/>
        <v>0.34999999999990905</v>
      </c>
      <c r="L176" s="267"/>
    </row>
    <row r="177" spans="1:12" s="69" customFormat="1" ht="13.5">
      <c r="A177" s="193" t="s">
        <v>231</v>
      </c>
      <c r="B177" s="272">
        <f>Volume!J178</f>
        <v>1100.1</v>
      </c>
      <c r="C177" s="70">
        <v>1103.05</v>
      </c>
      <c r="D177" s="264">
        <f t="shared" si="6"/>
        <v>2.9500000000000455</v>
      </c>
      <c r="E177" s="331">
        <f t="shared" si="7"/>
        <v>0.0026815744023271026</v>
      </c>
      <c r="F177" s="264">
        <v>2.5499999999999545</v>
      </c>
      <c r="G177" s="159">
        <f t="shared" si="8"/>
        <v>0.40000000000009095</v>
      </c>
      <c r="L177" s="267"/>
    </row>
    <row r="178" spans="1:12" s="69" customFormat="1" ht="13.5">
      <c r="A178" s="193" t="s">
        <v>300</v>
      </c>
      <c r="B178" s="272">
        <f>Volume!J179</f>
        <v>54.75</v>
      </c>
      <c r="C178" s="70">
        <v>55.15</v>
      </c>
      <c r="D178" s="264">
        <f t="shared" si="6"/>
        <v>0.3999999999999986</v>
      </c>
      <c r="E178" s="331">
        <f t="shared" si="7"/>
        <v>0.0073059360730593345</v>
      </c>
      <c r="F178" s="264">
        <v>-0.29999999999999716</v>
      </c>
      <c r="G178" s="159">
        <f t="shared" si="8"/>
        <v>0.6999999999999957</v>
      </c>
      <c r="L178" s="267"/>
    </row>
    <row r="179" spans="1:12" s="69" customFormat="1" ht="13.5">
      <c r="A179" s="193" t="s">
        <v>301</v>
      </c>
      <c r="B179" s="272">
        <f>Volume!J180</f>
        <v>28.2</v>
      </c>
      <c r="C179" s="70">
        <v>28.3</v>
      </c>
      <c r="D179" s="264">
        <f t="shared" si="6"/>
        <v>0.10000000000000142</v>
      </c>
      <c r="E179" s="331">
        <f t="shared" si="7"/>
        <v>0.0035460992907801925</v>
      </c>
      <c r="F179" s="264">
        <v>0.10000000000000142</v>
      </c>
      <c r="G179" s="159">
        <f t="shared" si="8"/>
        <v>0</v>
      </c>
      <c r="L179" s="267"/>
    </row>
    <row r="180" spans="1:12" s="69" customFormat="1" ht="13.5">
      <c r="A180" s="193" t="s">
        <v>173</v>
      </c>
      <c r="B180" s="272">
        <f>Volume!J181</f>
        <v>64.3</v>
      </c>
      <c r="C180" s="70">
        <v>64.55</v>
      </c>
      <c r="D180" s="264">
        <f t="shared" si="6"/>
        <v>0.25</v>
      </c>
      <c r="E180" s="331">
        <f t="shared" si="7"/>
        <v>0.0038880248833592537</v>
      </c>
      <c r="F180" s="264">
        <v>0.25</v>
      </c>
      <c r="G180" s="159">
        <f t="shared" si="8"/>
        <v>0</v>
      </c>
      <c r="L180" s="267"/>
    </row>
    <row r="181" spans="1:12" s="69" customFormat="1" ht="13.5">
      <c r="A181" s="193" t="s">
        <v>302</v>
      </c>
      <c r="B181" s="272">
        <f>Volume!J182</f>
        <v>809.5</v>
      </c>
      <c r="C181" s="70">
        <v>810.6</v>
      </c>
      <c r="D181" s="264">
        <f t="shared" si="6"/>
        <v>1.1000000000000227</v>
      </c>
      <c r="E181" s="331">
        <f t="shared" si="7"/>
        <v>0.0013588634959852042</v>
      </c>
      <c r="F181" s="264">
        <v>6.599999999999909</v>
      </c>
      <c r="G181" s="159">
        <f t="shared" si="8"/>
        <v>-5.499999999999886</v>
      </c>
      <c r="L181" s="267"/>
    </row>
    <row r="182" spans="1:12" s="69" customFormat="1" ht="13.5">
      <c r="A182" s="193" t="s">
        <v>82</v>
      </c>
      <c r="B182" s="272">
        <f>Volume!J183</f>
        <v>123.5</v>
      </c>
      <c r="C182" s="70">
        <v>123.7</v>
      </c>
      <c r="D182" s="264">
        <f t="shared" si="6"/>
        <v>0.20000000000000284</v>
      </c>
      <c r="E182" s="331">
        <f t="shared" si="7"/>
        <v>0.0016194331983805897</v>
      </c>
      <c r="F182" s="264">
        <v>0.9000000000000057</v>
      </c>
      <c r="G182" s="159">
        <f t="shared" si="8"/>
        <v>-0.7000000000000028</v>
      </c>
      <c r="L182" s="267"/>
    </row>
    <row r="183" spans="1:12" s="69" customFormat="1" ht="13.5">
      <c r="A183" s="193" t="s">
        <v>437</v>
      </c>
      <c r="B183" s="272">
        <f>Volume!J184</f>
        <v>288.9</v>
      </c>
      <c r="C183" s="70">
        <v>289.7</v>
      </c>
      <c r="D183" s="264">
        <f t="shared" si="6"/>
        <v>0.8000000000000114</v>
      </c>
      <c r="E183" s="331">
        <f t="shared" si="7"/>
        <v>0.002769124264451407</v>
      </c>
      <c r="F183" s="264">
        <v>2.3000000000000114</v>
      </c>
      <c r="G183" s="159">
        <f t="shared" si="8"/>
        <v>-1.5</v>
      </c>
      <c r="L183" s="267"/>
    </row>
    <row r="184" spans="1:12" s="69" customFormat="1" ht="13.5">
      <c r="A184" s="193" t="s">
        <v>438</v>
      </c>
      <c r="B184" s="272">
        <f>Volume!J185</f>
        <v>560.85</v>
      </c>
      <c r="C184" s="70">
        <v>562.7</v>
      </c>
      <c r="D184" s="264">
        <f t="shared" si="6"/>
        <v>1.8500000000000227</v>
      </c>
      <c r="E184" s="331">
        <f t="shared" si="7"/>
        <v>0.0032985646786128603</v>
      </c>
      <c r="F184" s="264">
        <v>3.5</v>
      </c>
      <c r="G184" s="159">
        <f t="shared" si="8"/>
        <v>-1.6499999999999773</v>
      </c>
      <c r="L184" s="267"/>
    </row>
    <row r="185" spans="1:12" s="69" customFormat="1" ht="13.5">
      <c r="A185" s="193" t="s">
        <v>153</v>
      </c>
      <c r="B185" s="272">
        <f>Volume!J186</f>
        <v>581.3</v>
      </c>
      <c r="C185" s="70">
        <v>580.7</v>
      </c>
      <c r="D185" s="264">
        <f t="shared" si="6"/>
        <v>-0.599999999999909</v>
      </c>
      <c r="E185" s="331">
        <f t="shared" si="7"/>
        <v>-0.0010321692757610684</v>
      </c>
      <c r="F185" s="264">
        <v>0.5</v>
      </c>
      <c r="G185" s="159">
        <f t="shared" si="8"/>
        <v>-1.099999999999909</v>
      </c>
      <c r="L185" s="267"/>
    </row>
    <row r="186" spans="1:12" s="69" customFormat="1" ht="13.5">
      <c r="A186" s="193" t="s">
        <v>154</v>
      </c>
      <c r="B186" s="272">
        <f>Volume!J187</f>
        <v>48.05</v>
      </c>
      <c r="C186" s="70">
        <v>48.15</v>
      </c>
      <c r="D186" s="264">
        <f t="shared" si="6"/>
        <v>0.10000000000000142</v>
      </c>
      <c r="E186" s="331">
        <f t="shared" si="7"/>
        <v>0.0020811654526535156</v>
      </c>
      <c r="F186" s="264">
        <v>0.14999999999999858</v>
      </c>
      <c r="G186" s="159">
        <f t="shared" si="8"/>
        <v>-0.04999999999999716</v>
      </c>
      <c r="L186" s="267"/>
    </row>
    <row r="187" spans="1:12" s="69" customFormat="1" ht="13.5">
      <c r="A187" s="193" t="s">
        <v>303</v>
      </c>
      <c r="B187" s="272">
        <f>Volume!J188</f>
        <v>96.7</v>
      </c>
      <c r="C187" s="70">
        <v>97.25</v>
      </c>
      <c r="D187" s="264">
        <f t="shared" si="6"/>
        <v>0.5499999999999972</v>
      </c>
      <c r="E187" s="331">
        <f t="shared" si="7"/>
        <v>0.005687693898655606</v>
      </c>
      <c r="F187" s="264">
        <v>0.29999999999999716</v>
      </c>
      <c r="G187" s="159">
        <f t="shared" si="8"/>
        <v>0.25</v>
      </c>
      <c r="L187" s="267"/>
    </row>
    <row r="188" spans="1:12" s="69" customFormat="1" ht="13.5">
      <c r="A188" s="193" t="s">
        <v>155</v>
      </c>
      <c r="B188" s="272">
        <f>Volume!J189</f>
        <v>478.05</v>
      </c>
      <c r="C188" s="70">
        <v>476.8</v>
      </c>
      <c r="D188" s="264">
        <f t="shared" si="6"/>
        <v>-1.25</v>
      </c>
      <c r="E188" s="331">
        <f t="shared" si="7"/>
        <v>-0.0026147892479866123</v>
      </c>
      <c r="F188" s="264">
        <v>2.6499999999999773</v>
      </c>
      <c r="G188" s="159">
        <f t="shared" si="8"/>
        <v>-3.8999999999999773</v>
      </c>
      <c r="L188" s="267"/>
    </row>
    <row r="189" spans="1:12" s="69" customFormat="1" ht="13.5">
      <c r="A189" s="193" t="s">
        <v>38</v>
      </c>
      <c r="B189" s="272">
        <f>Volume!J190</f>
        <v>534.95</v>
      </c>
      <c r="C189" s="70">
        <v>536.1</v>
      </c>
      <c r="D189" s="264">
        <f t="shared" si="6"/>
        <v>1.1499999999999773</v>
      </c>
      <c r="E189" s="331">
        <f t="shared" si="7"/>
        <v>0.00214973361996444</v>
      </c>
      <c r="F189" s="264">
        <v>2.5</v>
      </c>
      <c r="G189" s="159">
        <f t="shared" si="8"/>
        <v>-1.3500000000000227</v>
      </c>
      <c r="L189" s="267"/>
    </row>
    <row r="190" spans="1:7" ht="13.5">
      <c r="A190" s="193" t="s">
        <v>156</v>
      </c>
      <c r="B190" s="272">
        <f>Volume!J191</f>
        <v>407.85</v>
      </c>
      <c r="C190" s="70">
        <v>408.85</v>
      </c>
      <c r="D190" s="264">
        <f t="shared" si="6"/>
        <v>1</v>
      </c>
      <c r="E190" s="331">
        <f t="shared" si="7"/>
        <v>0.00245188181929631</v>
      </c>
      <c r="F190" s="264">
        <v>2.4499999999999886</v>
      </c>
      <c r="G190" s="159">
        <f t="shared" si="8"/>
        <v>-1.4499999999999886</v>
      </c>
    </row>
    <row r="191" spans="1:7" ht="14.25" thickBot="1">
      <c r="A191" s="194" t="s">
        <v>395</v>
      </c>
      <c r="B191" s="272">
        <f>Volume!J192</f>
        <v>309.7</v>
      </c>
      <c r="C191" s="70">
        <v>309.9</v>
      </c>
      <c r="D191" s="264">
        <f t="shared" si="6"/>
        <v>0.19999999999998863</v>
      </c>
      <c r="E191" s="331">
        <f t="shared" si="7"/>
        <v>0.0006457862447529501</v>
      </c>
      <c r="F191" s="264">
        <v>1.9499999999999886</v>
      </c>
      <c r="G191" s="159">
        <f t="shared" si="8"/>
        <v>-1.75</v>
      </c>
    </row>
    <row r="192" ht="11.25" hidden="1">
      <c r="C192"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T359" sqref="T359"/>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5" t="s">
        <v>209</v>
      </c>
      <c r="B1" s="416"/>
      <c r="C1" s="416"/>
      <c r="D1" s="416"/>
      <c r="E1" s="416"/>
    </row>
    <row r="2" spans="1:5" s="69" customFormat="1" ht="14.25" thickBot="1">
      <c r="A2" s="134" t="s">
        <v>113</v>
      </c>
      <c r="B2" s="268" t="s">
        <v>213</v>
      </c>
      <c r="C2" s="33" t="s">
        <v>99</v>
      </c>
      <c r="D2" s="268" t="s">
        <v>123</v>
      </c>
      <c r="E2" s="205" t="s">
        <v>215</v>
      </c>
    </row>
    <row r="3" spans="1:5" s="69" customFormat="1" ht="13.5">
      <c r="A3" s="271" t="s">
        <v>212</v>
      </c>
      <c r="B3" s="179">
        <f>VLOOKUP(A3,Margins!$A$2:$M$192,2,FALSE)</f>
        <v>50</v>
      </c>
      <c r="C3" s="270">
        <f>VLOOKUP(A3,Basis!$A$3:$G$191,2,FALSE)</f>
        <v>4246.2</v>
      </c>
      <c r="D3" s="270">
        <f>VLOOKUP(A3,Basis!$A$3:$G$191,3,FALSE)</f>
        <v>4239.45</v>
      </c>
      <c r="E3" s="179">
        <f>VLOOKUP(A3,Margins!$A$2:$M$192,7,FALSE)</f>
        <v>21557.3</v>
      </c>
    </row>
    <row r="4" spans="1:5" s="69" customFormat="1" ht="13.5">
      <c r="A4" s="201" t="s">
        <v>134</v>
      </c>
      <c r="B4" s="179">
        <f>VLOOKUP(A4,Margins!$A$2:$M$192,2,FALSE)</f>
        <v>100</v>
      </c>
      <c r="C4" s="272">
        <f>VLOOKUP(A4,Basis!$A$3:$G$191,2,FALSE)</f>
        <v>4384.7</v>
      </c>
      <c r="D4" s="273">
        <f>VLOOKUP(A4,Basis!$A$3:$G$191,3,FALSE)</f>
        <v>4366</v>
      </c>
      <c r="E4" s="374">
        <f>VLOOKUP(A4,Margins!$A$2:$M$192,7,FALSE)</f>
        <v>68705.5</v>
      </c>
    </row>
    <row r="5" spans="1:5" s="69" customFormat="1" ht="13.5">
      <c r="A5" s="201" t="s">
        <v>0</v>
      </c>
      <c r="B5" s="179">
        <f>VLOOKUP(A5,Margins!$A$2:$M$192,2,FALSE)</f>
        <v>375</v>
      </c>
      <c r="C5" s="272">
        <f>VLOOKUP(A5,Basis!$A$3:$G$191,2,FALSE)</f>
        <v>883.75</v>
      </c>
      <c r="D5" s="273">
        <f>VLOOKUP(A5,Basis!$A$3:$G$191,3,FALSE)</f>
        <v>873.85</v>
      </c>
      <c r="E5" s="374">
        <f>VLOOKUP(A5,Margins!$A$2:$M$192,7,FALSE)</f>
        <v>52420.3125</v>
      </c>
    </row>
    <row r="6" spans="1:5" s="69" customFormat="1" ht="13.5">
      <c r="A6" s="193" t="s">
        <v>193</v>
      </c>
      <c r="B6" s="179">
        <f>VLOOKUP(A6,Margins!$A$2:$M$192,2,FALSE)</f>
        <v>100</v>
      </c>
      <c r="C6" s="272">
        <f>VLOOKUP(A6,Basis!$A$3:$G$191,2,FALSE)</f>
        <v>2184.35</v>
      </c>
      <c r="D6" s="273">
        <f>VLOOKUP(A6,Basis!$A$3:$G$191,3,FALSE)</f>
        <v>2190.95</v>
      </c>
      <c r="E6" s="374">
        <f>VLOOKUP(A6,Margins!$A$2:$M$192,7,FALSE)</f>
        <v>46869.872</v>
      </c>
    </row>
    <row r="7" spans="1:5" s="14" customFormat="1" ht="13.5">
      <c r="A7" s="201" t="s">
        <v>232</v>
      </c>
      <c r="B7" s="179">
        <f>VLOOKUP(A7,Margins!$A$2:$M$192,2,FALSE)</f>
        <v>500</v>
      </c>
      <c r="C7" s="272">
        <f>VLOOKUP(A7,Basis!$A$3:$G$191,2,FALSE)</f>
        <v>850.2</v>
      </c>
      <c r="D7" s="273">
        <f>VLOOKUP(A7,Basis!$A$3:$G$191,3,FALSE)</f>
        <v>847.55</v>
      </c>
      <c r="E7" s="374">
        <f>VLOOKUP(A7,Margins!$A$2:$M$192,7,FALSE)</f>
        <v>67390</v>
      </c>
    </row>
    <row r="8" spans="1:5" s="69" customFormat="1" ht="13.5">
      <c r="A8" s="201" t="s">
        <v>1</v>
      </c>
      <c r="B8" s="179">
        <f>VLOOKUP(A8,Margins!$A$2:$M$192,2,FALSE)</f>
        <v>150</v>
      </c>
      <c r="C8" s="272">
        <f>VLOOKUP(A8,Basis!$A$3:$G$191,2,FALSE)</f>
        <v>2713.25</v>
      </c>
      <c r="D8" s="273">
        <f>VLOOKUP(A8,Basis!$A$3:$G$191,3,FALSE)</f>
        <v>2713.95</v>
      </c>
      <c r="E8" s="374">
        <f>VLOOKUP(A8,Margins!$A$2:$M$192,7,FALSE)</f>
        <v>63459.375</v>
      </c>
    </row>
    <row r="9" spans="1:5" s="69" customFormat="1" ht="13.5">
      <c r="A9" s="201" t="s">
        <v>2</v>
      </c>
      <c r="B9" s="179">
        <f>VLOOKUP(A9,Margins!$A$2:$M$192,2,FALSE)</f>
        <v>1100</v>
      </c>
      <c r="C9" s="272">
        <f>VLOOKUP(A9,Basis!$A$3:$G$191,2,FALSE)</f>
        <v>384.5</v>
      </c>
      <c r="D9" s="273">
        <f>VLOOKUP(A9,Basis!$A$3:$G$191,3,FALSE)</f>
        <v>386.45</v>
      </c>
      <c r="E9" s="374">
        <f>VLOOKUP(A9,Margins!$A$2:$M$192,7,FALSE)</f>
        <v>74739.5</v>
      </c>
    </row>
    <row r="10" spans="1:5" s="69" customFormat="1" ht="13.5">
      <c r="A10" s="201" t="s">
        <v>3</v>
      </c>
      <c r="B10" s="179">
        <f>VLOOKUP(A10,Margins!$A$2:$M$192,2,FALSE)</f>
        <v>1250</v>
      </c>
      <c r="C10" s="272">
        <f>VLOOKUP(A10,Basis!$A$3:$G$191,2,FALSE)</f>
        <v>208.1</v>
      </c>
      <c r="D10" s="273">
        <f>VLOOKUP(A10,Basis!$A$3:$G$191,3,FALSE)</f>
        <v>208.55</v>
      </c>
      <c r="E10" s="374">
        <f>VLOOKUP(A10,Margins!$A$2:$M$192,7,FALSE)</f>
        <v>50981.25</v>
      </c>
    </row>
    <row r="11" spans="1:5" s="69" customFormat="1" ht="13.5">
      <c r="A11" s="201" t="s">
        <v>139</v>
      </c>
      <c r="B11" s="179">
        <f>VLOOKUP(A11,Margins!$A$2:$M$192,2,FALSE)</f>
        <v>2700</v>
      </c>
      <c r="C11" s="272">
        <f>VLOOKUP(A11,Basis!$A$3:$G$191,2,FALSE)</f>
        <v>97</v>
      </c>
      <c r="D11" s="273">
        <f>VLOOKUP(A11,Basis!$A$3:$G$191,3,FALSE)</f>
        <v>96.9</v>
      </c>
      <c r="E11" s="374">
        <f>VLOOKUP(A11,Margins!$A$2:$M$192,7,FALSE)</f>
        <v>41391</v>
      </c>
    </row>
    <row r="12" spans="1:5" s="69" customFormat="1" ht="13.5">
      <c r="A12" s="201" t="s">
        <v>304</v>
      </c>
      <c r="B12" s="179">
        <f>VLOOKUP(A12,Margins!$A$2:$M$192,2,FALSE)</f>
        <v>400</v>
      </c>
      <c r="C12" s="272">
        <f>VLOOKUP(A12,Basis!$A$3:$G$191,2,FALSE)</f>
        <v>655.2</v>
      </c>
      <c r="D12" s="273">
        <f>VLOOKUP(A12,Basis!$A$3:$G$191,3,FALSE)</f>
        <v>656.65</v>
      </c>
      <c r="E12" s="374">
        <f>VLOOKUP(A12,Margins!$A$2:$M$192,7,FALSE)</f>
        <v>42089.952000000005</v>
      </c>
    </row>
    <row r="13" spans="1:5" s="69" customFormat="1" ht="13.5">
      <c r="A13" s="201" t="s">
        <v>89</v>
      </c>
      <c r="B13" s="179">
        <f>VLOOKUP(A13,Margins!$A$2:$M$192,2,FALSE)</f>
        <v>750</v>
      </c>
      <c r="C13" s="272">
        <f>VLOOKUP(A13,Basis!$A$3:$G$191,2,FALSE)</f>
        <v>289.8</v>
      </c>
      <c r="D13" s="273">
        <f>VLOOKUP(A13,Basis!$A$3:$G$191,3,FALSE)</f>
        <v>286.15</v>
      </c>
      <c r="E13" s="374">
        <f>VLOOKUP(A13,Margins!$A$2:$M$192,7,FALSE)</f>
        <v>35944.29</v>
      </c>
    </row>
    <row r="14" spans="1:5" s="69" customFormat="1" ht="13.5">
      <c r="A14" s="201" t="s">
        <v>140</v>
      </c>
      <c r="B14" s="179">
        <f>VLOOKUP(A14,Margins!$A$2:$M$192,2,FALSE)</f>
        <v>300</v>
      </c>
      <c r="C14" s="272">
        <f>VLOOKUP(A14,Basis!$A$3:$G$191,2,FALSE)</f>
        <v>1231.6</v>
      </c>
      <c r="D14" s="273">
        <f>VLOOKUP(A14,Basis!$A$3:$G$191,3,FALSE)</f>
        <v>1224.3</v>
      </c>
      <c r="E14" s="374">
        <f>VLOOKUP(A14,Margins!$A$2:$M$192,7,FALSE)</f>
        <v>57762</v>
      </c>
    </row>
    <row r="15" spans="1:5" s="69" customFormat="1" ht="13.5">
      <c r="A15" s="201" t="s">
        <v>24</v>
      </c>
      <c r="B15" s="179">
        <f>VLOOKUP(A15,Margins!$A$2:$M$192,2,FALSE)</f>
        <v>88</v>
      </c>
      <c r="C15" s="272">
        <f>VLOOKUP(A15,Basis!$A$3:$G$191,2,FALSE)</f>
        <v>2508.55</v>
      </c>
      <c r="D15" s="273">
        <f>VLOOKUP(A15,Basis!$A$3:$G$191,3,FALSE)</f>
        <v>2495.7</v>
      </c>
      <c r="E15" s="374">
        <f>VLOOKUP(A15,Margins!$A$2:$M$192,7,FALSE)</f>
        <v>35007.94</v>
      </c>
    </row>
    <row r="16" spans="1:5" s="69" customFormat="1" ht="13.5">
      <c r="A16" s="193" t="s">
        <v>195</v>
      </c>
      <c r="B16" s="179">
        <f>VLOOKUP(A16,Margins!$A$2:$M$192,2,FALSE)</f>
        <v>2062</v>
      </c>
      <c r="C16" s="272">
        <f>VLOOKUP(A16,Basis!$A$3:$G$191,2,FALSE)</f>
        <v>114.85</v>
      </c>
      <c r="D16" s="273">
        <f>VLOOKUP(A16,Basis!$A$3:$G$191,3,FALSE)</f>
        <v>114.95</v>
      </c>
      <c r="E16" s="374">
        <f>VLOOKUP(A16,Margins!$A$2:$M$192,7,FALSE)</f>
        <v>37595.415</v>
      </c>
    </row>
    <row r="17" spans="1:5" s="69" customFormat="1" ht="13.5">
      <c r="A17" s="201" t="s">
        <v>197</v>
      </c>
      <c r="B17" s="179">
        <f>VLOOKUP(A17,Margins!$A$2:$M$192,2,FALSE)</f>
        <v>650</v>
      </c>
      <c r="C17" s="272">
        <f>VLOOKUP(A17,Basis!$A$3:$G$191,2,FALSE)</f>
        <v>333.6</v>
      </c>
      <c r="D17" s="273">
        <f>VLOOKUP(A17,Basis!$A$3:$G$191,3,FALSE)</f>
        <v>334.05</v>
      </c>
      <c r="E17" s="374">
        <f>VLOOKUP(A17,Margins!$A$2:$M$192,7,FALSE)</f>
        <v>36237.5</v>
      </c>
    </row>
    <row r="18" spans="1:5" s="69" customFormat="1" ht="13.5">
      <c r="A18" s="201" t="s">
        <v>4</v>
      </c>
      <c r="B18" s="179">
        <f>VLOOKUP(A18,Margins!$A$2:$M$192,2,FALSE)</f>
        <v>150</v>
      </c>
      <c r="C18" s="272">
        <f>VLOOKUP(A18,Basis!$A$3:$G$191,2,FALSE)</f>
        <v>1804.45</v>
      </c>
      <c r="D18" s="273">
        <f>VLOOKUP(A18,Basis!$A$3:$G$191,3,FALSE)</f>
        <v>1802.55</v>
      </c>
      <c r="E18" s="374">
        <f>VLOOKUP(A18,Margins!$A$2:$M$192,7,FALSE)</f>
        <v>44784.375</v>
      </c>
    </row>
    <row r="19" spans="1:5" s="69" customFormat="1" ht="13.5">
      <c r="A19" s="201" t="s">
        <v>79</v>
      </c>
      <c r="B19" s="179">
        <f>VLOOKUP(A19,Margins!$A$2:$M$192,2,FALSE)</f>
        <v>200</v>
      </c>
      <c r="C19" s="272">
        <f>VLOOKUP(A19,Basis!$A$3:$G$191,2,FALSE)</f>
        <v>1114.65</v>
      </c>
      <c r="D19" s="273">
        <f>VLOOKUP(A19,Basis!$A$3:$G$191,3,FALSE)</f>
        <v>1111.75</v>
      </c>
      <c r="E19" s="374">
        <f>VLOOKUP(A19,Margins!$A$2:$M$192,7,FALSE)</f>
        <v>35080.5</v>
      </c>
    </row>
    <row r="20" spans="1:5" s="69" customFormat="1" ht="13.5">
      <c r="A20" s="201" t="s">
        <v>196</v>
      </c>
      <c r="B20" s="179">
        <f>VLOOKUP(A20,Margins!$A$2:$M$192,2,FALSE)</f>
        <v>400</v>
      </c>
      <c r="C20" s="272">
        <f>VLOOKUP(A20,Basis!$A$3:$G$191,2,FALSE)</f>
        <v>690.2</v>
      </c>
      <c r="D20" s="273">
        <f>VLOOKUP(A20,Basis!$A$3:$G$191,3,FALSE)</f>
        <v>688.95</v>
      </c>
      <c r="E20" s="374">
        <f>VLOOKUP(A20,Margins!$A$2:$M$192,7,FALSE)</f>
        <v>43420</v>
      </c>
    </row>
    <row r="21" spans="1:5" s="69" customFormat="1" ht="13.5">
      <c r="A21" s="201" t="s">
        <v>5</v>
      </c>
      <c r="B21" s="179">
        <f>VLOOKUP(A21,Margins!$A$2:$M$192,2,FALSE)</f>
        <v>1595</v>
      </c>
      <c r="C21" s="272">
        <f>VLOOKUP(A21,Basis!$A$3:$G$191,2,FALSE)</f>
        <v>144.7</v>
      </c>
      <c r="D21" s="273">
        <f>VLOOKUP(A21,Basis!$A$3:$G$191,3,FALSE)</f>
        <v>144.4</v>
      </c>
      <c r="E21" s="374">
        <f>VLOOKUP(A21,Margins!$A$2:$M$192,7,FALSE)</f>
        <v>36772.725</v>
      </c>
    </row>
    <row r="22" spans="1:5" s="69" customFormat="1" ht="13.5">
      <c r="A22" s="201" t="s">
        <v>198</v>
      </c>
      <c r="B22" s="179">
        <f>VLOOKUP(A22,Margins!$A$2:$M$192,2,FALSE)</f>
        <v>1000</v>
      </c>
      <c r="C22" s="272">
        <f>VLOOKUP(A22,Basis!$A$3:$G$191,2,FALSE)</f>
        <v>198.55</v>
      </c>
      <c r="D22" s="273">
        <f>VLOOKUP(A22,Basis!$A$3:$G$191,3,FALSE)</f>
        <v>198.25</v>
      </c>
      <c r="E22" s="374">
        <f>VLOOKUP(A22,Margins!$A$2:$M$192,7,FALSE)</f>
        <v>30877.5</v>
      </c>
    </row>
    <row r="23" spans="1:5" s="69" customFormat="1" ht="13.5">
      <c r="A23" s="201" t="s">
        <v>199</v>
      </c>
      <c r="B23" s="179">
        <f>VLOOKUP(A23,Margins!$A$2:$M$192,2,FALSE)</f>
        <v>1300</v>
      </c>
      <c r="C23" s="272">
        <f>VLOOKUP(A23,Basis!$A$3:$G$191,2,FALSE)</f>
        <v>299.25</v>
      </c>
      <c r="D23" s="273">
        <f>VLOOKUP(A23,Basis!$A$3:$G$191,3,FALSE)</f>
        <v>301.35</v>
      </c>
      <c r="E23" s="374">
        <f>VLOOKUP(A23,Margins!$A$2:$M$192,7,FALSE)</f>
        <v>64353.25</v>
      </c>
    </row>
    <row r="24" spans="1:5" s="69" customFormat="1" ht="13.5">
      <c r="A24" s="201" t="s">
        <v>305</v>
      </c>
      <c r="B24" s="179">
        <f>VLOOKUP(A24,Margins!$A$2:$M$192,2,FALSE)</f>
        <v>350</v>
      </c>
      <c r="C24" s="272">
        <f>VLOOKUP(A24,Basis!$A$3:$G$191,2,FALSE)</f>
        <v>917.85</v>
      </c>
      <c r="D24" s="273">
        <f>VLOOKUP(A24,Basis!$A$3:$G$191,3,FALSE)</f>
        <v>922.15</v>
      </c>
      <c r="E24" s="374">
        <f>VLOOKUP(A24,Margins!$A$2:$M$192,7,FALSE)</f>
        <v>52826.375</v>
      </c>
    </row>
    <row r="25" spans="1:5" s="69" customFormat="1" ht="13.5">
      <c r="A25" s="193" t="s">
        <v>201</v>
      </c>
      <c r="B25" s="179">
        <f>VLOOKUP(A25,Margins!$A$2:$M$192,2,FALSE)</f>
        <v>100</v>
      </c>
      <c r="C25" s="272">
        <f>VLOOKUP(A25,Basis!$A$3:$G$191,2,FALSE)</f>
        <v>1925.75</v>
      </c>
      <c r="D25" s="273">
        <f>VLOOKUP(A25,Basis!$A$3:$G$191,3,FALSE)</f>
        <v>1935.45</v>
      </c>
      <c r="E25" s="374">
        <f>VLOOKUP(A25,Margins!$A$2:$M$192,7,FALSE)</f>
        <v>30561.75</v>
      </c>
    </row>
    <row r="26" spans="1:5" s="69" customFormat="1" ht="13.5">
      <c r="A26" s="201" t="s">
        <v>35</v>
      </c>
      <c r="B26" s="179">
        <f>VLOOKUP(A26,Margins!$A$2:$M$192,2,FALSE)</f>
        <v>1100</v>
      </c>
      <c r="C26" s="272">
        <f>VLOOKUP(A26,Basis!$A$3:$G$191,2,FALSE)</f>
        <v>348.1</v>
      </c>
      <c r="D26" s="273">
        <f>VLOOKUP(A26,Basis!$A$3:$G$191,3,FALSE)</f>
        <v>347.75</v>
      </c>
      <c r="E26" s="374">
        <f>VLOOKUP(A26,Margins!$A$2:$M$192,7,FALSE)</f>
        <v>60703.5</v>
      </c>
    </row>
    <row r="27" spans="1:5" s="69" customFormat="1" ht="13.5">
      <c r="A27" s="201" t="s">
        <v>6</v>
      </c>
      <c r="B27" s="179">
        <f>VLOOKUP(A27,Margins!$A$2:$M$192,2,FALSE)</f>
        <v>2250</v>
      </c>
      <c r="C27" s="272">
        <f>VLOOKUP(A27,Basis!$A$3:$G$191,2,FALSE)</f>
        <v>166.25</v>
      </c>
      <c r="D27" s="273">
        <f>VLOOKUP(A27,Basis!$A$3:$G$191,3,FALSE)</f>
        <v>166.45</v>
      </c>
      <c r="E27" s="374">
        <f>VLOOKUP(A27,Margins!$A$2:$M$192,7,FALSE)</f>
        <v>59945.62499999999</v>
      </c>
    </row>
    <row r="28" spans="1:5" s="69" customFormat="1" ht="13.5">
      <c r="A28" s="201" t="s">
        <v>210</v>
      </c>
      <c r="B28" s="179">
        <f>VLOOKUP(A28,Margins!$A$2:$M$192,2,FALSE)</f>
        <v>200</v>
      </c>
      <c r="C28" s="272">
        <f>VLOOKUP(A28,Basis!$A$3:$G$191,2,FALSE)</f>
        <v>1723.85</v>
      </c>
      <c r="D28" s="273">
        <f>VLOOKUP(A28,Basis!$A$3:$G$191,3,FALSE)</f>
        <v>1724.45</v>
      </c>
      <c r="E28" s="374">
        <f>VLOOKUP(A28,Margins!$A$2:$M$192,7,FALSE)</f>
        <v>54450.5</v>
      </c>
    </row>
    <row r="29" spans="1:5" s="69" customFormat="1" ht="13.5">
      <c r="A29" s="201" t="s">
        <v>7</v>
      </c>
      <c r="B29" s="179">
        <f>VLOOKUP(A29,Margins!$A$2:$M$192,2,FALSE)</f>
        <v>312</v>
      </c>
      <c r="C29" s="272">
        <f>VLOOKUP(A29,Basis!$A$3:$G$191,2,FALSE)</f>
        <v>735.4</v>
      </c>
      <c r="D29" s="273">
        <f>VLOOKUP(A29,Basis!$A$3:$G$191,3,FALSE)</f>
        <v>736.6</v>
      </c>
      <c r="E29" s="374">
        <f>VLOOKUP(A29,Margins!$A$2:$M$192,7,FALSE)</f>
        <v>36145.2</v>
      </c>
    </row>
    <row r="30" spans="1:5" s="69" customFormat="1" ht="13.5">
      <c r="A30" s="201" t="s">
        <v>44</v>
      </c>
      <c r="B30" s="179">
        <f>VLOOKUP(A30,Margins!$A$2:$M$192,2,FALSE)</f>
        <v>400</v>
      </c>
      <c r="C30" s="272">
        <f>VLOOKUP(A30,Basis!$A$3:$G$191,2,FALSE)</f>
        <v>815.2</v>
      </c>
      <c r="D30" s="273">
        <f>VLOOKUP(A30,Basis!$A$3:$G$191,3,FALSE)</f>
        <v>813.5</v>
      </c>
      <c r="E30" s="374">
        <f>VLOOKUP(A30,Margins!$A$2:$M$192,7,FALSE)</f>
        <v>51964</v>
      </c>
    </row>
    <row r="31" spans="1:5" s="69" customFormat="1" ht="13.5">
      <c r="A31" s="201" t="s">
        <v>8</v>
      </c>
      <c r="B31" s="179">
        <f>VLOOKUP(A31,Margins!$A$2:$M$192,2,FALSE)</f>
        <v>1600</v>
      </c>
      <c r="C31" s="272">
        <f>VLOOKUP(A31,Basis!$A$3:$G$191,2,FALSE)</f>
        <v>154.8</v>
      </c>
      <c r="D31" s="273">
        <f>VLOOKUP(A31,Basis!$A$3:$G$191,3,FALSE)</f>
        <v>155.25</v>
      </c>
      <c r="E31" s="374">
        <f>VLOOKUP(A31,Margins!$A$2:$M$192,7,FALSE)</f>
        <v>38976</v>
      </c>
    </row>
    <row r="32" spans="1:5" s="69" customFormat="1" ht="13.5">
      <c r="A32" s="193" t="s">
        <v>202</v>
      </c>
      <c r="B32" s="179">
        <f>VLOOKUP(A32,Margins!$A$2:$M$192,2,FALSE)</f>
        <v>1150</v>
      </c>
      <c r="C32" s="272">
        <f>VLOOKUP(A32,Basis!$A$3:$G$191,2,FALSE)</f>
        <v>244</v>
      </c>
      <c r="D32" s="273">
        <f>VLOOKUP(A32,Basis!$A$3:$G$191,3,FALSE)</f>
        <v>240.4</v>
      </c>
      <c r="E32" s="374">
        <f>VLOOKUP(A32,Margins!$A$2:$M$192,7,FALSE)</f>
        <v>44608.5</v>
      </c>
    </row>
    <row r="33" spans="1:5" s="69" customFormat="1" ht="13.5">
      <c r="A33" s="201" t="s">
        <v>36</v>
      </c>
      <c r="B33" s="179">
        <f>VLOOKUP(A33,Margins!$A$2:$M$192,2,FALSE)</f>
        <v>225</v>
      </c>
      <c r="C33" s="272">
        <f>VLOOKUP(A33,Basis!$A$3:$G$191,2,FALSE)</f>
        <v>914.45</v>
      </c>
      <c r="D33" s="273">
        <f>VLOOKUP(A33,Basis!$A$3:$G$191,3,FALSE)</f>
        <v>905.4</v>
      </c>
      <c r="E33" s="374">
        <f>VLOOKUP(A33,Margins!$A$2:$M$192,7,FALSE)</f>
        <v>32681.8125</v>
      </c>
    </row>
    <row r="34" spans="1:5" s="69" customFormat="1" ht="13.5">
      <c r="A34" s="201" t="s">
        <v>81</v>
      </c>
      <c r="B34" s="179">
        <f>VLOOKUP(A34,Margins!$A$2:$M$192,2,FALSE)</f>
        <v>600</v>
      </c>
      <c r="C34" s="272">
        <f>VLOOKUP(A34,Basis!$A$3:$G$191,2,FALSE)</f>
        <v>560.35</v>
      </c>
      <c r="D34" s="273">
        <f>VLOOKUP(A34,Basis!$A$3:$G$191,3,FALSE)</f>
        <v>561.35</v>
      </c>
      <c r="E34" s="374">
        <f>VLOOKUP(A34,Margins!$A$2:$M$192,7,FALSE)</f>
        <v>57280.5</v>
      </c>
    </row>
    <row r="35" spans="1:5" s="69" customFormat="1" ht="13.5">
      <c r="A35" s="201" t="s">
        <v>23</v>
      </c>
      <c r="B35" s="179">
        <f>VLOOKUP(A35,Margins!$A$2:$M$192,2,FALSE)</f>
        <v>800</v>
      </c>
      <c r="C35" s="272">
        <f>VLOOKUP(A35,Basis!$A$3:$G$191,2,FALSE)</f>
        <v>389.75</v>
      </c>
      <c r="D35" s="273">
        <f>VLOOKUP(A35,Basis!$A$3:$G$191,3,FALSE)</f>
        <v>390.75</v>
      </c>
      <c r="E35" s="374">
        <f>VLOOKUP(A35,Margins!$A$2:$M$192,7,FALSE)</f>
        <v>49918</v>
      </c>
    </row>
    <row r="36" spans="1:5" s="69" customFormat="1" ht="13.5">
      <c r="A36" s="201" t="s">
        <v>234</v>
      </c>
      <c r="B36" s="179">
        <f>VLOOKUP(A36,Margins!$A$2:$M$192,2,FALSE)</f>
        <v>700</v>
      </c>
      <c r="C36" s="272">
        <f>VLOOKUP(A36,Basis!$A$3:$G$191,2,FALSE)</f>
        <v>511.5</v>
      </c>
      <c r="D36" s="273">
        <f>VLOOKUP(A36,Basis!$A$3:$G$191,3,FALSE)</f>
        <v>512.9</v>
      </c>
      <c r="E36" s="374">
        <f>VLOOKUP(A36,Margins!$A$2:$M$192,7,FALSE)</f>
        <v>59216.5</v>
      </c>
    </row>
    <row r="37" spans="1:5" s="69" customFormat="1" ht="13.5">
      <c r="A37" s="201" t="s">
        <v>98</v>
      </c>
      <c r="B37" s="179">
        <f>VLOOKUP(A37,Margins!$A$2:$M$192,2,FALSE)</f>
        <v>550</v>
      </c>
      <c r="C37" s="272">
        <f>VLOOKUP(A37,Basis!$A$3:$G$191,2,FALSE)</f>
        <v>569.7</v>
      </c>
      <c r="D37" s="273">
        <f>VLOOKUP(A37,Basis!$A$3:$G$191,3,FALSE)</f>
        <v>572.3</v>
      </c>
      <c r="E37" s="374">
        <f>VLOOKUP(A37,Margins!$A$2:$M$192,7,FALSE)</f>
        <v>49788.75</v>
      </c>
    </row>
    <row r="38" spans="1:5" s="69" customFormat="1" ht="13.5">
      <c r="A38" s="193" t="s">
        <v>203</v>
      </c>
      <c r="B38" s="179">
        <f>VLOOKUP(A38,Margins!$A$2:$M$192,2,FALSE)</f>
        <v>150</v>
      </c>
      <c r="C38" s="272">
        <f>VLOOKUP(A38,Basis!$A$3:$G$191,2,FALSE)</f>
        <v>1756.15</v>
      </c>
      <c r="D38" s="273">
        <f>VLOOKUP(A38,Basis!$A$3:$G$191,3,FALSE)</f>
        <v>1753.9</v>
      </c>
      <c r="E38" s="374">
        <f>VLOOKUP(A38,Margins!$A$2:$M$192,7,FALSE)</f>
        <v>41806.125</v>
      </c>
    </row>
    <row r="39" spans="1:5" s="69" customFormat="1" ht="13.5">
      <c r="A39" s="201" t="s">
        <v>216</v>
      </c>
      <c r="B39" s="179">
        <f>VLOOKUP(A39,Margins!$A$2:$M$192,2,FALSE)</f>
        <v>3350</v>
      </c>
      <c r="C39" s="272">
        <f>VLOOKUP(A39,Basis!$A$3:$G$191,2,FALSE)</f>
        <v>92.4</v>
      </c>
      <c r="D39" s="273">
        <f>VLOOKUP(A39,Basis!$A$3:$G$191,3,FALSE)</f>
        <v>92.6</v>
      </c>
      <c r="E39" s="374">
        <f>VLOOKUP(A39,Margins!$A$2:$M$192,7,FALSE)</f>
        <v>53935</v>
      </c>
    </row>
    <row r="40" spans="1:5" s="69" customFormat="1" ht="13.5">
      <c r="A40" s="201" t="s">
        <v>211</v>
      </c>
      <c r="B40" s="179">
        <f>VLOOKUP(A40,Margins!$A$2:$M$192,2,FALSE)</f>
        <v>2700</v>
      </c>
      <c r="C40" s="272">
        <f>VLOOKUP(A40,Basis!$A$3:$G$191,2,FALSE)</f>
        <v>144.45</v>
      </c>
      <c r="D40" s="273">
        <f>VLOOKUP(A40,Basis!$A$3:$G$191,3,FALSE)</f>
        <v>143.65</v>
      </c>
      <c r="E40" s="374">
        <f>VLOOKUP(A40,Margins!$A$2:$M$192,7,FALSE)</f>
        <v>64104.75</v>
      </c>
    </row>
    <row r="41" spans="1:5" s="69" customFormat="1" ht="13.5">
      <c r="A41" s="201" t="s">
        <v>204</v>
      </c>
      <c r="B41" s="179">
        <f>VLOOKUP(A41,Margins!$A$2:$M$192,2,FALSE)</f>
        <v>600</v>
      </c>
      <c r="C41" s="272">
        <f>VLOOKUP(A41,Basis!$A$3:$G$191,2,FALSE)</f>
        <v>453.25</v>
      </c>
      <c r="D41" s="273">
        <f>VLOOKUP(A41,Basis!$A$3:$G$191,3,FALSE)</f>
        <v>454.05</v>
      </c>
      <c r="E41" s="374">
        <f>VLOOKUP(A41,Margins!$A$2:$M$192,7,FALSE)</f>
        <v>42667.5</v>
      </c>
    </row>
    <row r="42" spans="1:5" s="69" customFormat="1" ht="13.5">
      <c r="A42" s="193" t="s">
        <v>205</v>
      </c>
      <c r="B42" s="179">
        <f>VLOOKUP(A42,Margins!$A$2:$M$192,2,FALSE)</f>
        <v>250</v>
      </c>
      <c r="C42" s="272">
        <f>VLOOKUP(A42,Basis!$A$3:$G$191,2,FALSE)</f>
        <v>1308.7</v>
      </c>
      <c r="D42" s="273">
        <f>VLOOKUP(A42,Basis!$A$3:$G$191,3,FALSE)</f>
        <v>1313.9</v>
      </c>
      <c r="E42" s="374">
        <f>VLOOKUP(A42,Margins!$A$2:$M$192,7,FALSE)</f>
        <v>60161.25</v>
      </c>
    </row>
    <row r="43" spans="1:5" s="69" customFormat="1" ht="13.5">
      <c r="A43" s="201" t="s">
        <v>228</v>
      </c>
      <c r="B43" s="179">
        <f>VLOOKUP(A43,Margins!$A$2:$M$192,2,FALSE)</f>
        <v>188</v>
      </c>
      <c r="C43" s="272">
        <f>VLOOKUP(A43,Basis!$A$3:$G$191,2,FALSE)</f>
        <v>1245.1</v>
      </c>
      <c r="D43" s="273">
        <f>VLOOKUP(A43,Basis!$A$3:$G$191,3,FALSE)</f>
        <v>1244.95</v>
      </c>
      <c r="E43" s="374">
        <f>VLOOKUP(A43,Margins!$A$2:$M$192,7,FALSE)</f>
        <v>44975.49192</v>
      </c>
    </row>
    <row r="44" spans="1:5" s="69" customFormat="1" ht="13.5">
      <c r="A44" s="201" t="s">
        <v>150</v>
      </c>
      <c r="B44" s="179">
        <f>VLOOKUP(A44,Margins!$A$2:$M$192,2,FALSE)</f>
        <v>438</v>
      </c>
      <c r="C44" s="272">
        <f>VLOOKUP(A44,Basis!$A$3:$G$191,2,FALSE)</f>
        <v>538.55</v>
      </c>
      <c r="D44" s="273">
        <f>VLOOKUP(A44,Basis!$A$3:$G$191,3,FALSE)</f>
        <v>540.55</v>
      </c>
      <c r="E44" s="374">
        <f>VLOOKUP(A44,Margins!$A$2:$M$192,7,FALSE)</f>
        <v>39493.365000000005</v>
      </c>
    </row>
    <row r="45" spans="1:5" s="69" customFormat="1" ht="13.5">
      <c r="A45" s="201" t="s">
        <v>151</v>
      </c>
      <c r="B45" s="179">
        <f>VLOOKUP(A45,Margins!$A$2:$M$192,2,FALSE)</f>
        <v>225</v>
      </c>
      <c r="C45" s="272">
        <f>VLOOKUP(A45,Basis!$A$3:$G$191,2,FALSE)</f>
        <v>1087.5</v>
      </c>
      <c r="D45" s="273">
        <f>VLOOKUP(A45,Basis!$A$3:$G$191,3,FALSE)</f>
        <v>1076.4</v>
      </c>
      <c r="E45" s="374">
        <f>VLOOKUP(A45,Margins!$A$2:$M$192,7,FALSE)</f>
        <v>38572.875</v>
      </c>
    </row>
    <row r="46" spans="1:5" s="69" customFormat="1" ht="13.5">
      <c r="A46" s="201" t="s">
        <v>229</v>
      </c>
      <c r="B46" s="179">
        <f>VLOOKUP(A46,Margins!$A$2:$M$192,2,FALSE)</f>
        <v>200</v>
      </c>
      <c r="C46" s="272">
        <f>VLOOKUP(A46,Basis!$A$3:$G$191,2,FALSE)</f>
        <v>1154.75</v>
      </c>
      <c r="D46" s="273">
        <f>VLOOKUP(A46,Basis!$A$3:$G$191,3,FALSE)</f>
        <v>1152.8</v>
      </c>
      <c r="E46" s="374">
        <f>VLOOKUP(A46,Margins!$A$2:$M$192,7,FALSE)</f>
        <v>45607.5</v>
      </c>
    </row>
    <row r="47" spans="1:5" s="69" customFormat="1" ht="13.5">
      <c r="A47" s="201" t="s">
        <v>306</v>
      </c>
      <c r="B47" s="179">
        <f>VLOOKUP(A47,Margins!$A$2:$M$192,2,FALSE)</f>
        <v>412</v>
      </c>
      <c r="C47" s="272">
        <f>VLOOKUP(A47,Basis!$A$3:$G$191,2,FALSE)</f>
        <v>708</v>
      </c>
      <c r="D47" s="273">
        <f>VLOOKUP(A47,Basis!$A$3:$G$191,3,FALSE)</f>
        <v>711.65</v>
      </c>
      <c r="E47" s="374">
        <f>VLOOKUP(A47,Margins!$A$2:$M$192,7,FALSE)</f>
        <v>46832.04</v>
      </c>
    </row>
    <row r="48" spans="1:5" s="69" customFormat="1" ht="13.5">
      <c r="A48" s="201" t="s">
        <v>307</v>
      </c>
      <c r="B48" s="179">
        <f>VLOOKUP(A48,Margins!$A$2:$M$192,2,FALSE)</f>
        <v>400</v>
      </c>
      <c r="C48" s="272">
        <f>VLOOKUP(A48,Basis!$A$3:$G$191,2,FALSE)</f>
        <v>608.45</v>
      </c>
      <c r="D48" s="273">
        <f>VLOOKUP(A48,Basis!$A$3:$G$191,3,FALSE)</f>
        <v>604.85</v>
      </c>
      <c r="E48" s="374">
        <f>VLOOKUP(A48,Margins!$A$2:$M$192,7,FALSE)</f>
        <v>38441.00000000001</v>
      </c>
    </row>
    <row r="49" spans="1:5" s="69" customFormat="1" ht="13.5">
      <c r="A49" s="201" t="s">
        <v>185</v>
      </c>
      <c r="B49" s="179">
        <f>VLOOKUP(A49,Margins!$A$2:$M$192,2,FALSE)</f>
        <v>675</v>
      </c>
      <c r="C49" s="272">
        <f>VLOOKUP(A49,Basis!$A$3:$G$191,2,FALSE)</f>
        <v>659.65</v>
      </c>
      <c r="D49" s="273">
        <f>VLOOKUP(A49,Basis!$A$3:$G$191,3,FALSE)</f>
        <v>655.3</v>
      </c>
      <c r="E49" s="374">
        <f>VLOOKUP(A49,Margins!$A$2:$M$192,7,FALSE)</f>
        <v>78166.6875</v>
      </c>
    </row>
    <row r="50" spans="1:5" ht="13.5">
      <c r="A50" s="201" t="s">
        <v>118</v>
      </c>
      <c r="B50" s="179">
        <f>VLOOKUP(A50,Margins!$A$2:$M$192,2,FALSE)</f>
        <v>250</v>
      </c>
      <c r="C50" s="272">
        <f>VLOOKUP(A50,Basis!$A$3:$G$191,2,FALSE)</f>
        <v>1233.4</v>
      </c>
      <c r="D50" s="273">
        <f>VLOOKUP(A50,Basis!$A$3:$G$191,3,FALSE)</f>
        <v>1238.55</v>
      </c>
      <c r="E50" s="374">
        <f>VLOOKUP(A50,Margins!$A$2:$M$192,7,FALSE)</f>
        <v>48485</v>
      </c>
    </row>
    <row r="51" spans="1:5" ht="13.5">
      <c r="A51" s="201" t="s">
        <v>155</v>
      </c>
      <c r="B51" s="179">
        <f>VLOOKUP(A51,Margins!$A$2:$M$192,2,FALSE)</f>
        <v>525</v>
      </c>
      <c r="C51" s="272">
        <f>VLOOKUP(A51,Basis!$A$3:$G$191,2,FALSE)</f>
        <v>478.05</v>
      </c>
      <c r="D51" s="273">
        <f>VLOOKUP(A51,Basis!$A$3:$G$191,3,FALSE)</f>
        <v>476.8</v>
      </c>
      <c r="E51" s="374">
        <f>VLOOKUP(A51,Margins!$A$2:$M$192,7,FALSE)</f>
        <v>39308.0625</v>
      </c>
    </row>
    <row r="52" spans="1:5" ht="13.5">
      <c r="A52" s="201" t="s">
        <v>38</v>
      </c>
      <c r="B52" s="179">
        <f>VLOOKUP(A52,Margins!$A$2:$M$192,2,FALSE)</f>
        <v>600</v>
      </c>
      <c r="C52" s="272">
        <f>VLOOKUP(A52,Basis!$A$3:$G$191,2,FALSE)</f>
        <v>534.95</v>
      </c>
      <c r="D52" s="273">
        <f>VLOOKUP(A52,Basis!$A$3:$G$191,3,FALSE)</f>
        <v>536.1</v>
      </c>
      <c r="E52" s="374">
        <f>VLOOKUP(A52,Margins!$A$2:$M$192,7,FALSE)</f>
        <v>50380.5</v>
      </c>
    </row>
    <row r="53" spans="1:5" ht="14.25" thickBot="1">
      <c r="A53" s="201" t="s">
        <v>395</v>
      </c>
      <c r="B53" s="179">
        <f>VLOOKUP(A53,Margins!$A$2:$M$192,2,FALSE)</f>
        <v>700</v>
      </c>
      <c r="C53" s="166">
        <f>VLOOKUP(A53,Basis!$A$3:$G$191,2,FALSE)</f>
        <v>309.7</v>
      </c>
      <c r="D53" s="273">
        <f>VLOOKUP(A53,Basis!$A$3:$G$191,3,FALSE)</f>
        <v>309.9</v>
      </c>
      <c r="E53" s="374">
        <f>VLOOKUP(A53,Margins!$A$2:$M$192,7,FALSE)</f>
        <v>40421.5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8"/>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K379" sqref="K37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7" t="s">
        <v>26</v>
      </c>
      <c r="B1" s="418"/>
      <c r="C1" s="418"/>
      <c r="D1" s="418"/>
      <c r="E1" s="418"/>
      <c r="F1" s="418"/>
      <c r="G1" s="418"/>
      <c r="H1" s="418"/>
      <c r="I1" s="418"/>
      <c r="J1" s="418"/>
      <c r="K1" s="419"/>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703600</v>
      </c>
      <c r="C3" s="236">
        <f>'Open Int.'!R7</f>
        <v>172.392554</v>
      </c>
      <c r="D3" s="239">
        <f>B3/H3</f>
        <v>0.25294194198728387</v>
      </c>
      <c r="E3" s="240">
        <f>'Open Int.'!B7/'Open Int.'!K7</f>
        <v>0.9982944855031268</v>
      </c>
      <c r="F3" s="241">
        <f>'Open Int.'!E7/'Open Int.'!K7</f>
        <v>0.0017055144968732233</v>
      </c>
      <c r="G3" s="242">
        <f>'Open Int.'!H7/'Open Int.'!K7</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261000</v>
      </c>
      <c r="C4" s="237">
        <f>'Open Int.'!R8</f>
        <v>114.44067</v>
      </c>
      <c r="D4" s="161">
        <f aca="true" t="shared" si="0" ref="D4:D67">B4/H4</f>
        <v>0.06429326795290974</v>
      </c>
      <c r="E4" s="243">
        <f>'Open Int.'!B8/'Open Int.'!K8</f>
        <v>0.9961685823754789</v>
      </c>
      <c r="F4" s="228">
        <f>'Open Int.'!E8/'Open Int.'!K8</f>
        <v>0.0019157088122605363</v>
      </c>
      <c r="G4" s="244">
        <f>'Open Int.'!H8/'Open Int.'!K8</f>
        <v>0.0019157088122605363</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408</v>
      </c>
      <c r="B5" s="235">
        <f>'Open Int.'!K9</f>
        <v>325600</v>
      </c>
      <c r="C5" s="237">
        <f>'Open Int.'!R9</f>
        <v>42.046356</v>
      </c>
      <c r="D5" s="161">
        <f t="shared" si="0"/>
        <v>0.030412077106571074</v>
      </c>
      <c r="E5" s="243">
        <f>'Open Int.'!B9/'Open Int.'!K9</f>
        <v>0.9981572481572482</v>
      </c>
      <c r="F5" s="228">
        <f>'Open Int.'!E9/'Open Int.'!K9</f>
        <v>0.0018427518427518428</v>
      </c>
      <c r="G5" s="244">
        <f>'Open Int.'!H9/'Open Int.'!K9</f>
        <v>0</v>
      </c>
      <c r="H5" s="247">
        <v>10706273</v>
      </c>
      <c r="I5" s="231">
        <v>2141200</v>
      </c>
      <c r="J5" s="354">
        <v>1070600</v>
      </c>
      <c r="K5" s="117" t="str">
        <f t="shared" si="1"/>
        <v>Gross Exposure is less then 30%</v>
      </c>
      <c r="M5"/>
      <c r="N5"/>
    </row>
    <row r="6" spans="1:14" s="7" customFormat="1" ht="15">
      <c r="A6" s="201" t="s">
        <v>0</v>
      </c>
      <c r="B6" s="235">
        <f>'Open Int.'!K10</f>
        <v>2408250</v>
      </c>
      <c r="C6" s="237">
        <f>'Open Int.'!R10</f>
        <v>212.82909375</v>
      </c>
      <c r="D6" s="161">
        <f t="shared" si="0"/>
        <v>0.10387262776721404</v>
      </c>
      <c r="E6" s="243">
        <f>'Open Int.'!B10/'Open Int.'!K10</f>
        <v>0.9215197757707879</v>
      </c>
      <c r="F6" s="228">
        <f>'Open Int.'!E10/'Open Int.'!K10</f>
        <v>0.058081594518841484</v>
      </c>
      <c r="G6" s="244">
        <f>'Open Int.'!H10/'Open Int.'!K10</f>
        <v>0.0203986297103706</v>
      </c>
      <c r="H6" s="165">
        <v>23184645</v>
      </c>
      <c r="I6" s="230">
        <v>3574500</v>
      </c>
      <c r="J6" s="355">
        <v>1787250</v>
      </c>
      <c r="K6" s="117" t="str">
        <f t="shared" si="1"/>
        <v>Gross Exposure is less then 30%</v>
      </c>
      <c r="M6"/>
      <c r="N6"/>
    </row>
    <row r="7" spans="1:14" s="7" customFormat="1" ht="15">
      <c r="A7" s="201" t="s">
        <v>409</v>
      </c>
      <c r="B7" s="235">
        <f>'Open Int.'!K11</f>
        <v>1054800</v>
      </c>
      <c r="C7" s="237">
        <f>'Open Int.'!R11</f>
        <v>55.909674</v>
      </c>
      <c r="D7" s="161">
        <f t="shared" si="0"/>
        <v>0.2938857389632643</v>
      </c>
      <c r="E7" s="243">
        <f>'Open Int.'!B11/'Open Int.'!K11</f>
        <v>0.9987201365187713</v>
      </c>
      <c r="F7" s="228">
        <f>'Open Int.'!E11/'Open Int.'!K11</f>
        <v>0.001279863481228669</v>
      </c>
      <c r="G7" s="244">
        <f>'Open Int.'!H11/'Open Int.'!K11</f>
        <v>0</v>
      </c>
      <c r="H7" s="165">
        <v>3589150</v>
      </c>
      <c r="I7" s="230">
        <v>717750</v>
      </c>
      <c r="J7" s="355">
        <v>717750</v>
      </c>
      <c r="K7" s="117" t="str">
        <f t="shared" si="1"/>
        <v>Gross Exposure is less then 30%</v>
      </c>
      <c r="M7"/>
      <c r="N7"/>
    </row>
    <row r="8" spans="1:14" s="7" customFormat="1" ht="15">
      <c r="A8" s="201" t="s">
        <v>410</v>
      </c>
      <c r="B8" s="235">
        <f>'Open Int.'!K12</f>
        <v>272400</v>
      </c>
      <c r="C8" s="237">
        <f>'Open Int.'!R12</f>
        <v>40.753764</v>
      </c>
      <c r="D8" s="161">
        <f t="shared" si="0"/>
        <v>0.2384670873398839</v>
      </c>
      <c r="E8" s="243">
        <f>'Open Int.'!B12/'Open Int.'!K12</f>
        <v>1</v>
      </c>
      <c r="F8" s="228">
        <f>'Open Int.'!E12/'Open Int.'!K12</f>
        <v>0</v>
      </c>
      <c r="G8" s="244">
        <f>'Open Int.'!H12/'Open Int.'!K12</f>
        <v>0</v>
      </c>
      <c r="H8" s="165">
        <v>1142296</v>
      </c>
      <c r="I8" s="230">
        <v>228400</v>
      </c>
      <c r="J8" s="355">
        <v>228400</v>
      </c>
      <c r="K8" s="117" t="str">
        <f t="shared" si="1"/>
        <v>Gross Exposure is less then 30%</v>
      </c>
      <c r="M8"/>
      <c r="N8"/>
    </row>
    <row r="9" spans="1:14" s="7" customFormat="1" ht="15">
      <c r="A9" s="201" t="s">
        <v>411</v>
      </c>
      <c r="B9" s="235">
        <f>'Open Int.'!K13</f>
        <v>3704300</v>
      </c>
      <c r="C9" s="237">
        <f>'Open Int.'!R13</f>
        <v>47.377997</v>
      </c>
      <c r="D9" s="161">
        <f t="shared" si="0"/>
        <v>0.23750645091320696</v>
      </c>
      <c r="E9" s="243">
        <f>'Open Int.'!B13/'Open Int.'!K13</f>
        <v>0.9885268471776044</v>
      </c>
      <c r="F9" s="228">
        <f>'Open Int.'!E13/'Open Int.'!K13</f>
        <v>0.010096374483708122</v>
      </c>
      <c r="G9" s="244">
        <f>'Open Int.'!H13/'Open Int.'!K13</f>
        <v>0.0013767783386874712</v>
      </c>
      <c r="H9" s="165">
        <v>15596629</v>
      </c>
      <c r="I9" s="230">
        <v>3117800</v>
      </c>
      <c r="J9" s="355">
        <v>3117800</v>
      </c>
      <c r="K9" s="117" t="str">
        <f t="shared" si="1"/>
        <v>Gross Exposure is less then 30%</v>
      </c>
      <c r="M9"/>
      <c r="N9"/>
    </row>
    <row r="10" spans="1:14" s="7" customFormat="1" ht="15">
      <c r="A10" s="201" t="s">
        <v>135</v>
      </c>
      <c r="B10" s="235">
        <f>'Open Int.'!K14</f>
        <v>3682350</v>
      </c>
      <c r="C10" s="237">
        <f>'Open Int.'!R14</f>
        <v>31.8523275</v>
      </c>
      <c r="D10" s="161">
        <f t="shared" si="0"/>
        <v>0.09205875</v>
      </c>
      <c r="E10" s="243">
        <f>'Open Int.'!B14/'Open Int.'!K14</f>
        <v>0.844311377245509</v>
      </c>
      <c r="F10" s="228">
        <f>'Open Int.'!E14/'Open Int.'!K14</f>
        <v>0.15236194278110446</v>
      </c>
      <c r="G10" s="244">
        <f>'Open Int.'!H14/'Open Int.'!K14</f>
        <v>0.00332667997338656</v>
      </c>
      <c r="H10" s="188">
        <v>40000000</v>
      </c>
      <c r="I10" s="168">
        <v>7999250</v>
      </c>
      <c r="J10" s="356">
        <v>6323450</v>
      </c>
      <c r="K10" s="367" t="str">
        <f t="shared" si="1"/>
        <v>Gross Exposure is less then 30%</v>
      </c>
      <c r="M10"/>
      <c r="N10"/>
    </row>
    <row r="11" spans="1:14" s="7" customFormat="1" ht="15">
      <c r="A11" s="201" t="s">
        <v>174</v>
      </c>
      <c r="B11" s="235">
        <f>'Open Int.'!K15</f>
        <v>8495600</v>
      </c>
      <c r="C11" s="237">
        <f>'Open Int.'!R15</f>
        <v>52.078028</v>
      </c>
      <c r="D11" s="161">
        <f t="shared" si="0"/>
        <v>0.355867935782082</v>
      </c>
      <c r="E11" s="243">
        <f>'Open Int.'!B15/'Open Int.'!K15</f>
        <v>0.9033911671924291</v>
      </c>
      <c r="F11" s="228">
        <f>'Open Int.'!E15/'Open Int.'!K15</f>
        <v>0.09424290220820189</v>
      </c>
      <c r="G11" s="244">
        <f>'Open Int.'!H15/'Open Int.'!K15</f>
        <v>0.002365930599369085</v>
      </c>
      <c r="H11" s="247">
        <v>23872901</v>
      </c>
      <c r="I11" s="231">
        <v>4773750</v>
      </c>
      <c r="J11" s="354">
        <v>4773750</v>
      </c>
      <c r="K11" s="117" t="str">
        <f t="shared" si="1"/>
        <v>Some sign of build up Gross exposure crosses 30%</v>
      </c>
      <c r="M11"/>
      <c r="N11"/>
    </row>
    <row r="12" spans="1:14" s="7" customFormat="1" ht="15">
      <c r="A12" s="201" t="s">
        <v>280</v>
      </c>
      <c r="B12" s="235">
        <f>'Open Int.'!K16</f>
        <v>1395600</v>
      </c>
      <c r="C12" s="237">
        <f>'Open Int.'!R16</f>
        <v>56.047296</v>
      </c>
      <c r="D12" s="161">
        <f t="shared" si="0"/>
        <v>0.08096108159735356</v>
      </c>
      <c r="E12" s="243">
        <f>'Open Int.'!B16/'Open Int.'!K16</f>
        <v>1</v>
      </c>
      <c r="F12" s="228">
        <f>'Open Int.'!E16/'Open Int.'!K16</f>
        <v>0</v>
      </c>
      <c r="G12" s="244">
        <f>'Open Int.'!H16/'Open Int.'!K16</f>
        <v>0</v>
      </c>
      <c r="H12" s="247">
        <v>17237912</v>
      </c>
      <c r="I12" s="231">
        <v>3447000</v>
      </c>
      <c r="J12" s="354">
        <v>1723200</v>
      </c>
      <c r="K12" s="117" t="str">
        <f t="shared" si="1"/>
        <v>Gross Exposure is less then 30%</v>
      </c>
      <c r="M12"/>
      <c r="N12"/>
    </row>
    <row r="13" spans="1:14" s="7" customFormat="1" ht="15">
      <c r="A13" s="201" t="s">
        <v>75</v>
      </c>
      <c r="B13" s="235">
        <f>'Open Int.'!K17</f>
        <v>4411400</v>
      </c>
      <c r="C13" s="237">
        <f>'Open Int.'!R17</f>
        <v>38.004211</v>
      </c>
      <c r="D13" s="161">
        <f t="shared" si="0"/>
        <v>0.0938595744680851</v>
      </c>
      <c r="E13" s="243">
        <f>'Open Int.'!B17/'Open Int.'!K17</f>
        <v>0.943169968717414</v>
      </c>
      <c r="F13" s="228">
        <f>'Open Int.'!E17/'Open Int.'!K17</f>
        <v>0.054223149113660066</v>
      </c>
      <c r="G13" s="244">
        <f>'Open Int.'!H17/'Open Int.'!K17</f>
        <v>0.0026068821689259644</v>
      </c>
      <c r="H13" s="165">
        <v>47000000</v>
      </c>
      <c r="I13" s="230">
        <v>9397800</v>
      </c>
      <c r="J13" s="355">
        <v>6129500</v>
      </c>
      <c r="K13" s="117" t="str">
        <f t="shared" si="1"/>
        <v>Gross Exposure is less then 30%</v>
      </c>
      <c r="M13"/>
      <c r="N13"/>
    </row>
    <row r="14" spans="1:14" s="7" customFormat="1" ht="15">
      <c r="A14" s="201" t="s">
        <v>412</v>
      </c>
      <c r="B14" s="235">
        <f>'Open Int.'!K18</f>
        <v>667550</v>
      </c>
      <c r="C14" s="237">
        <f>'Open Int.'!R18</f>
        <v>22.43301775</v>
      </c>
      <c r="D14" s="161">
        <f t="shared" si="0"/>
        <v>0.17358325716611128</v>
      </c>
      <c r="E14" s="243">
        <f>'Open Int.'!B18/'Open Int.'!K18</f>
        <v>0.9980525803310614</v>
      </c>
      <c r="F14" s="228">
        <f>'Open Int.'!E18/'Open Int.'!K18</f>
        <v>0.0009737098344693282</v>
      </c>
      <c r="G14" s="244">
        <f>'Open Int.'!H18/'Open Int.'!K18</f>
        <v>0.0009737098344693282</v>
      </c>
      <c r="H14" s="165">
        <v>3845705</v>
      </c>
      <c r="I14" s="230">
        <v>768950</v>
      </c>
      <c r="J14" s="355">
        <v>768950</v>
      </c>
      <c r="K14" s="117" t="str">
        <f t="shared" si="1"/>
        <v>Gross Exposure is less then 30%</v>
      </c>
      <c r="M14"/>
      <c r="N14"/>
    </row>
    <row r="15" spans="1:14" s="7" customFormat="1" ht="15">
      <c r="A15" s="201" t="s">
        <v>413</v>
      </c>
      <c r="B15" s="235">
        <f>'Open Int.'!K19</f>
        <v>755600</v>
      </c>
      <c r="C15" s="237">
        <f>'Open Int.'!R19</f>
        <v>41.546666</v>
      </c>
      <c r="D15" s="161">
        <f t="shared" si="0"/>
        <v>0.16817121592507522</v>
      </c>
      <c r="E15" s="243">
        <f>'Open Int.'!B19/'Open Int.'!K19</f>
        <v>1</v>
      </c>
      <c r="F15" s="228">
        <f>'Open Int.'!E19/'Open Int.'!K19</f>
        <v>0</v>
      </c>
      <c r="G15" s="244">
        <f>'Open Int.'!H19/'Open Int.'!K19</f>
        <v>0</v>
      </c>
      <c r="H15" s="165">
        <v>4493040</v>
      </c>
      <c r="I15" s="230">
        <v>898400</v>
      </c>
      <c r="J15" s="355">
        <v>898400</v>
      </c>
      <c r="K15" s="117" t="str">
        <f t="shared" si="1"/>
        <v>Gross Exposure is less then 30%</v>
      </c>
      <c r="M15"/>
      <c r="N15"/>
    </row>
    <row r="16" spans="1:14" s="7" customFormat="1" ht="15">
      <c r="A16" s="201" t="s">
        <v>88</v>
      </c>
      <c r="B16" s="235">
        <f>'Open Int.'!K20</f>
        <v>25563500</v>
      </c>
      <c r="C16" s="237">
        <f>'Open Int.'!R20</f>
        <v>114.780115</v>
      </c>
      <c r="D16" s="161">
        <f t="shared" si="0"/>
        <v>0.9285946039330696</v>
      </c>
      <c r="E16" s="243">
        <f>'Open Int.'!B20/'Open Int.'!K20</f>
        <v>0.8889823380992431</v>
      </c>
      <c r="F16" s="228">
        <f>'Open Int.'!E20/'Open Int.'!K20</f>
        <v>0.10092514718250631</v>
      </c>
      <c r="G16" s="244">
        <f>'Open Int.'!H20/'Open Int.'!K20</f>
        <v>0.010092514718250631</v>
      </c>
      <c r="H16" s="165">
        <v>27529236</v>
      </c>
      <c r="I16" s="230">
        <v>5504000</v>
      </c>
      <c r="J16" s="355">
        <v>5504000</v>
      </c>
      <c r="K16" s="367" t="str">
        <f t="shared" si="1"/>
        <v>Gross exposure has crossed 80%,Margin double</v>
      </c>
      <c r="M16"/>
      <c r="N16"/>
    </row>
    <row r="17" spans="1:14" s="7" customFormat="1" ht="15">
      <c r="A17" s="201" t="s">
        <v>136</v>
      </c>
      <c r="B17" s="235">
        <f>'Open Int.'!K21</f>
        <v>41833775</v>
      </c>
      <c r="C17" s="237">
        <f>'Open Int.'!R21</f>
        <v>156.03998075</v>
      </c>
      <c r="D17" s="161">
        <f t="shared" si="0"/>
        <v>0.3312070802216064</v>
      </c>
      <c r="E17" s="243">
        <f>'Open Int.'!B21/'Open Int.'!K21</f>
        <v>0.7665791576304075</v>
      </c>
      <c r="F17" s="228">
        <f>'Open Int.'!E21/'Open Int.'!K21</f>
        <v>0.20168930487387285</v>
      </c>
      <c r="G17" s="244">
        <f>'Open Int.'!H21/'Open Int.'!K21</f>
        <v>0.031731537495719664</v>
      </c>
      <c r="H17" s="247">
        <v>126307007</v>
      </c>
      <c r="I17" s="231">
        <v>25259750</v>
      </c>
      <c r="J17" s="354">
        <v>12835200</v>
      </c>
      <c r="K17" s="117" t="str">
        <f t="shared" si="1"/>
        <v>Some sign of build up Gross exposure crosses 30%</v>
      </c>
      <c r="M17"/>
      <c r="N17"/>
    </row>
    <row r="18" spans="1:14" s="7" customFormat="1" ht="15">
      <c r="A18" s="201" t="s">
        <v>157</v>
      </c>
      <c r="B18" s="235">
        <f>'Open Int.'!K22</f>
        <v>1008700</v>
      </c>
      <c r="C18" s="237">
        <f>'Open Int.'!R22</f>
        <v>70.7855225</v>
      </c>
      <c r="D18" s="161">
        <f t="shared" si="0"/>
        <v>0.21337847274151886</v>
      </c>
      <c r="E18" s="243">
        <f>'Open Int.'!B22/'Open Int.'!K22</f>
        <v>1</v>
      </c>
      <c r="F18" s="228">
        <f>'Open Int.'!E22/'Open Int.'!K22</f>
        <v>0</v>
      </c>
      <c r="G18" s="244">
        <f>'Open Int.'!H22/'Open Int.'!K22</f>
        <v>0</v>
      </c>
      <c r="H18" s="247">
        <v>4727281</v>
      </c>
      <c r="I18" s="231">
        <v>945350</v>
      </c>
      <c r="J18" s="354">
        <v>729750</v>
      </c>
      <c r="K18" s="117" t="str">
        <f t="shared" si="1"/>
        <v>Gross Exposure is less then 30%</v>
      </c>
      <c r="M18"/>
      <c r="N18"/>
    </row>
    <row r="19" spans="1:14" s="7" customFormat="1" ht="15">
      <c r="A19" s="201" t="s">
        <v>193</v>
      </c>
      <c r="B19" s="235">
        <f>'Open Int.'!K23</f>
        <v>2339500</v>
      </c>
      <c r="C19" s="237">
        <f>'Open Int.'!R23</f>
        <v>511.0286825</v>
      </c>
      <c r="D19" s="161">
        <f t="shared" si="0"/>
        <v>0.16956174287003561</v>
      </c>
      <c r="E19" s="243">
        <f>'Open Int.'!B23/'Open Int.'!K23</f>
        <v>0.9113913229322504</v>
      </c>
      <c r="F19" s="228">
        <f>'Open Int.'!E23/'Open Int.'!K23</f>
        <v>0.08655695661466126</v>
      </c>
      <c r="G19" s="244">
        <f>'Open Int.'!H23/'Open Int.'!K23</f>
        <v>0.002051720453088267</v>
      </c>
      <c r="H19" s="247">
        <v>13797334</v>
      </c>
      <c r="I19" s="231">
        <v>1225700</v>
      </c>
      <c r="J19" s="354">
        <v>612800</v>
      </c>
      <c r="K19" s="117" t="str">
        <f t="shared" si="1"/>
        <v>Gross Exposure is less then 30%</v>
      </c>
      <c r="M19"/>
      <c r="N19"/>
    </row>
    <row r="20" spans="1:14" s="7" customFormat="1" ht="15">
      <c r="A20" s="201" t="s">
        <v>281</v>
      </c>
      <c r="B20" s="235">
        <f>'Open Int.'!K24</f>
        <v>6912200</v>
      </c>
      <c r="C20" s="237">
        <f>'Open Int.'!R24</f>
        <v>121.412793</v>
      </c>
      <c r="D20" s="161">
        <f t="shared" si="0"/>
        <v>0.42186336392364543</v>
      </c>
      <c r="E20" s="243">
        <f>'Open Int.'!B24/'Open Int.'!K24</f>
        <v>0.8862012094557449</v>
      </c>
      <c r="F20" s="228">
        <f>'Open Int.'!E24/'Open Int.'!K24</f>
        <v>0.09813084112149532</v>
      </c>
      <c r="G20" s="244">
        <f>'Open Int.'!H24/'Open Int.'!K24</f>
        <v>0.015667949422759758</v>
      </c>
      <c r="H20" s="247">
        <v>16384926</v>
      </c>
      <c r="I20" s="231">
        <v>3275600</v>
      </c>
      <c r="J20" s="354">
        <v>3091300</v>
      </c>
      <c r="K20" s="117" t="str">
        <f t="shared" si="1"/>
        <v>Gross exposure is building up andcrpsses 40% mark</v>
      </c>
      <c r="M20"/>
      <c r="N20"/>
    </row>
    <row r="21" spans="1:14" s="8" customFormat="1" ht="15">
      <c r="A21" s="201" t="s">
        <v>282</v>
      </c>
      <c r="B21" s="235">
        <f>'Open Int.'!K25</f>
        <v>10910400</v>
      </c>
      <c r="C21" s="237">
        <f>'Open Int.'!R25</f>
        <v>83.410008</v>
      </c>
      <c r="D21" s="161">
        <f t="shared" si="0"/>
        <v>0.3224380839616902</v>
      </c>
      <c r="E21" s="243">
        <f>'Open Int.'!B25/'Open Int.'!K25</f>
        <v>0.7738671359436867</v>
      </c>
      <c r="F21" s="228">
        <f>'Open Int.'!E25/'Open Int.'!K25</f>
        <v>0.16014078310602728</v>
      </c>
      <c r="G21" s="244">
        <f>'Open Int.'!H25/'Open Int.'!K25</f>
        <v>0.06599208095028597</v>
      </c>
      <c r="H21" s="248">
        <v>33837194</v>
      </c>
      <c r="I21" s="232">
        <v>6763200</v>
      </c>
      <c r="J21" s="355">
        <v>6763200</v>
      </c>
      <c r="K21" s="117" t="str">
        <f t="shared" si="1"/>
        <v>Some sign of build up Gross exposure crosses 30%</v>
      </c>
      <c r="M21"/>
      <c r="N21"/>
    </row>
    <row r="22" spans="1:14" s="8" customFormat="1" ht="15">
      <c r="A22" s="201" t="s">
        <v>76</v>
      </c>
      <c r="B22" s="235">
        <f>'Open Int.'!K26</f>
        <v>6417600</v>
      </c>
      <c r="C22" s="237">
        <f>'Open Int.'!R26</f>
        <v>175.007952</v>
      </c>
      <c r="D22" s="161">
        <f t="shared" si="0"/>
        <v>0.19069806140277892</v>
      </c>
      <c r="E22" s="243">
        <f>'Open Int.'!B26/'Open Int.'!K26</f>
        <v>0.9851657940663177</v>
      </c>
      <c r="F22" s="228">
        <f>'Open Int.'!E26/'Open Int.'!K26</f>
        <v>0.01068935427574171</v>
      </c>
      <c r="G22" s="244">
        <f>'Open Int.'!H26/'Open Int.'!K26</f>
        <v>0.0041448516579406635</v>
      </c>
      <c r="H22" s="248">
        <v>33653200</v>
      </c>
      <c r="I22" s="232">
        <v>6729800</v>
      </c>
      <c r="J22" s="355">
        <v>3364200</v>
      </c>
      <c r="K22" s="117" t="str">
        <f t="shared" si="1"/>
        <v>Gross Exposure is less then 30%</v>
      </c>
      <c r="M22"/>
      <c r="N22"/>
    </row>
    <row r="23" spans="1:14" s="7" customFormat="1" ht="15">
      <c r="A23" s="201" t="s">
        <v>77</v>
      </c>
      <c r="B23" s="235">
        <f>'Open Int.'!K27</f>
        <v>5426400</v>
      </c>
      <c r="C23" s="237">
        <f>'Open Int.'!R27</f>
        <v>115.772244</v>
      </c>
      <c r="D23" s="161">
        <f t="shared" si="0"/>
        <v>0.18231199998924888</v>
      </c>
      <c r="E23" s="243">
        <f>'Open Int.'!B27/'Open Int.'!K27</f>
        <v>0.8410364145658263</v>
      </c>
      <c r="F23" s="228">
        <f>'Open Int.'!E27/'Open Int.'!K27</f>
        <v>0.10784313725490197</v>
      </c>
      <c r="G23" s="244">
        <f>'Open Int.'!H27/'Open Int.'!K27</f>
        <v>0.05112044817927171</v>
      </c>
      <c r="H23" s="247">
        <v>29764360</v>
      </c>
      <c r="I23" s="231">
        <v>5952700</v>
      </c>
      <c r="J23" s="354">
        <v>2975400</v>
      </c>
      <c r="K23" s="117" t="str">
        <f t="shared" si="1"/>
        <v>Gross Exposure is less then 30%</v>
      </c>
      <c r="M23"/>
      <c r="N23"/>
    </row>
    <row r="24" spans="1:14" s="7" customFormat="1" ht="15">
      <c r="A24" s="201" t="s">
        <v>283</v>
      </c>
      <c r="B24" s="235">
        <f>'Open Int.'!K28</f>
        <v>1733550</v>
      </c>
      <c r="C24" s="237">
        <f>'Open Int.'!R28</f>
        <v>31.0132095</v>
      </c>
      <c r="D24" s="161">
        <f t="shared" si="0"/>
        <v>0.2753522453386838</v>
      </c>
      <c r="E24" s="243">
        <f>'Open Int.'!B28/'Open Int.'!K28</f>
        <v>0.9654754694124773</v>
      </c>
      <c r="F24" s="228">
        <f>'Open Int.'!E28/'Open Int.'!K28</f>
        <v>0.006662628709872804</v>
      </c>
      <c r="G24" s="244">
        <f>'Open Int.'!H28/'Open Int.'!K28</f>
        <v>0.02786190187764991</v>
      </c>
      <c r="H24" s="165">
        <v>6295754</v>
      </c>
      <c r="I24" s="229">
        <v>1258950</v>
      </c>
      <c r="J24" s="355">
        <v>1258950</v>
      </c>
      <c r="K24" s="367" t="str">
        <f t="shared" si="1"/>
        <v>Gross Exposure is less then 30%</v>
      </c>
      <c r="M24"/>
      <c r="N24"/>
    </row>
    <row r="25" spans="1:14" s="7" customFormat="1" ht="15">
      <c r="A25" s="201" t="s">
        <v>34</v>
      </c>
      <c r="B25" s="235">
        <f>'Open Int.'!K29</f>
        <v>852775</v>
      </c>
      <c r="C25" s="237">
        <f>'Open Int.'!R29</f>
        <v>145.62838675</v>
      </c>
      <c r="D25" s="161">
        <f t="shared" si="0"/>
        <v>0.22080718162233823</v>
      </c>
      <c r="E25" s="243">
        <f>'Open Int.'!B29/'Open Int.'!K29</f>
        <v>0.9987100935182199</v>
      </c>
      <c r="F25" s="228">
        <f>'Open Int.'!E29/'Open Int.'!K29</f>
        <v>0.0012899064817800709</v>
      </c>
      <c r="G25" s="244">
        <f>'Open Int.'!H29/'Open Int.'!K29</f>
        <v>0</v>
      </c>
      <c r="H25" s="165">
        <v>3862080</v>
      </c>
      <c r="I25" s="229">
        <v>772200</v>
      </c>
      <c r="J25" s="355">
        <v>386100</v>
      </c>
      <c r="K25" s="367" t="str">
        <f t="shared" si="1"/>
        <v>Gross Exposure is less then 30%</v>
      </c>
      <c r="M25"/>
      <c r="N25"/>
    </row>
    <row r="26" spans="1:14" s="7" customFormat="1" ht="15">
      <c r="A26" s="201" t="s">
        <v>284</v>
      </c>
      <c r="B26" s="235">
        <f>'Open Int.'!K30</f>
        <v>606250</v>
      </c>
      <c r="C26" s="237">
        <f>'Open Int.'!R30</f>
        <v>62.40434375</v>
      </c>
      <c r="D26" s="161">
        <f t="shared" si="0"/>
        <v>0.21280143213169994</v>
      </c>
      <c r="E26" s="243">
        <f>'Open Int.'!B30/'Open Int.'!K30</f>
        <v>0.9958762886597938</v>
      </c>
      <c r="F26" s="228">
        <f>'Open Int.'!E30/'Open Int.'!K30</f>
        <v>0.003711340206185567</v>
      </c>
      <c r="G26" s="244">
        <f>'Open Int.'!H30/'Open Int.'!K30</f>
        <v>0.0004123711340206186</v>
      </c>
      <c r="H26" s="247">
        <v>2848900</v>
      </c>
      <c r="I26" s="231">
        <v>569750</v>
      </c>
      <c r="J26" s="354">
        <v>505750</v>
      </c>
      <c r="K26" s="117" t="str">
        <f t="shared" si="1"/>
        <v>Gross Exposure is less then 30%</v>
      </c>
      <c r="M26"/>
      <c r="N26"/>
    </row>
    <row r="27" spans="1:14" s="7" customFormat="1" ht="15">
      <c r="A27" s="201" t="s">
        <v>137</v>
      </c>
      <c r="B27" s="235">
        <f>'Open Int.'!K31</f>
        <v>7169000</v>
      </c>
      <c r="C27" s="237">
        <f>'Open Int.'!R31</f>
        <v>235.394115</v>
      </c>
      <c r="D27" s="161">
        <f t="shared" si="0"/>
        <v>0.2655165615631203</v>
      </c>
      <c r="E27" s="243">
        <f>'Open Int.'!B31/'Open Int.'!K31</f>
        <v>0.9905147161389315</v>
      </c>
      <c r="F27" s="228">
        <f>'Open Int.'!E31/'Open Int.'!K31</f>
        <v>0.00864834704979774</v>
      </c>
      <c r="G27" s="244">
        <f>'Open Int.'!H31/'Open Int.'!K31</f>
        <v>0.0008369368112707491</v>
      </c>
      <c r="H27" s="247">
        <v>27000199</v>
      </c>
      <c r="I27" s="231">
        <v>5400000</v>
      </c>
      <c r="J27" s="354">
        <v>2700000</v>
      </c>
      <c r="K27" s="117" t="str">
        <f t="shared" si="1"/>
        <v>Gross Exposure is less then 30%</v>
      </c>
      <c r="M27"/>
      <c r="N27"/>
    </row>
    <row r="28" spans="1:14" s="7" customFormat="1" ht="15">
      <c r="A28" s="201" t="s">
        <v>232</v>
      </c>
      <c r="B28" s="235">
        <f>'Open Int.'!K32</f>
        <v>8876000</v>
      </c>
      <c r="C28" s="237">
        <f>'Open Int.'!R32</f>
        <v>754.63752</v>
      </c>
      <c r="D28" s="161">
        <f t="shared" si="0"/>
        <v>0.0599496027545208</v>
      </c>
      <c r="E28" s="243">
        <f>'Open Int.'!B32/'Open Int.'!K32</f>
        <v>0.9514984227129337</v>
      </c>
      <c r="F28" s="228">
        <f>'Open Int.'!E32/'Open Int.'!K32</f>
        <v>0.038981523208652544</v>
      </c>
      <c r="G28" s="244">
        <f>'Open Int.'!H32/'Open Int.'!K32</f>
        <v>0.0095200540784137</v>
      </c>
      <c r="H28" s="165">
        <v>148057695</v>
      </c>
      <c r="I28" s="230">
        <v>3697500</v>
      </c>
      <c r="J28" s="355">
        <v>1848500</v>
      </c>
      <c r="K28" s="117" t="str">
        <f t="shared" si="1"/>
        <v>Gross Exposure is less then 30%</v>
      </c>
      <c r="M28"/>
      <c r="N28"/>
    </row>
    <row r="29" spans="1:14" s="7" customFormat="1" ht="15">
      <c r="A29" s="201" t="s">
        <v>1</v>
      </c>
      <c r="B29" s="235">
        <f>'Open Int.'!K33</f>
        <v>1456350</v>
      </c>
      <c r="C29" s="237">
        <f>'Open Int.'!R33</f>
        <v>395.14416375</v>
      </c>
      <c r="D29" s="161">
        <f t="shared" si="0"/>
        <v>0.09217020048529619</v>
      </c>
      <c r="E29" s="243">
        <f>'Open Int.'!B33/'Open Int.'!K33</f>
        <v>0.9671438871150478</v>
      </c>
      <c r="F29" s="228">
        <f>'Open Int.'!E33/'Open Int.'!K33</f>
        <v>0.028736224121948706</v>
      </c>
      <c r="G29" s="244">
        <f>'Open Int.'!H33/'Open Int.'!K33</f>
        <v>0.004119888763003399</v>
      </c>
      <c r="H29" s="249">
        <v>15800660</v>
      </c>
      <c r="I29" s="233">
        <v>1205850</v>
      </c>
      <c r="J29" s="355">
        <v>602850</v>
      </c>
      <c r="K29" s="367" t="str">
        <f t="shared" si="1"/>
        <v>Gross Exposure is less then 30%</v>
      </c>
      <c r="M29"/>
      <c r="N29"/>
    </row>
    <row r="30" spans="1:14" s="7" customFormat="1" ht="15">
      <c r="A30" s="201" t="s">
        <v>158</v>
      </c>
      <c r="B30" s="235">
        <f>'Open Int.'!K34</f>
        <v>2481400</v>
      </c>
      <c r="C30" s="237">
        <f>'Open Int.'!R34</f>
        <v>28.796647</v>
      </c>
      <c r="D30" s="161">
        <f t="shared" si="0"/>
        <v>0.12535536254873408</v>
      </c>
      <c r="E30" s="243">
        <f>'Open Int.'!B34/'Open Int.'!K34</f>
        <v>0.9264931087289433</v>
      </c>
      <c r="F30" s="228">
        <f>'Open Int.'!E34/'Open Int.'!K34</f>
        <v>0.05130168453292496</v>
      </c>
      <c r="G30" s="244">
        <f>'Open Int.'!H34/'Open Int.'!K34</f>
        <v>0.0222052067381317</v>
      </c>
      <c r="H30" s="249">
        <v>19794925</v>
      </c>
      <c r="I30" s="233">
        <v>3957700</v>
      </c>
      <c r="J30" s="355">
        <v>3957700</v>
      </c>
      <c r="K30" s="367" t="str">
        <f t="shared" si="1"/>
        <v>Gross Exposure is less then 30%</v>
      </c>
      <c r="M30"/>
      <c r="N30"/>
    </row>
    <row r="31" spans="1:14" s="7" customFormat="1" ht="15">
      <c r="A31" s="201" t="s">
        <v>414</v>
      </c>
      <c r="B31" s="235">
        <f>'Open Int.'!K35</f>
        <v>8984250</v>
      </c>
      <c r="C31" s="237">
        <f>'Open Int.'!R35</f>
        <v>38.272905</v>
      </c>
      <c r="D31" s="161">
        <f t="shared" si="0"/>
        <v>0.3552220859116926</v>
      </c>
      <c r="E31" s="243">
        <f>'Open Int.'!B35/'Open Int.'!K35</f>
        <v>0.9856749311294766</v>
      </c>
      <c r="F31" s="228">
        <f>'Open Int.'!E35/'Open Int.'!K35</f>
        <v>0.013774104683195593</v>
      </c>
      <c r="G31" s="244">
        <f>'Open Int.'!H35/'Open Int.'!K35</f>
        <v>0.0005509641873278236</v>
      </c>
      <c r="H31" s="249">
        <v>25291924</v>
      </c>
      <c r="I31" s="233">
        <v>5053950</v>
      </c>
      <c r="J31" s="355">
        <v>5053950</v>
      </c>
      <c r="K31" s="367" t="str">
        <f t="shared" si="1"/>
        <v>Some sign of build up Gross exposure crosses 30%</v>
      </c>
      <c r="M31"/>
      <c r="N31"/>
    </row>
    <row r="32" spans="1:14" s="7" customFormat="1" ht="15">
      <c r="A32" s="201" t="s">
        <v>415</v>
      </c>
      <c r="B32" s="235">
        <f>'Open Int.'!K36</f>
        <v>602650</v>
      </c>
      <c r="C32" s="237">
        <f>'Open Int.'!R36</f>
        <v>14.849296</v>
      </c>
      <c r="D32" s="161">
        <f t="shared" si="0"/>
        <v>0.10546475982507532</v>
      </c>
      <c r="E32" s="243">
        <f>'Open Int.'!B36/'Open Int.'!K36</f>
        <v>1</v>
      </c>
      <c r="F32" s="228">
        <f>'Open Int.'!E36/'Open Int.'!K36</f>
        <v>0</v>
      </c>
      <c r="G32" s="244">
        <f>'Open Int.'!H36/'Open Int.'!K36</f>
        <v>0</v>
      </c>
      <c r="H32" s="249">
        <v>5714231</v>
      </c>
      <c r="I32" s="233">
        <v>1142400</v>
      </c>
      <c r="J32" s="355">
        <v>1142400</v>
      </c>
      <c r="K32" s="367" t="str">
        <f t="shared" si="1"/>
        <v>Gross Exposure is less then 30%</v>
      </c>
      <c r="M32"/>
      <c r="N32"/>
    </row>
    <row r="33" spans="1:14" s="7" customFormat="1" ht="15">
      <c r="A33" s="201" t="s">
        <v>285</v>
      </c>
      <c r="B33" s="235">
        <f>'Open Int.'!K37</f>
        <v>706800</v>
      </c>
      <c r="C33" s="237">
        <f>'Open Int.'!R37</f>
        <v>41.036808</v>
      </c>
      <c r="D33" s="161">
        <f t="shared" si="0"/>
        <v>0.16501384337272607</v>
      </c>
      <c r="E33" s="243">
        <f>'Open Int.'!B37/'Open Int.'!K37</f>
        <v>1</v>
      </c>
      <c r="F33" s="228">
        <f>'Open Int.'!E37/'Open Int.'!K37</f>
        <v>0</v>
      </c>
      <c r="G33" s="244">
        <f>'Open Int.'!H37/'Open Int.'!K37</f>
        <v>0</v>
      </c>
      <c r="H33" s="247">
        <v>4283277</v>
      </c>
      <c r="I33" s="231">
        <v>856500</v>
      </c>
      <c r="J33" s="354">
        <v>856500</v>
      </c>
      <c r="K33" s="117" t="str">
        <f t="shared" si="1"/>
        <v>Gross Exposure is less then 30%</v>
      </c>
      <c r="M33"/>
      <c r="N33"/>
    </row>
    <row r="34" spans="1:14" s="7" customFormat="1" ht="15">
      <c r="A34" s="201" t="s">
        <v>159</v>
      </c>
      <c r="B34" s="235">
        <f>'Open Int.'!K38</f>
        <v>4045500</v>
      </c>
      <c r="C34" s="237">
        <f>'Open Int.'!R38</f>
        <v>21.5018325</v>
      </c>
      <c r="D34" s="161">
        <f t="shared" si="0"/>
        <v>0.396430547386753</v>
      </c>
      <c r="E34" s="243">
        <f>'Open Int.'!B38/'Open Int.'!K38</f>
        <v>0.8120133481646273</v>
      </c>
      <c r="F34" s="228">
        <f>'Open Int.'!E38/'Open Int.'!K38</f>
        <v>0.15016685205784205</v>
      </c>
      <c r="G34" s="244">
        <f>'Open Int.'!H38/'Open Int.'!K38</f>
        <v>0.03781979977753059</v>
      </c>
      <c r="H34" s="165">
        <v>10204814</v>
      </c>
      <c r="I34" s="230">
        <v>2038500</v>
      </c>
      <c r="J34" s="355">
        <v>2038500</v>
      </c>
      <c r="K34" s="117" t="str">
        <f t="shared" si="1"/>
        <v>Some sign of build up Gross exposure crosses 30%</v>
      </c>
      <c r="M34"/>
      <c r="N34"/>
    </row>
    <row r="35" spans="1:14" s="7" customFormat="1" ht="15">
      <c r="A35" s="201" t="s">
        <v>2</v>
      </c>
      <c r="B35" s="235">
        <f>'Open Int.'!K39</f>
        <v>2515700</v>
      </c>
      <c r="C35" s="237">
        <f>'Open Int.'!R39</f>
        <v>96.728665</v>
      </c>
      <c r="D35" s="161">
        <f t="shared" si="0"/>
        <v>0.0973467713178962</v>
      </c>
      <c r="E35" s="243">
        <f>'Open Int.'!B39/'Open Int.'!K39</f>
        <v>0.9317883690424137</v>
      </c>
      <c r="F35" s="228">
        <f>'Open Int.'!E39/'Open Int.'!K39</f>
        <v>0.057717533887188456</v>
      </c>
      <c r="G35" s="244">
        <f>'Open Int.'!H39/'Open Int.'!K39</f>
        <v>0.010494097070397902</v>
      </c>
      <c r="H35" s="249">
        <v>25842665</v>
      </c>
      <c r="I35" s="233">
        <v>5167800</v>
      </c>
      <c r="J35" s="355">
        <v>2583900</v>
      </c>
      <c r="K35" s="367" t="str">
        <f t="shared" si="1"/>
        <v>Gross Exposure is less then 30%</v>
      </c>
      <c r="M35"/>
      <c r="N35"/>
    </row>
    <row r="36" spans="1:14" s="7" customFormat="1" ht="15">
      <c r="A36" s="201" t="s">
        <v>416</v>
      </c>
      <c r="B36" s="235">
        <f>'Open Int.'!K40</f>
        <v>5346350</v>
      </c>
      <c r="C36" s="237">
        <f>'Open Int.'!R40</f>
        <v>129.5420605</v>
      </c>
      <c r="D36" s="161">
        <f t="shared" si="0"/>
        <v>0.750031424624111</v>
      </c>
      <c r="E36" s="243">
        <f>'Open Int.'!B40/'Open Int.'!K40</f>
        <v>0.99978489997849</v>
      </c>
      <c r="F36" s="228">
        <f>'Open Int.'!E40/'Open Int.'!K40</f>
        <v>0.00021510002151000216</v>
      </c>
      <c r="G36" s="244">
        <f>'Open Int.'!H40/'Open Int.'!K40</f>
        <v>0</v>
      </c>
      <c r="H36" s="249">
        <v>7128168</v>
      </c>
      <c r="I36" s="233">
        <v>1424850</v>
      </c>
      <c r="J36" s="355">
        <v>1424850</v>
      </c>
      <c r="K36" s="367" t="str">
        <f t="shared" si="1"/>
        <v>Gross exposure is Substantial as Open interest has crossed 60%</v>
      </c>
      <c r="M36"/>
      <c r="N36"/>
    </row>
    <row r="37" spans="1:14" s="7" customFormat="1" ht="15">
      <c r="A37" s="201" t="s">
        <v>391</v>
      </c>
      <c r="B37" s="235">
        <f>'Open Int.'!K41</f>
        <v>12380000</v>
      </c>
      <c r="C37" s="237">
        <f>'Open Int.'!R41</f>
        <v>185.3905</v>
      </c>
      <c r="D37" s="161">
        <f t="shared" si="0"/>
        <v>0.11222802777145098</v>
      </c>
      <c r="E37" s="243">
        <f>'Open Int.'!B41/'Open Int.'!K41</f>
        <v>0.8903473344103393</v>
      </c>
      <c r="F37" s="228">
        <f>'Open Int.'!E41/'Open Int.'!K41</f>
        <v>0.0912762520193861</v>
      </c>
      <c r="G37" s="244">
        <f>'Open Int.'!H41/'Open Int.'!K41</f>
        <v>0.018376413570274638</v>
      </c>
      <c r="H37" s="249">
        <v>110311125</v>
      </c>
      <c r="I37" s="233">
        <v>22060000</v>
      </c>
      <c r="J37" s="355">
        <v>11030000</v>
      </c>
      <c r="K37" s="367" t="str">
        <f t="shared" si="1"/>
        <v>Gross Exposure is less then 30%</v>
      </c>
      <c r="M37"/>
      <c r="N37"/>
    </row>
    <row r="38" spans="1:14" s="7" customFormat="1" ht="15">
      <c r="A38" s="201" t="s">
        <v>78</v>
      </c>
      <c r="B38" s="235">
        <f>'Open Int.'!K42</f>
        <v>1982400</v>
      </c>
      <c r="C38" s="237">
        <f>'Open Int.'!R42</f>
        <v>52.166855999999996</v>
      </c>
      <c r="D38" s="161">
        <f t="shared" si="0"/>
        <v>0.0901090909090909</v>
      </c>
      <c r="E38" s="243">
        <f>'Open Int.'!B42/'Open Int.'!K42</f>
        <v>0.9846650524616626</v>
      </c>
      <c r="F38" s="228">
        <f>'Open Int.'!E42/'Open Int.'!K42</f>
        <v>0.011299435028248588</v>
      </c>
      <c r="G38" s="244">
        <f>'Open Int.'!H42/'Open Int.'!K42</f>
        <v>0.004035512510088781</v>
      </c>
      <c r="H38" s="165">
        <v>22000000</v>
      </c>
      <c r="I38" s="230">
        <v>4400000</v>
      </c>
      <c r="J38" s="355">
        <v>2304000</v>
      </c>
      <c r="K38" s="117" t="str">
        <f t="shared" si="1"/>
        <v>Gross Exposure is less then 30%</v>
      </c>
      <c r="M38"/>
      <c r="N38"/>
    </row>
    <row r="39" spans="1:14" s="7" customFormat="1" ht="15">
      <c r="A39" s="201" t="s">
        <v>138</v>
      </c>
      <c r="B39" s="235">
        <f>'Open Int.'!K43</f>
        <v>5994625</v>
      </c>
      <c r="C39" s="237">
        <f>'Open Int.'!R43</f>
        <v>373.64497624999996</v>
      </c>
      <c r="D39" s="161">
        <f t="shared" si="0"/>
        <v>0.561260106356783</v>
      </c>
      <c r="E39" s="243">
        <f>'Open Int.'!B43/'Open Int.'!K43</f>
        <v>0.9819213045019497</v>
      </c>
      <c r="F39" s="228">
        <f>'Open Int.'!E43/'Open Int.'!K43</f>
        <v>0.01467564693371145</v>
      </c>
      <c r="G39" s="244">
        <f>'Open Int.'!H43/'Open Int.'!K43</f>
        <v>0.003403048564338887</v>
      </c>
      <c r="H39" s="165">
        <v>10680654</v>
      </c>
      <c r="I39" s="230">
        <v>2136050</v>
      </c>
      <c r="J39" s="355">
        <v>1068025</v>
      </c>
      <c r="K39" s="117" t="str">
        <f t="shared" si="1"/>
        <v>Gross exposure is building up andcrpsses 40% mark</v>
      </c>
      <c r="M39"/>
      <c r="N39"/>
    </row>
    <row r="40" spans="1:14" s="7" customFormat="1" ht="15">
      <c r="A40" s="201" t="s">
        <v>160</v>
      </c>
      <c r="B40" s="235">
        <f>'Open Int.'!K44</f>
        <v>2483250</v>
      </c>
      <c r="C40" s="237">
        <f>'Open Int.'!R44</f>
        <v>91.58226</v>
      </c>
      <c r="D40" s="161">
        <f t="shared" si="0"/>
        <v>0.25001807238256024</v>
      </c>
      <c r="E40" s="243">
        <f>'Open Int.'!B44/'Open Int.'!K44</f>
        <v>0.9915836101882614</v>
      </c>
      <c r="F40" s="228">
        <f>'Open Int.'!E44/'Open Int.'!K44</f>
        <v>0.008416389811738648</v>
      </c>
      <c r="G40" s="244">
        <f>'Open Int.'!H44/'Open Int.'!K44</f>
        <v>0</v>
      </c>
      <c r="H40" s="249">
        <v>9932282</v>
      </c>
      <c r="I40" s="233">
        <v>1986050</v>
      </c>
      <c r="J40" s="355">
        <v>1277100</v>
      </c>
      <c r="K40" s="367" t="str">
        <f t="shared" si="1"/>
        <v>Gross Exposure is less then 30%</v>
      </c>
      <c r="M40"/>
      <c r="N40"/>
    </row>
    <row r="41" spans="1:14" s="7" customFormat="1" ht="15">
      <c r="A41" s="201" t="s">
        <v>161</v>
      </c>
      <c r="B41" s="235">
        <f>'Open Int.'!K45</f>
        <v>10087800</v>
      </c>
      <c r="C41" s="237">
        <f>'Open Int.'!R45</f>
        <v>34.046325</v>
      </c>
      <c r="D41" s="161">
        <f t="shared" si="0"/>
        <v>0.23479725699788484</v>
      </c>
      <c r="E41" s="243">
        <f>'Open Int.'!B45/'Open Int.'!K45</f>
        <v>0.8084815321477428</v>
      </c>
      <c r="F41" s="228">
        <f>'Open Int.'!E45/'Open Int.'!K45</f>
        <v>0.1853625170998632</v>
      </c>
      <c r="G41" s="244">
        <f>'Open Int.'!H45/'Open Int.'!K45</f>
        <v>0.006155950752393981</v>
      </c>
      <c r="H41" s="247">
        <v>42963875</v>
      </c>
      <c r="I41" s="231">
        <v>8590500</v>
      </c>
      <c r="J41" s="354">
        <v>8590500</v>
      </c>
      <c r="K41" s="117" t="str">
        <f t="shared" si="1"/>
        <v>Gross Exposure is less then 30%</v>
      </c>
      <c r="M41"/>
      <c r="N41"/>
    </row>
    <row r="42" spans="1:14" s="7" customFormat="1" ht="15">
      <c r="A42" s="201" t="s">
        <v>392</v>
      </c>
      <c r="B42" s="235">
        <f>'Open Int.'!K46</f>
        <v>363600</v>
      </c>
      <c r="C42" s="237">
        <f>'Open Int.'!R46</f>
        <v>9.322703999999998</v>
      </c>
      <c r="D42" s="161">
        <f t="shared" si="0"/>
        <v>0.03732040325742662</v>
      </c>
      <c r="E42" s="243">
        <f>'Open Int.'!B46/'Open Int.'!K46</f>
        <v>1</v>
      </c>
      <c r="F42" s="228">
        <f>'Open Int.'!E46/'Open Int.'!K46</f>
        <v>0</v>
      </c>
      <c r="G42" s="244">
        <f>'Open Int.'!H46/'Open Int.'!K46</f>
        <v>0</v>
      </c>
      <c r="H42" s="247">
        <v>9742660</v>
      </c>
      <c r="I42" s="231">
        <v>1947600</v>
      </c>
      <c r="J42" s="354">
        <v>1947600</v>
      </c>
      <c r="K42" s="117" t="str">
        <f t="shared" si="1"/>
        <v>Gross Exposure is less then 30%</v>
      </c>
      <c r="M42"/>
      <c r="N42"/>
    </row>
    <row r="43" spans="1:14" s="7" customFormat="1" ht="15">
      <c r="A43" s="201" t="s">
        <v>3</v>
      </c>
      <c r="B43" s="235">
        <f>'Open Int.'!K47</f>
        <v>9123750</v>
      </c>
      <c r="C43" s="237">
        <f>'Open Int.'!R47</f>
        <v>189.8652375</v>
      </c>
      <c r="D43" s="161">
        <f t="shared" si="0"/>
        <v>0.09869417986183107</v>
      </c>
      <c r="E43" s="243">
        <f>'Open Int.'!B47/'Open Int.'!K47</f>
        <v>0.87422934648582</v>
      </c>
      <c r="F43" s="228">
        <f>'Open Int.'!E47/'Open Int.'!K47</f>
        <v>0.10110974106041924</v>
      </c>
      <c r="G43" s="244">
        <f>'Open Int.'!H47/'Open Int.'!K47</f>
        <v>0.02466091245376079</v>
      </c>
      <c r="H43" s="188">
        <v>92444661</v>
      </c>
      <c r="I43" s="168">
        <v>14221250</v>
      </c>
      <c r="J43" s="356">
        <v>7110000</v>
      </c>
      <c r="K43" s="367" t="str">
        <f t="shared" si="1"/>
        <v>Gross Exposure is less then 30%</v>
      </c>
      <c r="M43"/>
      <c r="N43"/>
    </row>
    <row r="44" spans="1:14" s="7" customFormat="1" ht="15">
      <c r="A44" s="201" t="s">
        <v>218</v>
      </c>
      <c r="B44" s="235">
        <f>'Open Int.'!K48</f>
        <v>1073100</v>
      </c>
      <c r="C44" s="237">
        <f>'Open Int.'!R48</f>
        <v>39.189612</v>
      </c>
      <c r="D44" s="161">
        <f t="shared" si="0"/>
        <v>0.08051895898462824</v>
      </c>
      <c r="E44" s="243">
        <f>'Open Int.'!B48/'Open Int.'!K48</f>
        <v>0.9726027397260274</v>
      </c>
      <c r="F44" s="228">
        <f>'Open Int.'!E48/'Open Int.'!K48</f>
        <v>0.0273972602739726</v>
      </c>
      <c r="G44" s="244">
        <f>'Open Int.'!H48/'Open Int.'!K48</f>
        <v>0</v>
      </c>
      <c r="H44" s="249">
        <v>13327296</v>
      </c>
      <c r="I44" s="233">
        <v>2664900</v>
      </c>
      <c r="J44" s="355">
        <v>1453200</v>
      </c>
      <c r="K44" s="367" t="str">
        <f t="shared" si="1"/>
        <v>Gross Exposure is less then 30%</v>
      </c>
      <c r="M44"/>
      <c r="N44"/>
    </row>
    <row r="45" spans="1:14" s="7" customFormat="1" ht="15">
      <c r="A45" s="201" t="s">
        <v>162</v>
      </c>
      <c r="B45" s="235">
        <f>'Open Int.'!K49</f>
        <v>446400</v>
      </c>
      <c r="C45" s="237">
        <f>'Open Int.'!R49</f>
        <v>15.240096</v>
      </c>
      <c r="D45" s="161">
        <f t="shared" si="0"/>
        <v>0.036328125</v>
      </c>
      <c r="E45" s="243">
        <f>'Open Int.'!B49/'Open Int.'!K49</f>
        <v>1</v>
      </c>
      <c r="F45" s="228">
        <f>'Open Int.'!E49/'Open Int.'!K49</f>
        <v>0</v>
      </c>
      <c r="G45" s="244">
        <f>'Open Int.'!H49/'Open Int.'!K49</f>
        <v>0</v>
      </c>
      <c r="H45" s="249">
        <v>12288000</v>
      </c>
      <c r="I45" s="233">
        <v>2457600</v>
      </c>
      <c r="J45" s="355">
        <v>1578000</v>
      </c>
      <c r="K45" s="367" t="str">
        <f t="shared" si="1"/>
        <v>Gross Exposure is less then 30%</v>
      </c>
      <c r="M45"/>
      <c r="N45"/>
    </row>
    <row r="46" spans="1:14" s="7" customFormat="1" ht="15">
      <c r="A46" s="201" t="s">
        <v>286</v>
      </c>
      <c r="B46" s="235">
        <f>'Open Int.'!K50</f>
        <v>760000</v>
      </c>
      <c r="C46" s="237">
        <f>'Open Int.'!R50</f>
        <v>16.777</v>
      </c>
      <c r="D46" s="161">
        <f t="shared" si="0"/>
        <v>0.017226351975668776</v>
      </c>
      <c r="E46" s="243">
        <f>'Open Int.'!B50/'Open Int.'!K50</f>
        <v>0.9986842105263158</v>
      </c>
      <c r="F46" s="228">
        <f>'Open Int.'!E50/'Open Int.'!K50</f>
        <v>0.0013157894736842105</v>
      </c>
      <c r="G46" s="244">
        <f>'Open Int.'!H50/'Open Int.'!K50</f>
        <v>0</v>
      </c>
      <c r="H46" s="247">
        <v>44118453</v>
      </c>
      <c r="I46" s="231">
        <v>8823000</v>
      </c>
      <c r="J46" s="354">
        <v>4411000</v>
      </c>
      <c r="K46" s="117" t="str">
        <f t="shared" si="1"/>
        <v>Gross Exposure is less then 30%</v>
      </c>
      <c r="M46"/>
      <c r="N46"/>
    </row>
    <row r="47" spans="1:14" s="7" customFormat="1" ht="15">
      <c r="A47" s="201" t="s">
        <v>183</v>
      </c>
      <c r="B47" s="235">
        <f>'Open Int.'!K51</f>
        <v>954750</v>
      </c>
      <c r="C47" s="237">
        <f>'Open Int.'!R51</f>
        <v>28.65682125</v>
      </c>
      <c r="D47" s="161">
        <f t="shared" si="0"/>
        <v>0.04920402092321431</v>
      </c>
      <c r="E47" s="243">
        <f>'Open Int.'!B51/'Open Int.'!K51</f>
        <v>0.9920398009950249</v>
      </c>
      <c r="F47" s="228">
        <f>'Open Int.'!E51/'Open Int.'!K51</f>
        <v>0.003980099502487562</v>
      </c>
      <c r="G47" s="244">
        <f>'Open Int.'!H51/'Open Int.'!K51</f>
        <v>0.003980099502487562</v>
      </c>
      <c r="H47" s="247">
        <v>19403902</v>
      </c>
      <c r="I47" s="231">
        <v>3880750</v>
      </c>
      <c r="J47" s="354">
        <v>1939900</v>
      </c>
      <c r="K47" s="117" t="str">
        <f t="shared" si="1"/>
        <v>Gross Exposure is less then 30%</v>
      </c>
      <c r="M47"/>
      <c r="N47"/>
    </row>
    <row r="48" spans="1:14" s="7" customFormat="1" ht="15">
      <c r="A48" s="201" t="s">
        <v>219</v>
      </c>
      <c r="B48" s="235">
        <f>'Open Int.'!K52</f>
        <v>6423300</v>
      </c>
      <c r="C48" s="237">
        <f>'Open Int.'!R52</f>
        <v>62.30601</v>
      </c>
      <c r="D48" s="161">
        <f t="shared" si="0"/>
        <v>0.14208210617295688</v>
      </c>
      <c r="E48" s="243">
        <f>'Open Int.'!B52/'Open Int.'!K52</f>
        <v>0.9319041614123581</v>
      </c>
      <c r="F48" s="228">
        <f>'Open Int.'!E52/'Open Int.'!K52</f>
        <v>0.0676754939050021</v>
      </c>
      <c r="G48" s="244">
        <f>'Open Int.'!H52/'Open Int.'!K52</f>
        <v>0.0004203446826397646</v>
      </c>
      <c r="H48" s="247">
        <v>45208367</v>
      </c>
      <c r="I48" s="231">
        <v>9039600</v>
      </c>
      <c r="J48" s="354">
        <v>5251500</v>
      </c>
      <c r="K48" s="117" t="str">
        <f t="shared" si="1"/>
        <v>Gross Exposure is less then 30%</v>
      </c>
      <c r="M48"/>
      <c r="N48"/>
    </row>
    <row r="49" spans="1:14" s="7" customFormat="1" ht="15">
      <c r="A49" s="201" t="s">
        <v>417</v>
      </c>
      <c r="B49" s="235">
        <f>'Open Int.'!K53</f>
        <v>12369000</v>
      </c>
      <c r="C49" s="237">
        <f>'Open Int.'!R53</f>
        <v>53.55776999999999</v>
      </c>
      <c r="D49" s="161">
        <f t="shared" si="0"/>
        <v>0.44173990308792943</v>
      </c>
      <c r="E49" s="243">
        <f>'Open Int.'!B53/'Open Int.'!K53</f>
        <v>0.9202037351443124</v>
      </c>
      <c r="F49" s="228">
        <f>'Open Int.'!E53/'Open Int.'!K53</f>
        <v>0.06027164685908319</v>
      </c>
      <c r="G49" s="244">
        <f>'Open Int.'!H53/'Open Int.'!K53</f>
        <v>0.019524617996604415</v>
      </c>
      <c r="H49" s="247">
        <v>28000640</v>
      </c>
      <c r="I49" s="231">
        <v>5596500</v>
      </c>
      <c r="J49" s="354">
        <v>5596500</v>
      </c>
      <c r="K49" s="117" t="str">
        <f t="shared" si="1"/>
        <v>Gross exposure is building up andcrpsses 40% mark</v>
      </c>
      <c r="M49"/>
      <c r="N49"/>
    </row>
    <row r="50" spans="1:14" s="7" customFormat="1" ht="15">
      <c r="A50" s="201" t="s">
        <v>163</v>
      </c>
      <c r="B50" s="235">
        <f>'Open Int.'!K54</f>
        <v>467976</v>
      </c>
      <c r="C50" s="237">
        <f>'Open Int.'!R54</f>
        <v>189.87892211999997</v>
      </c>
      <c r="D50" s="161">
        <f t="shared" si="0"/>
        <v>0.390082721783403</v>
      </c>
      <c r="E50" s="243">
        <f>'Open Int.'!B54/'Open Int.'!K54</f>
        <v>0.9916534181240063</v>
      </c>
      <c r="F50" s="228">
        <f>'Open Int.'!E54/'Open Int.'!K54</f>
        <v>0.005961844197138315</v>
      </c>
      <c r="G50" s="244">
        <f>'Open Int.'!H54/'Open Int.'!K54</f>
        <v>0.0023847376788553257</v>
      </c>
      <c r="H50" s="247">
        <v>1199684</v>
      </c>
      <c r="I50" s="231">
        <v>239878</v>
      </c>
      <c r="J50" s="354">
        <v>137020</v>
      </c>
      <c r="K50" s="117" t="str">
        <f t="shared" si="1"/>
        <v>Some sign of build up Gross exposure crosses 30%</v>
      </c>
      <c r="M50"/>
      <c r="N50"/>
    </row>
    <row r="51" spans="1:14" s="7" customFormat="1" ht="15">
      <c r="A51" s="201" t="s">
        <v>194</v>
      </c>
      <c r="B51" s="235">
        <f>'Open Int.'!K55</f>
        <v>6276800</v>
      </c>
      <c r="C51" s="237">
        <f>'Open Int.'!R55</f>
        <v>411.255936</v>
      </c>
      <c r="D51" s="161">
        <f t="shared" si="0"/>
        <v>0.32105710691782724</v>
      </c>
      <c r="E51" s="243">
        <f>'Open Int.'!B55/'Open Int.'!K55</f>
        <v>0.9564109100178435</v>
      </c>
      <c r="F51" s="228">
        <f>'Open Int.'!E55/'Open Int.'!K55</f>
        <v>0.03989293907723681</v>
      </c>
      <c r="G51" s="244">
        <f>'Open Int.'!H55/'Open Int.'!K55</f>
        <v>0.0036961509049197043</v>
      </c>
      <c r="H51" s="247">
        <v>19550416</v>
      </c>
      <c r="I51" s="231">
        <v>3910000</v>
      </c>
      <c r="J51" s="354">
        <v>1954800</v>
      </c>
      <c r="K51" s="117" t="str">
        <f t="shared" si="1"/>
        <v>Some sign of build up Gross exposure crosses 30%</v>
      </c>
      <c r="M51"/>
      <c r="N51"/>
    </row>
    <row r="52" spans="1:14" s="7" customFormat="1" ht="15">
      <c r="A52" s="201" t="s">
        <v>418</v>
      </c>
      <c r="B52" s="235">
        <f>'Open Int.'!K56</f>
        <v>144600</v>
      </c>
      <c r="C52" s="237">
        <f>'Open Int.'!R56</f>
        <v>28.095057</v>
      </c>
      <c r="D52" s="161">
        <f t="shared" si="0"/>
        <v>0.12137236386528172</v>
      </c>
      <c r="E52" s="243">
        <f>'Open Int.'!B56/'Open Int.'!K56</f>
        <v>1</v>
      </c>
      <c r="F52" s="228">
        <f>'Open Int.'!E56/'Open Int.'!K56</f>
        <v>0</v>
      </c>
      <c r="G52" s="244">
        <f>'Open Int.'!H56/'Open Int.'!K56</f>
        <v>0</v>
      </c>
      <c r="H52" s="247">
        <v>1191375</v>
      </c>
      <c r="I52" s="231">
        <v>238200</v>
      </c>
      <c r="J52" s="354">
        <v>238200</v>
      </c>
      <c r="K52" s="117" t="str">
        <f t="shared" si="1"/>
        <v>Gross Exposure is less then 30%</v>
      </c>
      <c r="M52"/>
      <c r="N52"/>
    </row>
    <row r="53" spans="1:14" s="7" customFormat="1" ht="15">
      <c r="A53" s="201" t="s">
        <v>419</v>
      </c>
      <c r="B53" s="235">
        <f>'Open Int.'!K57</f>
        <v>243400</v>
      </c>
      <c r="C53" s="237">
        <f>'Open Int.'!R57</f>
        <v>27.006447</v>
      </c>
      <c r="D53" s="161">
        <f t="shared" si="0"/>
        <v>0.1632476763698653</v>
      </c>
      <c r="E53" s="243">
        <f>'Open Int.'!B57/'Open Int.'!K57</f>
        <v>0.9991783073130649</v>
      </c>
      <c r="F53" s="228">
        <f>'Open Int.'!E57/'Open Int.'!K57</f>
        <v>0.0008216926869350862</v>
      </c>
      <c r="G53" s="244">
        <f>'Open Int.'!H57/'Open Int.'!K57</f>
        <v>0</v>
      </c>
      <c r="H53" s="247">
        <v>1490986</v>
      </c>
      <c r="I53" s="231">
        <v>298000</v>
      </c>
      <c r="J53" s="354">
        <v>298000</v>
      </c>
      <c r="K53" s="117" t="str">
        <f t="shared" si="1"/>
        <v>Gross Exposure is less then 30%</v>
      </c>
      <c r="M53"/>
      <c r="N53"/>
    </row>
    <row r="54" spans="1:14" s="7" customFormat="1" ht="15">
      <c r="A54" s="201" t="s">
        <v>220</v>
      </c>
      <c r="B54" s="235">
        <f>'Open Int.'!K58</f>
        <v>5829600</v>
      </c>
      <c r="C54" s="237">
        <f>'Open Int.'!R58</f>
        <v>74.560584</v>
      </c>
      <c r="D54" s="161">
        <f t="shared" si="0"/>
        <v>0.5752600862199375</v>
      </c>
      <c r="E54" s="243">
        <f>'Open Int.'!B58/'Open Int.'!K58</f>
        <v>0.9452449567723343</v>
      </c>
      <c r="F54" s="228">
        <f>'Open Int.'!E58/'Open Int.'!K58</f>
        <v>0.05104981473857555</v>
      </c>
      <c r="G54" s="244">
        <f>'Open Int.'!H58/'Open Int.'!K58</f>
        <v>0.0037052284890901604</v>
      </c>
      <c r="H54" s="247">
        <v>10133851</v>
      </c>
      <c r="I54" s="231">
        <v>2025600</v>
      </c>
      <c r="J54" s="354">
        <v>2025600</v>
      </c>
      <c r="K54" s="117" t="str">
        <f t="shared" si="1"/>
        <v>Gross exposure is building up andcrpsses 40% mark</v>
      </c>
      <c r="M54"/>
      <c r="N54"/>
    </row>
    <row r="55" spans="1:14" s="7" customFormat="1" ht="15">
      <c r="A55" s="201" t="s">
        <v>164</v>
      </c>
      <c r="B55" s="235">
        <f>'Open Int.'!K59</f>
        <v>24159400</v>
      </c>
      <c r="C55" s="237">
        <f>'Open Int.'!R59</f>
        <v>132.997497</v>
      </c>
      <c r="D55" s="161">
        <f t="shared" si="0"/>
        <v>0.8806857037538848</v>
      </c>
      <c r="E55" s="243">
        <f>'Open Int.'!B59/'Open Int.'!K59</f>
        <v>0.9408325537885874</v>
      </c>
      <c r="F55" s="228">
        <f>'Open Int.'!E59/'Open Int.'!K59</f>
        <v>0.055425631431244154</v>
      </c>
      <c r="G55" s="244">
        <f>'Open Int.'!H59/'Open Int.'!K59</f>
        <v>0.0037418147801683817</v>
      </c>
      <c r="H55" s="247">
        <v>27432488</v>
      </c>
      <c r="I55" s="231">
        <v>5486150</v>
      </c>
      <c r="J55" s="354">
        <v>5486150</v>
      </c>
      <c r="K55" s="117" t="str">
        <f t="shared" si="1"/>
        <v>Gross exposure has crossed 80%,Margin double</v>
      </c>
      <c r="M55"/>
      <c r="N55"/>
    </row>
    <row r="56" spans="1:14" s="7" customFormat="1" ht="15">
      <c r="A56" s="201" t="s">
        <v>165</v>
      </c>
      <c r="B56" s="235">
        <f>'Open Int.'!K60</f>
        <v>321100</v>
      </c>
      <c r="C56" s="237">
        <f>'Open Int.'!R60</f>
        <v>8.859149</v>
      </c>
      <c r="D56" s="161">
        <f t="shared" si="0"/>
        <v>0.022169870365980993</v>
      </c>
      <c r="E56" s="243">
        <f>'Open Int.'!B60/'Open Int.'!K60</f>
        <v>0.9959514170040485</v>
      </c>
      <c r="F56" s="228">
        <f>'Open Int.'!E60/'Open Int.'!K60</f>
        <v>0.004048582995951417</v>
      </c>
      <c r="G56" s="244">
        <f>'Open Int.'!H60/'Open Int.'!K60</f>
        <v>0</v>
      </c>
      <c r="H56" s="247">
        <v>14483621</v>
      </c>
      <c r="I56" s="231">
        <v>2896400</v>
      </c>
      <c r="J56" s="354">
        <v>2048800</v>
      </c>
      <c r="K56" s="117" t="str">
        <f t="shared" si="1"/>
        <v>Gross Exposure is less then 30%</v>
      </c>
      <c r="M56"/>
      <c r="N56"/>
    </row>
    <row r="57" spans="1:14" s="7" customFormat="1" ht="15">
      <c r="A57" s="201" t="s">
        <v>420</v>
      </c>
      <c r="B57" s="235">
        <f>'Open Int.'!K61</f>
        <v>233850</v>
      </c>
      <c r="C57" s="237">
        <f>'Open Int.'!R61</f>
        <v>51.641095500000006</v>
      </c>
      <c r="D57" s="161">
        <f t="shared" si="0"/>
        <v>0.05055787704047571</v>
      </c>
      <c r="E57" s="243">
        <f>'Open Int.'!B61/'Open Int.'!K61</f>
        <v>0.9980756895445798</v>
      </c>
      <c r="F57" s="228">
        <f>'Open Int.'!E61/'Open Int.'!K61</f>
        <v>0.001924310455420141</v>
      </c>
      <c r="G57" s="244">
        <f>'Open Int.'!H61/'Open Int.'!K61</f>
        <v>0</v>
      </c>
      <c r="H57" s="247">
        <v>4625392</v>
      </c>
      <c r="I57" s="231">
        <v>925050</v>
      </c>
      <c r="J57" s="354">
        <v>462450</v>
      </c>
      <c r="K57" s="117" t="str">
        <f t="shared" si="1"/>
        <v>Gross Exposure is less then 30%</v>
      </c>
      <c r="M57"/>
      <c r="N57"/>
    </row>
    <row r="58" spans="1:14" s="7" customFormat="1" ht="15">
      <c r="A58" s="201" t="s">
        <v>89</v>
      </c>
      <c r="B58" s="235">
        <f>'Open Int.'!K62</f>
        <v>3969000</v>
      </c>
      <c r="C58" s="237">
        <f>'Open Int.'!R62</f>
        <v>115.02162</v>
      </c>
      <c r="D58" s="161">
        <f t="shared" si="0"/>
        <v>0.06333494737183426</v>
      </c>
      <c r="E58" s="243">
        <f>'Open Int.'!B62/'Open Int.'!K62</f>
        <v>0.936130007558579</v>
      </c>
      <c r="F58" s="228">
        <f>'Open Int.'!E62/'Open Int.'!K62</f>
        <v>0.057067271352985637</v>
      </c>
      <c r="G58" s="244">
        <f>'Open Int.'!H62/'Open Int.'!K62</f>
        <v>0.006802721088435374</v>
      </c>
      <c r="H58" s="247">
        <v>62666824</v>
      </c>
      <c r="I58" s="231">
        <v>10121250</v>
      </c>
      <c r="J58" s="354">
        <v>5060250</v>
      </c>
      <c r="K58" s="117" t="str">
        <f t="shared" si="1"/>
        <v>Gross Exposure is less then 30%</v>
      </c>
      <c r="M58"/>
      <c r="N58"/>
    </row>
    <row r="59" spans="1:14" s="7" customFormat="1" ht="15">
      <c r="A59" s="201" t="s">
        <v>287</v>
      </c>
      <c r="B59" s="235">
        <f>'Open Int.'!K63</f>
        <v>1516000</v>
      </c>
      <c r="C59" s="237">
        <f>'Open Int.'!R63</f>
        <v>27.60636</v>
      </c>
      <c r="D59" s="161">
        <f t="shared" si="0"/>
        <v>0.13770337475909858</v>
      </c>
      <c r="E59" s="243">
        <f>'Open Int.'!B63/'Open Int.'!K63</f>
        <v>0.9973614775725593</v>
      </c>
      <c r="F59" s="228">
        <f>'Open Int.'!E63/'Open Int.'!K63</f>
        <v>0.0013192612137203166</v>
      </c>
      <c r="G59" s="244">
        <f>'Open Int.'!H63/'Open Int.'!K63</f>
        <v>0.0013192612137203166</v>
      </c>
      <c r="H59" s="247">
        <v>11009171</v>
      </c>
      <c r="I59" s="231">
        <v>2200000</v>
      </c>
      <c r="J59" s="354">
        <v>2200000</v>
      </c>
      <c r="K59" s="117" t="str">
        <f t="shared" si="1"/>
        <v>Gross Exposure is less then 30%</v>
      </c>
      <c r="M59"/>
      <c r="N59"/>
    </row>
    <row r="60" spans="1:14" s="7" customFormat="1" ht="15">
      <c r="A60" s="201" t="s">
        <v>421</v>
      </c>
      <c r="B60" s="235">
        <f>'Open Int.'!K64</f>
        <v>578900</v>
      </c>
      <c r="C60" s="237">
        <f>'Open Int.'!R64</f>
        <v>36.3057135</v>
      </c>
      <c r="D60" s="161">
        <f t="shared" si="0"/>
        <v>0.14588603400160174</v>
      </c>
      <c r="E60" s="243">
        <f>'Open Int.'!B64/'Open Int.'!K64</f>
        <v>0.9987908101571947</v>
      </c>
      <c r="F60" s="228">
        <f>'Open Int.'!E64/'Open Int.'!K64</f>
        <v>0.0012091898428053204</v>
      </c>
      <c r="G60" s="244">
        <f>'Open Int.'!H64/'Open Int.'!K64</f>
        <v>0</v>
      </c>
      <c r="H60" s="247">
        <v>3968166</v>
      </c>
      <c r="I60" s="231">
        <v>793450</v>
      </c>
      <c r="J60" s="354">
        <v>793450</v>
      </c>
      <c r="K60" s="117" t="str">
        <f t="shared" si="1"/>
        <v>Gross Exposure is less then 30%</v>
      </c>
      <c r="M60"/>
      <c r="N60"/>
    </row>
    <row r="61" spans="1:14" s="7" customFormat="1" ht="15">
      <c r="A61" s="201" t="s">
        <v>271</v>
      </c>
      <c r="B61" s="235">
        <f>'Open Int.'!K65</f>
        <v>699600</v>
      </c>
      <c r="C61" s="237">
        <f>'Open Int.'!R65</f>
        <v>17.87478</v>
      </c>
      <c r="D61" s="161">
        <f t="shared" si="0"/>
        <v>0.0325710166649914</v>
      </c>
      <c r="E61" s="243">
        <f>'Open Int.'!B65/'Open Int.'!K65</f>
        <v>0.9571183533447685</v>
      </c>
      <c r="F61" s="228">
        <f>'Open Int.'!E65/'Open Int.'!K65</f>
        <v>0.036020583190394515</v>
      </c>
      <c r="G61" s="244">
        <f>'Open Int.'!H65/'Open Int.'!K65</f>
        <v>0.00686106346483705</v>
      </c>
      <c r="H61" s="247">
        <v>21479219</v>
      </c>
      <c r="I61" s="231">
        <v>4294800</v>
      </c>
      <c r="J61" s="354">
        <v>2146800</v>
      </c>
      <c r="K61" s="117" t="str">
        <f t="shared" si="1"/>
        <v>Gross Exposure is less then 30%</v>
      </c>
      <c r="M61"/>
      <c r="N61"/>
    </row>
    <row r="62" spans="1:14" s="7" customFormat="1" ht="15">
      <c r="A62" s="201" t="s">
        <v>221</v>
      </c>
      <c r="B62" s="235">
        <f>'Open Int.'!K66</f>
        <v>507600</v>
      </c>
      <c r="C62" s="237">
        <f>'Open Int.'!R66</f>
        <v>62.516016</v>
      </c>
      <c r="D62" s="161">
        <f t="shared" si="0"/>
        <v>0.06073873667974735</v>
      </c>
      <c r="E62" s="243">
        <f>'Open Int.'!B66/'Open Int.'!K66</f>
        <v>0.9964539007092199</v>
      </c>
      <c r="F62" s="228">
        <f>'Open Int.'!E66/'Open Int.'!K66</f>
        <v>0.0035460992907801418</v>
      </c>
      <c r="G62" s="244">
        <f>'Open Int.'!H66/'Open Int.'!K66</f>
        <v>0</v>
      </c>
      <c r="H62" s="247">
        <v>8357105</v>
      </c>
      <c r="I62" s="231">
        <v>1671300</v>
      </c>
      <c r="J62" s="354">
        <v>835500</v>
      </c>
      <c r="K62" s="117" t="str">
        <f t="shared" si="1"/>
        <v>Gross Exposure is less then 30%</v>
      </c>
      <c r="M62"/>
      <c r="N62"/>
    </row>
    <row r="63" spans="1:14" s="7" customFormat="1" ht="15">
      <c r="A63" s="201" t="s">
        <v>233</v>
      </c>
      <c r="B63" s="235">
        <f>'Open Int.'!K67</f>
        <v>3600000</v>
      </c>
      <c r="C63" s="237">
        <f>'Open Int.'!R67</f>
        <v>170.586</v>
      </c>
      <c r="D63" s="161">
        <f t="shared" si="0"/>
        <v>0.2802198418065586</v>
      </c>
      <c r="E63" s="243">
        <f>'Open Int.'!B67/'Open Int.'!K67</f>
        <v>0.9358333333333333</v>
      </c>
      <c r="F63" s="228">
        <f>'Open Int.'!E67/'Open Int.'!K67</f>
        <v>0.05</v>
      </c>
      <c r="G63" s="244">
        <f>'Open Int.'!H67/'Open Int.'!K67</f>
        <v>0.014166666666666666</v>
      </c>
      <c r="H63" s="247">
        <v>12847056</v>
      </c>
      <c r="I63" s="231">
        <v>2569000</v>
      </c>
      <c r="J63" s="354">
        <v>1284000</v>
      </c>
      <c r="K63" s="117" t="str">
        <f t="shared" si="1"/>
        <v>Gross Exposure is less then 30%</v>
      </c>
      <c r="M63"/>
      <c r="N63"/>
    </row>
    <row r="64" spans="1:14" s="7" customFormat="1" ht="15">
      <c r="A64" s="201" t="s">
        <v>166</v>
      </c>
      <c r="B64" s="235">
        <f>'Open Int.'!K68</f>
        <v>4481050</v>
      </c>
      <c r="C64" s="237">
        <f>'Open Int.'!R68</f>
        <v>46.871783</v>
      </c>
      <c r="D64" s="161">
        <f t="shared" si="0"/>
        <v>0.2467760590352678</v>
      </c>
      <c r="E64" s="243">
        <f>'Open Int.'!B68/'Open Int.'!K68</f>
        <v>0.9177090190915076</v>
      </c>
      <c r="F64" s="228">
        <f>'Open Int.'!E68/'Open Int.'!K68</f>
        <v>0.065174456879526</v>
      </c>
      <c r="G64" s="244">
        <f>'Open Int.'!H68/'Open Int.'!K68</f>
        <v>0.017116524028966424</v>
      </c>
      <c r="H64" s="247">
        <v>18158366</v>
      </c>
      <c r="I64" s="231">
        <v>3631450</v>
      </c>
      <c r="J64" s="354">
        <v>3631450</v>
      </c>
      <c r="K64" s="117" t="str">
        <f t="shared" si="1"/>
        <v>Gross Exposure is less then 30%</v>
      </c>
      <c r="M64"/>
      <c r="N64"/>
    </row>
    <row r="65" spans="1:14" s="7" customFormat="1" ht="15">
      <c r="A65" s="201" t="s">
        <v>222</v>
      </c>
      <c r="B65" s="235">
        <f>'Open Int.'!K69</f>
        <v>609048</v>
      </c>
      <c r="C65" s="237">
        <f>'Open Int.'!R69</f>
        <v>152.78273604</v>
      </c>
      <c r="D65" s="161">
        <f t="shared" si="0"/>
        <v>0.05204738177437503</v>
      </c>
      <c r="E65" s="243">
        <f>'Open Int.'!B69/'Open Int.'!K69</f>
        <v>0.9994220488368732</v>
      </c>
      <c r="F65" s="228">
        <f>'Open Int.'!E69/'Open Int.'!K69</f>
        <v>0.0005779511631267157</v>
      </c>
      <c r="G65" s="244">
        <f>'Open Int.'!H69/'Open Int.'!K69</f>
        <v>0</v>
      </c>
      <c r="H65" s="247">
        <v>11701799</v>
      </c>
      <c r="I65" s="231">
        <v>1225664</v>
      </c>
      <c r="J65" s="354">
        <v>612832</v>
      </c>
      <c r="K65" s="117" t="str">
        <f t="shared" si="1"/>
        <v>Gross Exposure is less then 30%</v>
      </c>
      <c r="M65"/>
      <c r="N65"/>
    </row>
    <row r="66" spans="1:14" s="7" customFormat="1" ht="15">
      <c r="A66" s="201" t="s">
        <v>288</v>
      </c>
      <c r="B66" s="235">
        <f>'Open Int.'!K70</f>
        <v>9657000</v>
      </c>
      <c r="C66" s="237">
        <f>'Open Int.'!R70</f>
        <v>179.6202</v>
      </c>
      <c r="D66" s="161">
        <f t="shared" si="0"/>
        <v>0.745399145920933</v>
      </c>
      <c r="E66" s="243">
        <f>'Open Int.'!B70/'Open Int.'!K70</f>
        <v>0.9252873563218391</v>
      </c>
      <c r="F66" s="228">
        <f>'Open Int.'!E70/'Open Int.'!K70</f>
        <v>0.06741223982603294</v>
      </c>
      <c r="G66" s="244">
        <f>'Open Int.'!H70/'Open Int.'!K70</f>
        <v>0.00730040385212799</v>
      </c>
      <c r="H66" s="247">
        <v>12955475</v>
      </c>
      <c r="I66" s="231">
        <v>2590500</v>
      </c>
      <c r="J66" s="354">
        <v>2590500</v>
      </c>
      <c r="K66" s="117" t="str">
        <f t="shared" si="1"/>
        <v>Gross exposure is Substantial as Open interest has crossed 60%</v>
      </c>
      <c r="M66"/>
      <c r="N66"/>
    </row>
    <row r="67" spans="1:14" s="7" customFormat="1" ht="15">
      <c r="A67" s="201" t="s">
        <v>289</v>
      </c>
      <c r="B67" s="235">
        <f>'Open Int.'!K71</f>
        <v>2730000</v>
      </c>
      <c r="C67" s="237">
        <f>'Open Int.'!R71</f>
        <v>39.10725</v>
      </c>
      <c r="D67" s="161">
        <f t="shared" si="0"/>
        <v>0.293732459438022</v>
      </c>
      <c r="E67" s="243">
        <f>'Open Int.'!B71/'Open Int.'!K71</f>
        <v>0.9697435897435898</v>
      </c>
      <c r="F67" s="228">
        <f>'Open Int.'!E71/'Open Int.'!K71</f>
        <v>0.02358974358974359</v>
      </c>
      <c r="G67" s="244">
        <f>'Open Int.'!H71/'Open Int.'!K71</f>
        <v>0.006666666666666667</v>
      </c>
      <c r="H67" s="247">
        <v>9294172</v>
      </c>
      <c r="I67" s="231">
        <v>1857800</v>
      </c>
      <c r="J67" s="354">
        <v>1857800</v>
      </c>
      <c r="K67" s="117" t="str">
        <f t="shared" si="1"/>
        <v>Gross Exposure is less then 30%</v>
      </c>
      <c r="M67"/>
      <c r="N67"/>
    </row>
    <row r="68" spans="1:14" s="7" customFormat="1" ht="15">
      <c r="A68" s="201" t="s">
        <v>195</v>
      </c>
      <c r="B68" s="235">
        <f>'Open Int.'!K72</f>
        <v>21467482</v>
      </c>
      <c r="C68" s="237">
        <f>'Open Int.'!R72</f>
        <v>246.55403076999997</v>
      </c>
      <c r="D68" s="161">
        <f aca="true" t="shared" si="2" ref="D68:D131">B68/H68</f>
        <v>0.11059628264395562</v>
      </c>
      <c r="E68" s="243">
        <f>'Open Int.'!B72/'Open Int.'!K72</f>
        <v>0.8730189222937278</v>
      </c>
      <c r="F68" s="228">
        <f>'Open Int.'!E72/'Open Int.'!K72</f>
        <v>0.11910479300739603</v>
      </c>
      <c r="G68" s="244">
        <f>'Open Int.'!H72/'Open Int.'!K72</f>
        <v>0.007876284698876189</v>
      </c>
      <c r="H68" s="247">
        <v>194106723</v>
      </c>
      <c r="I68" s="231">
        <v>25432708</v>
      </c>
      <c r="J68" s="354">
        <v>12716354</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Int.'!K73</f>
        <v>9202200</v>
      </c>
      <c r="C69" s="237">
        <f>'Open Int.'!R73</f>
        <v>88.34112</v>
      </c>
      <c r="D69" s="161">
        <f t="shared" si="2"/>
        <v>0.35061056806135926</v>
      </c>
      <c r="E69" s="243">
        <f>'Open Int.'!B73/'Open Int.'!K73</f>
        <v>0.9243876464323749</v>
      </c>
      <c r="F69" s="228">
        <f>'Open Int.'!E73/'Open Int.'!K73</f>
        <v>0.06876616461280997</v>
      </c>
      <c r="G69" s="244">
        <f>'Open Int.'!H73/'Open Int.'!K73</f>
        <v>0.006846188954815153</v>
      </c>
      <c r="H69" s="247">
        <v>26246214</v>
      </c>
      <c r="I69" s="231">
        <v>5248600</v>
      </c>
      <c r="J69" s="354">
        <v>5135200</v>
      </c>
      <c r="K69" s="117" t="str">
        <f t="shared" si="3"/>
        <v>Some sign of build up Gross exposure crosses 30%</v>
      </c>
      <c r="M69"/>
      <c r="N69"/>
    </row>
    <row r="70" spans="1:14" s="7" customFormat="1" ht="15">
      <c r="A70" s="201" t="s">
        <v>197</v>
      </c>
      <c r="B70" s="235">
        <f>'Open Int.'!K74</f>
        <v>4210050</v>
      </c>
      <c r="C70" s="237">
        <f>'Open Int.'!R74</f>
        <v>140.447268</v>
      </c>
      <c r="D70" s="161">
        <f t="shared" si="2"/>
        <v>0.09772774548041821</v>
      </c>
      <c r="E70" s="243">
        <f>'Open Int.'!B74/'Open Int.'!K74</f>
        <v>0.9939786938397406</v>
      </c>
      <c r="F70" s="228">
        <f>'Open Int.'!E74/'Open Int.'!K74</f>
        <v>0.004014204106839586</v>
      </c>
      <c r="G70" s="244">
        <f>'Open Int.'!H74/'Open Int.'!K74</f>
        <v>0.002007102053419793</v>
      </c>
      <c r="H70" s="247">
        <v>43079373</v>
      </c>
      <c r="I70" s="231">
        <v>8615750</v>
      </c>
      <c r="J70" s="354">
        <v>4307550</v>
      </c>
      <c r="K70" s="117" t="str">
        <f t="shared" si="3"/>
        <v>Gross Exposure is less then 30%</v>
      </c>
      <c r="M70"/>
      <c r="N70"/>
    </row>
    <row r="71" spans="1:14" s="7" customFormat="1" ht="15">
      <c r="A71" s="201" t="s">
        <v>4</v>
      </c>
      <c r="B71" s="235">
        <f>'Open Int.'!K75</f>
        <v>1025850</v>
      </c>
      <c r="C71" s="237">
        <f>'Open Int.'!R75</f>
        <v>185.10950325</v>
      </c>
      <c r="D71" s="161">
        <f t="shared" si="2"/>
        <v>0.020273186148638295</v>
      </c>
      <c r="E71" s="243">
        <f>'Open Int.'!B75/'Open Int.'!K75</f>
        <v>1</v>
      </c>
      <c r="F71" s="228">
        <f>'Open Int.'!E75/'Open Int.'!K75</f>
        <v>0</v>
      </c>
      <c r="G71" s="244">
        <f>'Open Int.'!H75/'Open Int.'!K75</f>
        <v>0</v>
      </c>
      <c r="H71" s="247">
        <v>50601321</v>
      </c>
      <c r="I71" s="231">
        <v>1800300</v>
      </c>
      <c r="J71" s="354">
        <v>900150</v>
      </c>
      <c r="K71" s="117" t="str">
        <f t="shared" si="3"/>
        <v>Gross Exposure is less then 30%</v>
      </c>
      <c r="M71"/>
      <c r="N71"/>
    </row>
    <row r="72" spans="1:14" s="7" customFormat="1" ht="15">
      <c r="A72" s="201" t="s">
        <v>79</v>
      </c>
      <c r="B72" s="235">
        <f>'Open Int.'!K76</f>
        <v>1953600</v>
      </c>
      <c r="C72" s="237">
        <f>'Open Int.'!R76</f>
        <v>217.758024</v>
      </c>
      <c r="D72" s="161">
        <f t="shared" si="2"/>
        <v>0.05135906993393356</v>
      </c>
      <c r="E72" s="243">
        <f>'Open Int.'!B76/'Open Int.'!K76</f>
        <v>0.9982596232596233</v>
      </c>
      <c r="F72" s="228">
        <f>'Open Int.'!E76/'Open Int.'!K76</f>
        <v>0.0017403767403767405</v>
      </c>
      <c r="G72" s="244">
        <f>'Open Int.'!H76/'Open Int.'!K76</f>
        <v>0</v>
      </c>
      <c r="H72" s="247">
        <v>38038072</v>
      </c>
      <c r="I72" s="231">
        <v>2929200</v>
      </c>
      <c r="J72" s="354">
        <v>1464600</v>
      </c>
      <c r="K72" s="117" t="str">
        <f t="shared" si="3"/>
        <v>Gross Exposure is less then 30%</v>
      </c>
      <c r="M72"/>
      <c r="N72"/>
    </row>
    <row r="73" spans="1:14" s="7" customFormat="1" ht="15">
      <c r="A73" s="201" t="s">
        <v>196</v>
      </c>
      <c r="B73" s="235">
        <f>'Open Int.'!K77</f>
        <v>2100800</v>
      </c>
      <c r="C73" s="237">
        <f>'Open Int.'!R77</f>
        <v>144.997216</v>
      </c>
      <c r="D73" s="161">
        <f t="shared" si="2"/>
        <v>0.11676680887894637</v>
      </c>
      <c r="E73" s="243">
        <f>'Open Int.'!B77/'Open Int.'!K77</f>
        <v>0.996953541507997</v>
      </c>
      <c r="F73" s="228">
        <f>'Open Int.'!E77/'Open Int.'!K77</f>
        <v>0.0030464584920030465</v>
      </c>
      <c r="G73" s="244">
        <f>'Open Int.'!H77/'Open Int.'!K77</f>
        <v>0</v>
      </c>
      <c r="H73" s="247">
        <v>17991414</v>
      </c>
      <c r="I73" s="231">
        <v>3598000</v>
      </c>
      <c r="J73" s="354">
        <v>1798800</v>
      </c>
      <c r="K73" s="117" t="str">
        <f t="shared" si="3"/>
        <v>Gross Exposure is less then 30%</v>
      </c>
      <c r="M73"/>
      <c r="N73"/>
    </row>
    <row r="74" spans="1:14" s="7" customFormat="1" ht="15">
      <c r="A74" s="201" t="s">
        <v>5</v>
      </c>
      <c r="B74" s="235">
        <f>'Open Int.'!K78</f>
        <v>31394385</v>
      </c>
      <c r="C74" s="237">
        <f>'Open Int.'!R78</f>
        <v>454.27675095</v>
      </c>
      <c r="D74" s="161">
        <f t="shared" si="2"/>
        <v>0.21663018348325305</v>
      </c>
      <c r="E74" s="243">
        <f>'Open Int.'!B78/'Open Int.'!K78</f>
        <v>0.8843164151806127</v>
      </c>
      <c r="F74" s="228">
        <f>'Open Int.'!E78/'Open Int.'!K78</f>
        <v>0.10140730579688055</v>
      </c>
      <c r="G74" s="244">
        <f>'Open Int.'!H78/'Open Int.'!K78</f>
        <v>0.014276279022506732</v>
      </c>
      <c r="H74" s="247">
        <v>144921564</v>
      </c>
      <c r="I74" s="231">
        <v>20540410</v>
      </c>
      <c r="J74" s="354">
        <v>10270205</v>
      </c>
      <c r="K74" s="117" t="str">
        <f t="shared" si="3"/>
        <v>Gross Exposure is less then 30%</v>
      </c>
      <c r="M74"/>
      <c r="N74"/>
    </row>
    <row r="75" spans="1:14" s="7" customFormat="1" ht="15">
      <c r="A75" s="201" t="s">
        <v>198</v>
      </c>
      <c r="B75" s="235">
        <f>'Open Int.'!K79</f>
        <v>11657000</v>
      </c>
      <c r="C75" s="237">
        <f>'Open Int.'!R79</f>
        <v>231.449735</v>
      </c>
      <c r="D75" s="161">
        <f t="shared" si="2"/>
        <v>0.054371222650026155</v>
      </c>
      <c r="E75" s="243">
        <f>'Open Int.'!B79/'Open Int.'!K79</f>
        <v>0.7691515827399845</v>
      </c>
      <c r="F75" s="228">
        <f>'Open Int.'!E79/'Open Int.'!K79</f>
        <v>0.20253924680449514</v>
      </c>
      <c r="G75" s="244">
        <f>'Open Int.'!H79/'Open Int.'!K79</f>
        <v>0.02830917045552029</v>
      </c>
      <c r="H75" s="247">
        <v>214396503</v>
      </c>
      <c r="I75" s="231">
        <v>15052000</v>
      </c>
      <c r="J75" s="354">
        <v>7526000</v>
      </c>
      <c r="K75" s="117" t="str">
        <f t="shared" si="3"/>
        <v>Gross Exposure is less then 30%</v>
      </c>
      <c r="M75"/>
      <c r="N75"/>
    </row>
    <row r="76" spans="1:14" s="7" customFormat="1" ht="15">
      <c r="A76" s="201" t="s">
        <v>199</v>
      </c>
      <c r="B76" s="235">
        <f>'Open Int.'!K80</f>
        <v>3894800</v>
      </c>
      <c r="C76" s="237">
        <f>'Open Int.'!R80</f>
        <v>116.55189</v>
      </c>
      <c r="D76" s="161">
        <f t="shared" si="2"/>
        <v>0.11713455225687318</v>
      </c>
      <c r="E76" s="243">
        <f>'Open Int.'!B80/'Open Int.'!K80</f>
        <v>0.8628170894526035</v>
      </c>
      <c r="F76" s="228">
        <f>'Open Int.'!E80/'Open Int.'!K80</f>
        <v>0.11214953271028037</v>
      </c>
      <c r="G76" s="244">
        <f>'Open Int.'!H80/'Open Int.'!K80</f>
        <v>0.025033377837116153</v>
      </c>
      <c r="H76" s="247">
        <v>33250650</v>
      </c>
      <c r="I76" s="231">
        <v>6649500</v>
      </c>
      <c r="J76" s="354">
        <v>3324100</v>
      </c>
      <c r="K76" s="117" t="str">
        <f t="shared" si="3"/>
        <v>Gross Exposure is less then 30%</v>
      </c>
      <c r="M76"/>
      <c r="N76"/>
    </row>
    <row r="77" spans="1:14" s="7" customFormat="1" ht="15">
      <c r="A77" s="193" t="s">
        <v>401</v>
      </c>
      <c r="B77" s="235">
        <f>'Open Int.'!K81</f>
        <v>171750</v>
      </c>
      <c r="C77" s="237">
        <f>'Open Int.'!R81</f>
        <v>9.72362625</v>
      </c>
      <c r="D77" s="161">
        <f t="shared" si="2"/>
        <v>0.06125503816001635</v>
      </c>
      <c r="E77" s="243">
        <f>'Open Int.'!B81/'Open Int.'!K81</f>
        <v>1</v>
      </c>
      <c r="F77" s="228">
        <f>'Open Int.'!E81/'Open Int.'!K81</f>
        <v>0</v>
      </c>
      <c r="G77" s="244">
        <f>'Open Int.'!H81/'Open Int.'!K81</f>
        <v>0</v>
      </c>
      <c r="H77" s="247">
        <v>2803851</v>
      </c>
      <c r="I77" s="231">
        <v>560750</v>
      </c>
      <c r="J77" s="354">
        <v>560750</v>
      </c>
      <c r="K77" s="117" t="str">
        <f t="shared" si="3"/>
        <v>Gross Exposure is less then 30%</v>
      </c>
      <c r="M77"/>
      <c r="N77"/>
    </row>
    <row r="78" spans="1:14" s="7" customFormat="1" ht="15">
      <c r="A78" s="201" t="s">
        <v>422</v>
      </c>
      <c r="B78" s="235">
        <f>'Open Int.'!K82</f>
        <v>9067500</v>
      </c>
      <c r="C78" s="237">
        <f>'Open Int.'!R82</f>
        <v>51.956775</v>
      </c>
      <c r="D78" s="161">
        <f t="shared" si="2"/>
        <v>0.24039341007894607</v>
      </c>
      <c r="E78" s="243">
        <f>'Open Int.'!B82/'Open Int.'!K82</f>
        <v>0.9081885856079405</v>
      </c>
      <c r="F78" s="228">
        <f>'Open Int.'!E82/'Open Int.'!K82</f>
        <v>0.08312655086848635</v>
      </c>
      <c r="G78" s="244">
        <f>'Open Int.'!H82/'Open Int.'!K82</f>
        <v>0.008684863523573201</v>
      </c>
      <c r="H78" s="247">
        <v>37719420</v>
      </c>
      <c r="I78" s="231">
        <v>7541250</v>
      </c>
      <c r="J78" s="354">
        <v>7541250</v>
      </c>
      <c r="K78" s="117" t="str">
        <f t="shared" si="3"/>
        <v>Gross Exposure is less then 30%</v>
      </c>
      <c r="M78"/>
      <c r="N78"/>
    </row>
    <row r="79" spans="1:14" s="7" customFormat="1" ht="15">
      <c r="A79" s="201" t="s">
        <v>43</v>
      </c>
      <c r="B79" s="235">
        <f>'Open Int.'!K83</f>
        <v>577800</v>
      </c>
      <c r="C79" s="237">
        <f>'Open Int.'!R83</f>
        <v>128.635614</v>
      </c>
      <c r="D79" s="161">
        <f t="shared" si="2"/>
        <v>0.18276851598797486</v>
      </c>
      <c r="E79" s="243">
        <f>'Open Int.'!B83/'Open Int.'!K83</f>
        <v>0.9994807892004154</v>
      </c>
      <c r="F79" s="228">
        <f>'Open Int.'!E83/'Open Int.'!K83</f>
        <v>0.0005192107995846313</v>
      </c>
      <c r="G79" s="244">
        <f>'Open Int.'!H83/'Open Int.'!K83</f>
        <v>0</v>
      </c>
      <c r="H79" s="247">
        <v>3161376</v>
      </c>
      <c r="I79" s="231">
        <v>632250</v>
      </c>
      <c r="J79" s="354">
        <v>316050</v>
      </c>
      <c r="K79" s="117" t="str">
        <f t="shared" si="3"/>
        <v>Gross Exposure is less then 30%</v>
      </c>
      <c r="M79"/>
      <c r="N79"/>
    </row>
    <row r="80" spans="1:14" s="7" customFormat="1" ht="15">
      <c r="A80" s="201" t="s">
        <v>200</v>
      </c>
      <c r="B80" s="235">
        <f>'Open Int.'!K84</f>
        <v>8380050</v>
      </c>
      <c r="C80" s="237">
        <f>'Open Int.'!R84</f>
        <v>769.16288925</v>
      </c>
      <c r="D80" s="161">
        <f t="shared" si="2"/>
        <v>0.06341449224992504</v>
      </c>
      <c r="E80" s="243">
        <f>'Open Int.'!B84/'Open Int.'!K84</f>
        <v>0.8707346614877</v>
      </c>
      <c r="F80" s="228">
        <f>'Open Int.'!E84/'Open Int.'!K84</f>
        <v>0.09898508958777096</v>
      </c>
      <c r="G80" s="244">
        <f>'Open Int.'!H84/'Open Int.'!K84</f>
        <v>0.03028024892452909</v>
      </c>
      <c r="H80" s="247">
        <v>132147238</v>
      </c>
      <c r="I80" s="231">
        <v>3464650</v>
      </c>
      <c r="J80" s="354">
        <v>1732150</v>
      </c>
      <c r="K80" s="117" t="str">
        <f t="shared" si="3"/>
        <v>Gross Exposure is less then 30%</v>
      </c>
      <c r="M80"/>
      <c r="N80"/>
    </row>
    <row r="81" spans="1:14" s="7" customFormat="1" ht="15">
      <c r="A81" s="201" t="s">
        <v>141</v>
      </c>
      <c r="B81" s="235">
        <f>'Open Int.'!K85</f>
        <v>55603200</v>
      </c>
      <c r="C81" s="237">
        <f>'Open Int.'!R85</f>
        <v>557.144064</v>
      </c>
      <c r="D81" s="161">
        <f t="shared" si="2"/>
        <v>0.8115452659224592</v>
      </c>
      <c r="E81" s="243">
        <f>'Open Int.'!B85/'Open Int.'!K85</f>
        <v>0.7863863950276243</v>
      </c>
      <c r="F81" s="228">
        <f>'Open Int.'!E85/'Open Int.'!K85</f>
        <v>0.16022099447513813</v>
      </c>
      <c r="G81" s="244">
        <f>'Open Int.'!H85/'Open Int.'!K85</f>
        <v>0.05339261049723757</v>
      </c>
      <c r="H81" s="247">
        <v>68515217</v>
      </c>
      <c r="I81" s="231">
        <v>13701600</v>
      </c>
      <c r="J81" s="354">
        <v>6849600</v>
      </c>
      <c r="K81" s="117" t="str">
        <f t="shared" si="3"/>
        <v>Gross exposure has crossed 80%,Margin double</v>
      </c>
      <c r="M81"/>
      <c r="N81"/>
    </row>
    <row r="82" spans="1:14" s="7" customFormat="1" ht="15">
      <c r="A82" s="201" t="s">
        <v>398</v>
      </c>
      <c r="B82" s="235">
        <f>'Open Int.'!K86</f>
        <v>45000900</v>
      </c>
      <c r="C82" s="237">
        <f>'Open Int.'!R86</f>
        <v>534.610692</v>
      </c>
      <c r="D82" s="161">
        <f t="shared" si="2"/>
        <v>0.2018131743830745</v>
      </c>
      <c r="E82" s="243">
        <f>'Open Int.'!B86/'Open Int.'!K86</f>
        <v>0.7771044579108418</v>
      </c>
      <c r="F82" s="228">
        <f>'Open Int.'!E86/'Open Int.'!K86</f>
        <v>0.20531589368212635</v>
      </c>
      <c r="G82" s="244">
        <f>'Open Int.'!H86/'Open Int.'!K86</f>
        <v>0.01757964840703186</v>
      </c>
      <c r="H82" s="247">
        <v>222982965</v>
      </c>
      <c r="I82" s="231">
        <v>26268300</v>
      </c>
      <c r="J82" s="354">
        <v>13132800</v>
      </c>
      <c r="K82" s="117" t="str">
        <f t="shared" si="3"/>
        <v>Gross Exposure is less then 30%</v>
      </c>
      <c r="M82"/>
      <c r="N82"/>
    </row>
    <row r="83" spans="1:14" s="7" customFormat="1" ht="15">
      <c r="A83" s="201" t="s">
        <v>184</v>
      </c>
      <c r="B83" s="235">
        <f>'Open Int.'!K87</f>
        <v>19372650</v>
      </c>
      <c r="C83" s="237">
        <f>'Open Int.'!R87</f>
        <v>222.9792015</v>
      </c>
      <c r="D83" s="161">
        <f t="shared" si="2"/>
        <v>0.08602969790121136</v>
      </c>
      <c r="E83" s="243">
        <f>'Open Int.'!B87/'Open Int.'!K87</f>
        <v>0.7135678391959799</v>
      </c>
      <c r="F83" s="228">
        <f>'Open Int.'!E87/'Open Int.'!K87</f>
        <v>0.21029389371097915</v>
      </c>
      <c r="G83" s="244">
        <f>'Open Int.'!H87/'Open Int.'!K87</f>
        <v>0.07613826709304096</v>
      </c>
      <c r="H83" s="247">
        <v>225185610</v>
      </c>
      <c r="I83" s="231">
        <v>31231650</v>
      </c>
      <c r="J83" s="354">
        <v>15614350</v>
      </c>
      <c r="K83" s="117" t="str">
        <f t="shared" si="3"/>
        <v>Gross Exposure is less then 30%</v>
      </c>
      <c r="M83"/>
      <c r="N83"/>
    </row>
    <row r="84" spans="1:14" s="7" customFormat="1" ht="15">
      <c r="A84" s="201" t="s">
        <v>175</v>
      </c>
      <c r="B84" s="235">
        <f>'Open Int.'!K88</f>
        <v>109950750</v>
      </c>
      <c r="C84" s="237">
        <f>'Open Int.'!R88</f>
        <v>515.6690175</v>
      </c>
      <c r="D84" s="161">
        <f t="shared" si="2"/>
        <v>0.8607712777450642</v>
      </c>
      <c r="E84" s="243">
        <f>'Open Int.'!B88/'Open Int.'!K88</f>
        <v>0.7213149978513107</v>
      </c>
      <c r="F84" s="228">
        <f>'Open Int.'!E88/'Open Int.'!K88</f>
        <v>0.18879816645179773</v>
      </c>
      <c r="G84" s="244">
        <f>'Open Int.'!H88/'Open Int.'!K88</f>
        <v>0.08988683569689156</v>
      </c>
      <c r="H84" s="247">
        <v>127735152</v>
      </c>
      <c r="I84" s="231">
        <v>25546500</v>
      </c>
      <c r="J84" s="354">
        <v>12773250</v>
      </c>
      <c r="K84" s="117" t="str">
        <f t="shared" si="3"/>
        <v>Gross exposure has crossed 80%,Margin double</v>
      </c>
      <c r="M84"/>
      <c r="N84"/>
    </row>
    <row r="85" spans="1:14" s="7" customFormat="1" ht="15">
      <c r="A85" s="201" t="s">
        <v>142</v>
      </c>
      <c r="B85" s="235">
        <f>'Open Int.'!K89</f>
        <v>9107000</v>
      </c>
      <c r="C85" s="237">
        <f>'Open Int.'!R89</f>
        <v>132.14257</v>
      </c>
      <c r="D85" s="161">
        <f t="shared" si="2"/>
        <v>0.10924748992585674</v>
      </c>
      <c r="E85" s="243">
        <f>'Open Int.'!B89/'Open Int.'!K89</f>
        <v>0.9727132974634897</v>
      </c>
      <c r="F85" s="228">
        <f>'Open Int.'!E89/'Open Int.'!K89</f>
        <v>0.0270945426594927</v>
      </c>
      <c r="G85" s="244">
        <f>'Open Int.'!H89/'Open Int.'!K89</f>
        <v>0.0001921598770176787</v>
      </c>
      <c r="H85" s="247">
        <v>83361183</v>
      </c>
      <c r="I85" s="231">
        <v>16670500</v>
      </c>
      <c r="J85" s="354">
        <v>8335250</v>
      </c>
      <c r="K85" s="117" t="str">
        <f t="shared" si="3"/>
        <v>Gross Exposure is less then 30%</v>
      </c>
      <c r="M85"/>
      <c r="N85"/>
    </row>
    <row r="86" spans="1:14" s="7" customFormat="1" ht="15">
      <c r="A86" s="201" t="s">
        <v>176</v>
      </c>
      <c r="B86" s="235">
        <f>'Open Int.'!K90</f>
        <v>13487900</v>
      </c>
      <c r="C86" s="237">
        <f>'Open Int.'!R90</f>
        <v>254.3143545</v>
      </c>
      <c r="D86" s="161">
        <f t="shared" si="2"/>
        <v>0.4354153624769378</v>
      </c>
      <c r="E86" s="243">
        <f>'Open Int.'!B90/'Open Int.'!K90</f>
        <v>0.8651902816598581</v>
      </c>
      <c r="F86" s="228">
        <f>'Open Int.'!E90/'Open Int.'!K90</f>
        <v>0.1130939582885401</v>
      </c>
      <c r="G86" s="244">
        <f>'Open Int.'!H90/'Open Int.'!K90</f>
        <v>0.021715760051601807</v>
      </c>
      <c r="H86" s="247">
        <v>30977088</v>
      </c>
      <c r="I86" s="231">
        <v>6194400</v>
      </c>
      <c r="J86" s="354">
        <v>3097200</v>
      </c>
      <c r="K86" s="117" t="str">
        <f t="shared" si="3"/>
        <v>Gross exposure is building up andcrpsses 40% mark</v>
      </c>
      <c r="M86"/>
      <c r="N86"/>
    </row>
    <row r="87" spans="1:14" s="7" customFormat="1" ht="15">
      <c r="A87" s="201" t="s">
        <v>423</v>
      </c>
      <c r="B87" s="235">
        <f>'Open Int.'!K91</f>
        <v>309500</v>
      </c>
      <c r="C87" s="237">
        <f>'Open Int.'!R91</f>
        <v>13.0655425</v>
      </c>
      <c r="D87" s="161">
        <f t="shared" si="2"/>
        <v>0.04594920289638833</v>
      </c>
      <c r="E87" s="243">
        <f>'Open Int.'!B91/'Open Int.'!K91</f>
        <v>1</v>
      </c>
      <c r="F87" s="228">
        <f>'Open Int.'!E91/'Open Int.'!K91</f>
        <v>0</v>
      </c>
      <c r="G87" s="244">
        <f>'Open Int.'!H91/'Open Int.'!K91</f>
        <v>0</v>
      </c>
      <c r="H87" s="247">
        <v>6735699</v>
      </c>
      <c r="I87" s="231">
        <v>1347000</v>
      </c>
      <c r="J87" s="354">
        <v>1158500</v>
      </c>
      <c r="K87" s="117" t="str">
        <f t="shared" si="3"/>
        <v>Gross Exposure is less then 30%</v>
      </c>
      <c r="M87"/>
      <c r="N87"/>
    </row>
    <row r="88" spans="1:14" s="7" customFormat="1" ht="15">
      <c r="A88" s="201" t="s">
        <v>397</v>
      </c>
      <c r="B88" s="235">
        <f>'Open Int.'!K92</f>
        <v>1546600</v>
      </c>
      <c r="C88" s="237">
        <f>'Open Int.'!R92</f>
        <v>19.920208000000002</v>
      </c>
      <c r="D88" s="161">
        <f t="shared" si="2"/>
        <v>0.08997091332169867</v>
      </c>
      <c r="E88" s="243">
        <f>'Open Int.'!B92/'Open Int.'!K92</f>
        <v>0.9928876244665719</v>
      </c>
      <c r="F88" s="228">
        <f>'Open Int.'!E92/'Open Int.'!K92</f>
        <v>0.007112375533428165</v>
      </c>
      <c r="G88" s="244">
        <f>'Open Int.'!H92/'Open Int.'!K92</f>
        <v>0</v>
      </c>
      <c r="H88" s="247">
        <v>17190000</v>
      </c>
      <c r="I88" s="231">
        <v>3436400</v>
      </c>
      <c r="J88" s="354">
        <v>3436400</v>
      </c>
      <c r="K88" s="117" t="str">
        <f t="shared" si="3"/>
        <v>Gross Exposure is less then 30%</v>
      </c>
      <c r="M88"/>
      <c r="N88"/>
    </row>
    <row r="89" spans="1:14" s="7" customFormat="1" ht="15">
      <c r="A89" s="201" t="s">
        <v>167</v>
      </c>
      <c r="B89" s="235">
        <f>'Open Int.'!K93</f>
        <v>14067900</v>
      </c>
      <c r="C89" s="237">
        <f>'Open Int.'!R93</f>
        <v>68.4403335</v>
      </c>
      <c r="D89" s="161">
        <f t="shared" si="2"/>
        <v>0.3529015117326539</v>
      </c>
      <c r="E89" s="243">
        <f>'Open Int.'!B93/'Open Int.'!K93</f>
        <v>0.8771209633278598</v>
      </c>
      <c r="F89" s="228">
        <f>'Open Int.'!E93/'Open Int.'!K93</f>
        <v>0.11850027367268746</v>
      </c>
      <c r="G89" s="244">
        <f>'Open Int.'!H93/'Open Int.'!K93</f>
        <v>0.004378762999452655</v>
      </c>
      <c r="H89" s="247">
        <v>39863530</v>
      </c>
      <c r="I89" s="231">
        <v>7969500</v>
      </c>
      <c r="J89" s="354">
        <v>7969500</v>
      </c>
      <c r="K89" s="117" t="str">
        <f t="shared" si="3"/>
        <v>Some sign of build up Gross exposure crosses 30%</v>
      </c>
      <c r="M89"/>
      <c r="N89"/>
    </row>
    <row r="90" spans="1:14" s="7" customFormat="1" ht="15">
      <c r="A90" s="201" t="s">
        <v>201</v>
      </c>
      <c r="B90" s="235">
        <f>'Open Int.'!K94</f>
        <v>8845100</v>
      </c>
      <c r="C90" s="237">
        <f>'Open Int.'!R94</f>
        <v>1703.3451325</v>
      </c>
      <c r="D90" s="161">
        <f t="shared" si="2"/>
        <v>0.12031857059073302</v>
      </c>
      <c r="E90" s="243">
        <f>'Open Int.'!B94/'Open Int.'!K94</f>
        <v>0.7952312579846469</v>
      </c>
      <c r="F90" s="228">
        <f>'Open Int.'!E94/'Open Int.'!K94</f>
        <v>0.17661756226611344</v>
      </c>
      <c r="G90" s="244">
        <f>'Open Int.'!H94/'Open Int.'!K94</f>
        <v>0.028151179749239693</v>
      </c>
      <c r="H90" s="247">
        <v>73514005</v>
      </c>
      <c r="I90" s="231">
        <v>1462800</v>
      </c>
      <c r="J90" s="354">
        <v>731400</v>
      </c>
      <c r="K90" s="117" t="str">
        <f t="shared" si="3"/>
        <v>Gross Exposure is less then 30%</v>
      </c>
      <c r="M90"/>
      <c r="N90"/>
    </row>
    <row r="91" spans="1:14" s="7" customFormat="1" ht="15">
      <c r="A91" s="201" t="s">
        <v>143</v>
      </c>
      <c r="B91" s="235">
        <f>'Open Int.'!K95</f>
        <v>2017800</v>
      </c>
      <c r="C91" s="237">
        <f>'Open Int.'!R95</f>
        <v>23.628438</v>
      </c>
      <c r="D91" s="161">
        <f t="shared" si="2"/>
        <v>0.04776988636363636</v>
      </c>
      <c r="E91" s="243">
        <f>'Open Int.'!B95/'Open Int.'!K95</f>
        <v>1</v>
      </c>
      <c r="F91" s="228">
        <f>'Open Int.'!E95/'Open Int.'!K95</f>
        <v>0</v>
      </c>
      <c r="G91" s="244">
        <f>'Open Int.'!H95/'Open Int.'!K95</f>
        <v>0</v>
      </c>
      <c r="H91" s="247">
        <v>42240000</v>
      </c>
      <c r="I91" s="231">
        <v>8445850</v>
      </c>
      <c r="J91" s="354">
        <v>4268650</v>
      </c>
      <c r="K91" s="117" t="str">
        <f t="shared" si="3"/>
        <v>Gross Exposure is less then 30%</v>
      </c>
      <c r="M91"/>
      <c r="N91"/>
    </row>
    <row r="92" spans="1:14" s="7" customFormat="1" ht="15">
      <c r="A92" s="201" t="s">
        <v>90</v>
      </c>
      <c r="B92" s="235">
        <f>'Open Int.'!K96</f>
        <v>1791600</v>
      </c>
      <c r="C92" s="237">
        <f>'Open Int.'!R96</f>
        <v>90.036858</v>
      </c>
      <c r="D92" s="161">
        <f t="shared" si="2"/>
        <v>0.0426704834790134</v>
      </c>
      <c r="E92" s="243">
        <f>'Open Int.'!B96/'Open Int.'!K96</f>
        <v>0.9983255190890824</v>
      </c>
      <c r="F92" s="228">
        <f>'Open Int.'!E96/'Open Int.'!K96</f>
        <v>0.0016744809109176155</v>
      </c>
      <c r="G92" s="244">
        <f>'Open Int.'!H96/'Open Int.'!K96</f>
        <v>0</v>
      </c>
      <c r="H92" s="247">
        <v>41986869</v>
      </c>
      <c r="I92" s="231">
        <v>6801600</v>
      </c>
      <c r="J92" s="354">
        <v>3400800</v>
      </c>
      <c r="K92" s="117" t="str">
        <f t="shared" si="3"/>
        <v>Gross Exposure is less then 30%</v>
      </c>
      <c r="M92"/>
      <c r="N92"/>
    </row>
    <row r="93" spans="1:14" s="7" customFormat="1" ht="15">
      <c r="A93" s="201" t="s">
        <v>35</v>
      </c>
      <c r="B93" s="235">
        <f>'Open Int.'!K97</f>
        <v>2256100</v>
      </c>
      <c r="C93" s="237">
        <f>'Open Int.'!R97</f>
        <v>78.534841</v>
      </c>
      <c r="D93" s="161">
        <f t="shared" si="2"/>
        <v>0.07138430626104375</v>
      </c>
      <c r="E93" s="243">
        <f>'Open Int.'!B97/'Open Int.'!K97</f>
        <v>0.9741589468551926</v>
      </c>
      <c r="F93" s="228">
        <f>'Open Int.'!E97/'Open Int.'!K97</f>
        <v>0.02437835202340322</v>
      </c>
      <c r="G93" s="244">
        <f>'Open Int.'!H97/'Open Int.'!K97</f>
        <v>0.0014627011214041932</v>
      </c>
      <c r="H93" s="247">
        <v>31604986</v>
      </c>
      <c r="I93" s="231">
        <v>6320600</v>
      </c>
      <c r="J93" s="354">
        <v>3160300</v>
      </c>
      <c r="K93" s="117" t="str">
        <f t="shared" si="3"/>
        <v>Gross Exposure is less then 30%</v>
      </c>
      <c r="M93"/>
      <c r="N93"/>
    </row>
    <row r="94" spans="1:14" s="7" customFormat="1" ht="15">
      <c r="A94" s="201" t="s">
        <v>6</v>
      </c>
      <c r="B94" s="235">
        <f>'Open Int.'!K98</f>
        <v>13293000</v>
      </c>
      <c r="C94" s="237">
        <f>'Open Int.'!R98</f>
        <v>220.996125</v>
      </c>
      <c r="D94" s="161">
        <f t="shared" si="2"/>
        <v>0.017931482675632167</v>
      </c>
      <c r="E94" s="243">
        <f>'Open Int.'!B98/'Open Int.'!K98</f>
        <v>0.8659444820582262</v>
      </c>
      <c r="F94" s="228">
        <f>'Open Int.'!E98/'Open Int.'!K98</f>
        <v>0.11577522004062288</v>
      </c>
      <c r="G94" s="244">
        <f>'Open Int.'!H98/'Open Int.'!K98</f>
        <v>0.01828029790115098</v>
      </c>
      <c r="H94" s="247">
        <v>741321855</v>
      </c>
      <c r="I94" s="231">
        <v>18742500</v>
      </c>
      <c r="J94" s="354">
        <v>9371250</v>
      </c>
      <c r="K94" s="117" t="str">
        <f t="shared" si="3"/>
        <v>Gross Exposure is less then 30%</v>
      </c>
      <c r="M94"/>
      <c r="N94"/>
    </row>
    <row r="95" spans="1:14" s="7" customFormat="1" ht="15">
      <c r="A95" s="201" t="s">
        <v>177</v>
      </c>
      <c r="B95" s="235">
        <f>'Open Int.'!K99</f>
        <v>5518500</v>
      </c>
      <c r="C95" s="237">
        <f>'Open Int.'!R99</f>
        <v>184.814565</v>
      </c>
      <c r="D95" s="161">
        <f t="shared" si="2"/>
        <v>0.23642313833861775</v>
      </c>
      <c r="E95" s="243">
        <f>'Open Int.'!B99/'Open Int.'!K99</f>
        <v>0.9343118601069131</v>
      </c>
      <c r="F95" s="228">
        <f>'Open Int.'!E99/'Open Int.'!K99</f>
        <v>0.05871160641478663</v>
      </c>
      <c r="G95" s="244">
        <f>'Open Int.'!H99/'Open Int.'!K99</f>
        <v>0.006976533478300263</v>
      </c>
      <c r="H95" s="247">
        <v>23341624</v>
      </c>
      <c r="I95" s="231">
        <v>4668000</v>
      </c>
      <c r="J95" s="354">
        <v>2334000</v>
      </c>
      <c r="K95" s="117" t="str">
        <f t="shared" si="3"/>
        <v>Gross Exposure is less then 30%</v>
      </c>
      <c r="M95"/>
      <c r="N95"/>
    </row>
    <row r="96" spans="1:14" s="7" customFormat="1" ht="15">
      <c r="A96" s="201" t="s">
        <v>168</v>
      </c>
      <c r="B96" s="235">
        <f>'Open Int.'!K100</f>
        <v>242400</v>
      </c>
      <c r="C96" s="237">
        <f>'Open Int.'!R100</f>
        <v>16.535316</v>
      </c>
      <c r="D96" s="161">
        <f t="shared" si="2"/>
        <v>0.053386343799684925</v>
      </c>
      <c r="E96" s="243">
        <f>'Open Int.'!B100/'Open Int.'!K100</f>
        <v>1</v>
      </c>
      <c r="F96" s="228">
        <f>'Open Int.'!E100/'Open Int.'!K100</f>
        <v>0</v>
      </c>
      <c r="G96" s="244">
        <f>'Open Int.'!H100/'Open Int.'!K100</f>
        <v>0</v>
      </c>
      <c r="H96" s="247">
        <v>4540487</v>
      </c>
      <c r="I96" s="231">
        <v>907800</v>
      </c>
      <c r="J96" s="354">
        <v>680400</v>
      </c>
      <c r="K96" s="117" t="str">
        <f t="shared" si="3"/>
        <v>Gross Exposure is less then 30%</v>
      </c>
      <c r="M96"/>
      <c r="N96"/>
    </row>
    <row r="97" spans="1:14" s="7" customFormat="1" ht="15">
      <c r="A97" s="201" t="s">
        <v>132</v>
      </c>
      <c r="B97" s="235">
        <f>'Open Int.'!K101</f>
        <v>1814400</v>
      </c>
      <c r="C97" s="237">
        <f>'Open Int.'!R101</f>
        <v>130.927104</v>
      </c>
      <c r="D97" s="161">
        <f t="shared" si="2"/>
        <v>0.5254180844132339</v>
      </c>
      <c r="E97" s="243">
        <f>'Open Int.'!B101/'Open Int.'!K101</f>
        <v>0.9933862433862434</v>
      </c>
      <c r="F97" s="228">
        <f>'Open Int.'!E101/'Open Int.'!K101</f>
        <v>0.006393298059964726</v>
      </c>
      <c r="G97" s="244">
        <f>'Open Int.'!H101/'Open Int.'!K101</f>
        <v>0.0002204585537918871</v>
      </c>
      <c r="H97" s="247">
        <v>3453250</v>
      </c>
      <c r="I97" s="231">
        <v>690400</v>
      </c>
      <c r="J97" s="354">
        <v>690400</v>
      </c>
      <c r="K97" s="117" t="str">
        <f t="shared" si="3"/>
        <v>Gross exposure is building up andcrpsses 40% mark</v>
      </c>
      <c r="M97"/>
      <c r="N97"/>
    </row>
    <row r="98" spans="1:14" s="7" customFormat="1" ht="15">
      <c r="A98" s="201" t="s">
        <v>144</v>
      </c>
      <c r="B98" s="235">
        <f>'Open Int.'!K102</f>
        <v>199125</v>
      </c>
      <c r="C98" s="237">
        <f>'Open Int.'!R102</f>
        <v>62.11306125</v>
      </c>
      <c r="D98" s="161">
        <f t="shared" si="2"/>
        <v>0.07894833874457373</v>
      </c>
      <c r="E98" s="243">
        <f>'Open Int.'!B102/'Open Int.'!K102</f>
        <v>1</v>
      </c>
      <c r="F98" s="228">
        <f>'Open Int.'!E102/'Open Int.'!K102</f>
        <v>0</v>
      </c>
      <c r="G98" s="244">
        <f>'Open Int.'!H102/'Open Int.'!K102</f>
        <v>0</v>
      </c>
      <c r="H98" s="247">
        <v>2522219</v>
      </c>
      <c r="I98" s="231">
        <v>504375</v>
      </c>
      <c r="J98" s="354">
        <v>252125</v>
      </c>
      <c r="K98" s="117" t="str">
        <f t="shared" si="3"/>
        <v>Gross Exposure is less then 30%</v>
      </c>
      <c r="M98"/>
      <c r="N98"/>
    </row>
    <row r="99" spans="1:14" s="7" customFormat="1" ht="15">
      <c r="A99" s="201" t="s">
        <v>291</v>
      </c>
      <c r="B99" s="235">
        <f>'Open Int.'!K103</f>
        <v>1192200</v>
      </c>
      <c r="C99" s="237">
        <f>'Open Int.'!R103</f>
        <v>76.056399</v>
      </c>
      <c r="D99" s="161">
        <f t="shared" si="2"/>
        <v>0.051965380647720875</v>
      </c>
      <c r="E99" s="243">
        <f>'Open Int.'!B103/'Open Int.'!K103</f>
        <v>0.9972320080523402</v>
      </c>
      <c r="F99" s="228">
        <f>'Open Int.'!E103/'Open Int.'!K103</f>
        <v>0.0027679919476597888</v>
      </c>
      <c r="G99" s="244">
        <f>'Open Int.'!H103/'Open Int.'!K103</f>
        <v>0</v>
      </c>
      <c r="H99" s="247">
        <v>22942197</v>
      </c>
      <c r="I99" s="231">
        <v>4588200</v>
      </c>
      <c r="J99" s="354">
        <v>2294100</v>
      </c>
      <c r="K99" s="117" t="str">
        <f t="shared" si="3"/>
        <v>Gross Exposure is less then 30%</v>
      </c>
      <c r="M99"/>
      <c r="N99"/>
    </row>
    <row r="100" spans="1:14" s="7" customFormat="1" ht="15">
      <c r="A100" s="201" t="s">
        <v>133</v>
      </c>
      <c r="B100" s="235">
        <f>'Open Int.'!K104</f>
        <v>28562500</v>
      </c>
      <c r="C100" s="237">
        <f>'Open Int.'!R104</f>
        <v>89.68625</v>
      </c>
      <c r="D100" s="161">
        <f t="shared" si="2"/>
        <v>0.7934027777777778</v>
      </c>
      <c r="E100" s="243">
        <f>'Open Int.'!B104/'Open Int.'!K104</f>
        <v>0.8356673960612692</v>
      </c>
      <c r="F100" s="228">
        <f>'Open Int.'!E104/'Open Int.'!K104</f>
        <v>0.15229759299781181</v>
      </c>
      <c r="G100" s="244">
        <f>'Open Int.'!H104/'Open Int.'!K104</f>
        <v>0.012035010940919038</v>
      </c>
      <c r="H100" s="247">
        <v>36000000</v>
      </c>
      <c r="I100" s="231">
        <v>7200000</v>
      </c>
      <c r="J100" s="354">
        <v>7200000</v>
      </c>
      <c r="K100" s="117" t="str">
        <f t="shared" si="3"/>
        <v>Gross exposure is Substantial as Open interest has crossed 60%</v>
      </c>
      <c r="M100"/>
      <c r="N100"/>
    </row>
    <row r="101" spans="1:14" s="7" customFormat="1" ht="15">
      <c r="A101" s="201" t="s">
        <v>169</v>
      </c>
      <c r="B101" s="235">
        <f>'Open Int.'!K105</f>
        <v>9466000</v>
      </c>
      <c r="C101" s="237">
        <f>'Open Int.'!R105</f>
        <v>150.08343</v>
      </c>
      <c r="D101" s="161">
        <f t="shared" si="2"/>
        <v>0.7779822956017125</v>
      </c>
      <c r="E101" s="243">
        <f>'Open Int.'!B105/'Open Int.'!K105</f>
        <v>0.9940840904289034</v>
      </c>
      <c r="F101" s="228">
        <f>'Open Int.'!E105/'Open Int.'!K105</f>
        <v>0.005704627086414536</v>
      </c>
      <c r="G101" s="244">
        <f>'Open Int.'!H105/'Open Int.'!K105</f>
        <v>0.00021128248468201986</v>
      </c>
      <c r="H101" s="247">
        <v>12167372</v>
      </c>
      <c r="I101" s="231">
        <v>2432000</v>
      </c>
      <c r="J101" s="354">
        <v>2432000</v>
      </c>
      <c r="K101" s="117" t="str">
        <f t="shared" si="3"/>
        <v>Gross exposure is Substantial as Open interest has crossed 60%</v>
      </c>
      <c r="M101"/>
      <c r="N101"/>
    </row>
    <row r="102" spans="1:14" s="7" customFormat="1" ht="15">
      <c r="A102" s="201" t="s">
        <v>292</v>
      </c>
      <c r="B102" s="235">
        <f>'Open Int.'!K106</f>
        <v>3417700</v>
      </c>
      <c r="C102" s="237">
        <f>'Open Int.'!R106</f>
        <v>212.23917</v>
      </c>
      <c r="D102" s="161">
        <f t="shared" si="2"/>
        <v>0.19490047028285346</v>
      </c>
      <c r="E102" s="243">
        <f>'Open Int.'!B106/'Open Int.'!K106</f>
        <v>0.9977470228516253</v>
      </c>
      <c r="F102" s="228">
        <f>'Open Int.'!E106/'Open Int.'!K106</f>
        <v>0.0020920502092050207</v>
      </c>
      <c r="G102" s="244">
        <f>'Open Int.'!H106/'Open Int.'!K106</f>
        <v>0.000160926939169617</v>
      </c>
      <c r="H102" s="247">
        <v>17535617</v>
      </c>
      <c r="I102" s="231">
        <v>3506800</v>
      </c>
      <c r="J102" s="354">
        <v>1753400</v>
      </c>
      <c r="K102" s="117" t="str">
        <f t="shared" si="3"/>
        <v>Gross Exposure is less then 30%</v>
      </c>
      <c r="M102"/>
      <c r="N102"/>
    </row>
    <row r="103" spans="1:14" s="7" customFormat="1" ht="15">
      <c r="A103" s="201" t="s">
        <v>424</v>
      </c>
      <c r="B103" s="235">
        <f>'Open Int.'!K107</f>
        <v>314000</v>
      </c>
      <c r="C103" s="237">
        <f>'Open Int.'!R107</f>
        <v>13.26964</v>
      </c>
      <c r="D103" s="161">
        <f t="shared" si="2"/>
        <v>0.054706425112827646</v>
      </c>
      <c r="E103" s="243">
        <f>'Open Int.'!B107/'Open Int.'!K107</f>
        <v>1</v>
      </c>
      <c r="F103" s="228">
        <f>'Open Int.'!E107/'Open Int.'!K107</f>
        <v>0</v>
      </c>
      <c r="G103" s="244">
        <f>'Open Int.'!H107/'Open Int.'!K107</f>
        <v>0</v>
      </c>
      <c r="H103" s="247">
        <v>5739728</v>
      </c>
      <c r="I103" s="231">
        <v>1147500</v>
      </c>
      <c r="J103" s="354">
        <v>1147500</v>
      </c>
      <c r="K103" s="117" t="str">
        <f t="shared" si="3"/>
        <v>Gross Exposure is less then 30%</v>
      </c>
      <c r="M103"/>
      <c r="N103"/>
    </row>
    <row r="104" spans="1:14" s="7" customFormat="1" ht="15">
      <c r="A104" s="201" t="s">
        <v>293</v>
      </c>
      <c r="B104" s="235">
        <f>'Open Int.'!K108</f>
        <v>1801250</v>
      </c>
      <c r="C104" s="237">
        <f>'Open Int.'!R108</f>
        <v>105.98555</v>
      </c>
      <c r="D104" s="161">
        <f t="shared" si="2"/>
        <v>0.06380951652206837</v>
      </c>
      <c r="E104" s="243">
        <f>'Open Int.'!B108/'Open Int.'!K108</f>
        <v>0.9969465648854962</v>
      </c>
      <c r="F104" s="228">
        <f>'Open Int.'!E108/'Open Int.'!K108</f>
        <v>0.0030534351145038168</v>
      </c>
      <c r="G104" s="244">
        <f>'Open Int.'!H108/'Open Int.'!K108</f>
        <v>0</v>
      </c>
      <c r="H104" s="247">
        <v>28228548</v>
      </c>
      <c r="I104" s="231">
        <v>5519250</v>
      </c>
      <c r="J104" s="354">
        <v>2759350</v>
      </c>
      <c r="K104" s="117" t="str">
        <f t="shared" si="3"/>
        <v>Gross Exposure is less then 30%</v>
      </c>
      <c r="M104"/>
      <c r="N104"/>
    </row>
    <row r="105" spans="1:14" s="7" customFormat="1" ht="15">
      <c r="A105" s="201" t="s">
        <v>178</v>
      </c>
      <c r="B105" s="235">
        <f>'Open Int.'!K109</f>
        <v>3302500</v>
      </c>
      <c r="C105" s="237">
        <f>'Open Int.'!R109</f>
        <v>57.79375</v>
      </c>
      <c r="D105" s="161">
        <f t="shared" si="2"/>
        <v>0.136080580141284</v>
      </c>
      <c r="E105" s="243">
        <f>'Open Int.'!B109/'Open Int.'!K109</f>
        <v>0.9515518546555639</v>
      </c>
      <c r="F105" s="228">
        <f>'Open Int.'!E109/'Open Int.'!K109</f>
        <v>0.04844814534443603</v>
      </c>
      <c r="G105" s="244">
        <f>'Open Int.'!H109/'Open Int.'!K109</f>
        <v>0</v>
      </c>
      <c r="H105" s="247">
        <v>24268709</v>
      </c>
      <c r="I105" s="231">
        <v>4852500</v>
      </c>
      <c r="J105" s="354">
        <v>2975000</v>
      </c>
      <c r="K105" s="117" t="str">
        <f t="shared" si="3"/>
        <v>Gross Exposure is less then 30%</v>
      </c>
      <c r="M105"/>
      <c r="N105"/>
    </row>
    <row r="106" spans="1:14" s="7" customFormat="1" ht="15">
      <c r="A106" s="201" t="s">
        <v>145</v>
      </c>
      <c r="B106" s="235">
        <f>'Open Int.'!K110</f>
        <v>2085900</v>
      </c>
      <c r="C106" s="237">
        <f>'Open Int.'!R110</f>
        <v>35.7418965</v>
      </c>
      <c r="D106" s="161">
        <f t="shared" si="2"/>
        <v>0.20735474630531</v>
      </c>
      <c r="E106" s="243">
        <f>'Open Int.'!B110/'Open Int.'!K110</f>
        <v>0.9185004074979625</v>
      </c>
      <c r="F106" s="228">
        <f>'Open Int.'!E110/'Open Int.'!K110</f>
        <v>0.07497962510187449</v>
      </c>
      <c r="G106" s="244">
        <f>'Open Int.'!H110/'Open Int.'!K110</f>
        <v>0.006519967400162999</v>
      </c>
      <c r="H106" s="247">
        <v>10059572</v>
      </c>
      <c r="I106" s="231">
        <v>2011100</v>
      </c>
      <c r="J106" s="354">
        <v>2011100</v>
      </c>
      <c r="K106" s="117" t="str">
        <f t="shared" si="3"/>
        <v>Gross Exposure is less then 30%</v>
      </c>
      <c r="M106"/>
      <c r="N106"/>
    </row>
    <row r="107" spans="1:14" s="7" customFormat="1" ht="15">
      <c r="A107" s="201" t="s">
        <v>272</v>
      </c>
      <c r="B107" s="235">
        <f>'Open Int.'!K111</f>
        <v>4202400</v>
      </c>
      <c r="C107" s="237">
        <f>'Open Int.'!R111</f>
        <v>67.175364</v>
      </c>
      <c r="D107" s="161">
        <f t="shared" si="2"/>
        <v>0.37797842166306367</v>
      </c>
      <c r="E107" s="243">
        <f>'Open Int.'!B111/'Open Int.'!K111</f>
        <v>0.9807847896440129</v>
      </c>
      <c r="F107" s="228">
        <f>'Open Int.'!E111/'Open Int.'!K111</f>
        <v>0.01779935275080906</v>
      </c>
      <c r="G107" s="244">
        <f>'Open Int.'!H111/'Open Int.'!K111</f>
        <v>0.0014158576051779936</v>
      </c>
      <c r="H107" s="247">
        <v>11118095</v>
      </c>
      <c r="I107" s="231">
        <v>2223600</v>
      </c>
      <c r="J107" s="354">
        <v>2223600</v>
      </c>
      <c r="K107" s="117" t="str">
        <f t="shared" si="3"/>
        <v>Some sign of build up Gross exposure crosses 30%</v>
      </c>
      <c r="M107"/>
      <c r="N107"/>
    </row>
    <row r="108" spans="1:14" s="7" customFormat="1" ht="15">
      <c r="A108" s="201" t="s">
        <v>210</v>
      </c>
      <c r="B108" s="235">
        <f>'Open Int.'!K112</f>
        <v>1679400</v>
      </c>
      <c r="C108" s="237">
        <f>'Open Int.'!R112</f>
        <v>289.503369</v>
      </c>
      <c r="D108" s="161">
        <f t="shared" si="2"/>
        <v>0.030381800675451435</v>
      </c>
      <c r="E108" s="243">
        <f>'Open Int.'!B112/'Open Int.'!K112</f>
        <v>0.9813028462546147</v>
      </c>
      <c r="F108" s="228">
        <f>'Open Int.'!E112/'Open Int.'!K112</f>
        <v>0.017387162081695842</v>
      </c>
      <c r="G108" s="244">
        <f>'Open Int.'!H112/'Open Int.'!K112</f>
        <v>0.0013099916636894128</v>
      </c>
      <c r="H108" s="247">
        <v>55276513</v>
      </c>
      <c r="I108" s="231">
        <v>1766200</v>
      </c>
      <c r="J108" s="354">
        <v>883000</v>
      </c>
      <c r="K108" s="117" t="str">
        <f t="shared" si="3"/>
        <v>Gross Exposure is less then 30%</v>
      </c>
      <c r="M108"/>
      <c r="N108"/>
    </row>
    <row r="109" spans="1:14" s="7" customFormat="1" ht="15">
      <c r="A109" s="201" t="s">
        <v>294</v>
      </c>
      <c r="B109" s="235">
        <f>'Open Int.'!K113</f>
        <v>3546900</v>
      </c>
      <c r="C109" s="237">
        <f>'Open Int.'!R113</f>
        <v>251.297865</v>
      </c>
      <c r="D109" s="161">
        <f t="shared" si="2"/>
        <v>0.4630949165054319</v>
      </c>
      <c r="E109" s="243">
        <f>'Open Int.'!B113/'Open Int.'!K113</f>
        <v>0.9997039668442865</v>
      </c>
      <c r="F109" s="228">
        <f>'Open Int.'!E113/'Open Int.'!K113</f>
        <v>0.0002960331557134399</v>
      </c>
      <c r="G109" s="244">
        <f>'Open Int.'!H113/'Open Int.'!K113</f>
        <v>0</v>
      </c>
      <c r="H109" s="247">
        <v>7659121</v>
      </c>
      <c r="I109" s="231">
        <v>1531600</v>
      </c>
      <c r="J109" s="354">
        <v>765800</v>
      </c>
      <c r="K109" s="117" t="str">
        <f t="shared" si="3"/>
        <v>Gross exposure is building up andcrpsses 40% mark</v>
      </c>
      <c r="M109"/>
      <c r="N109"/>
    </row>
    <row r="110" spans="1:14" s="7" customFormat="1" ht="15">
      <c r="A110" s="201" t="s">
        <v>7</v>
      </c>
      <c r="B110" s="235">
        <f>'Open Int.'!K114</f>
        <v>2856048</v>
      </c>
      <c r="C110" s="237">
        <f>'Open Int.'!R114</f>
        <v>210.03376992</v>
      </c>
      <c r="D110" s="161">
        <f t="shared" si="2"/>
        <v>0.08302356027182434</v>
      </c>
      <c r="E110" s="243">
        <f>'Open Int.'!B114/'Open Int.'!K114</f>
        <v>0.9650426043259777</v>
      </c>
      <c r="F110" s="228">
        <f>'Open Int.'!E114/'Open Int.'!K114</f>
        <v>0.033100284028839855</v>
      </c>
      <c r="G110" s="244">
        <f>'Open Int.'!H114/'Open Int.'!K114</f>
        <v>0.001857111645182434</v>
      </c>
      <c r="H110" s="247">
        <v>34400452</v>
      </c>
      <c r="I110" s="231">
        <v>3857256</v>
      </c>
      <c r="J110" s="354">
        <v>1928472</v>
      </c>
      <c r="K110" s="117" t="str">
        <f t="shared" si="3"/>
        <v>Gross Exposure is less then 30%</v>
      </c>
      <c r="M110"/>
      <c r="N110"/>
    </row>
    <row r="111" spans="1:14" s="7" customFormat="1" ht="15">
      <c r="A111" s="201" t="s">
        <v>170</v>
      </c>
      <c r="B111" s="235">
        <f>'Open Int.'!K115</f>
        <v>1861200</v>
      </c>
      <c r="C111" s="237">
        <f>'Open Int.'!R115</f>
        <v>106.572312</v>
      </c>
      <c r="D111" s="161">
        <f t="shared" si="2"/>
        <v>0.22789067418759767</v>
      </c>
      <c r="E111" s="243">
        <f>'Open Int.'!B115/'Open Int.'!K115</f>
        <v>0.9990328820116054</v>
      </c>
      <c r="F111" s="228">
        <f>'Open Int.'!E115/'Open Int.'!K115</f>
        <v>0.0009671179883945841</v>
      </c>
      <c r="G111" s="244">
        <f>'Open Int.'!H115/'Open Int.'!K115</f>
        <v>0</v>
      </c>
      <c r="H111" s="247">
        <v>8167074</v>
      </c>
      <c r="I111" s="231">
        <v>1633200</v>
      </c>
      <c r="J111" s="354">
        <v>883200</v>
      </c>
      <c r="K111" s="117" t="str">
        <f t="shared" si="3"/>
        <v>Gross Exposure is less then 30%</v>
      </c>
      <c r="M111"/>
      <c r="N111"/>
    </row>
    <row r="112" spans="1:14" s="7" customFormat="1" ht="15">
      <c r="A112" s="201" t="s">
        <v>223</v>
      </c>
      <c r="B112" s="235">
        <f>'Open Int.'!K116</f>
        <v>2442000</v>
      </c>
      <c r="C112" s="237">
        <f>'Open Int.'!R116</f>
        <v>199.07184</v>
      </c>
      <c r="D112" s="161">
        <f t="shared" si="2"/>
        <v>0.1189920583277435</v>
      </c>
      <c r="E112" s="243">
        <f>'Open Int.'!B116/'Open Int.'!K116</f>
        <v>0.952006552006552</v>
      </c>
      <c r="F112" s="228">
        <f>'Open Int.'!E116/'Open Int.'!K116</f>
        <v>0.03849303849303849</v>
      </c>
      <c r="G112" s="244">
        <f>'Open Int.'!H116/'Open Int.'!K116</f>
        <v>0.0095004095004095</v>
      </c>
      <c r="H112" s="247">
        <v>20522378</v>
      </c>
      <c r="I112" s="231">
        <v>3721600</v>
      </c>
      <c r="J112" s="354">
        <v>1860800</v>
      </c>
      <c r="K112" s="117" t="str">
        <f t="shared" si="3"/>
        <v>Gross Exposure is less then 30%</v>
      </c>
      <c r="M112"/>
      <c r="N112"/>
    </row>
    <row r="113" spans="1:14" s="7" customFormat="1" ht="15">
      <c r="A113" s="201" t="s">
        <v>207</v>
      </c>
      <c r="B113" s="235">
        <f>'Open Int.'!K117</f>
        <v>2251250</v>
      </c>
      <c r="C113" s="237">
        <f>'Open Int.'!R117</f>
        <v>49.572525</v>
      </c>
      <c r="D113" s="161">
        <f t="shared" si="2"/>
        <v>0.3091897724074858</v>
      </c>
      <c r="E113" s="243">
        <f>'Open Int.'!B117/'Open Int.'!K117</f>
        <v>0.9189339255968906</v>
      </c>
      <c r="F113" s="228">
        <f>'Open Int.'!E117/'Open Int.'!K117</f>
        <v>0.07662409772348695</v>
      </c>
      <c r="G113" s="244">
        <f>'Open Int.'!H117/'Open Int.'!K117</f>
        <v>0.004441976679622432</v>
      </c>
      <c r="H113" s="247">
        <v>7281127</v>
      </c>
      <c r="I113" s="231">
        <v>1455000</v>
      </c>
      <c r="J113" s="354">
        <v>1455000</v>
      </c>
      <c r="K113" s="117" t="str">
        <f t="shared" si="3"/>
        <v>Some sign of build up Gross exposure crosses 30%</v>
      </c>
      <c r="M113"/>
      <c r="N113"/>
    </row>
    <row r="114" spans="1:14" s="7" customFormat="1" ht="15">
      <c r="A114" s="201" t="s">
        <v>295</v>
      </c>
      <c r="B114" s="235">
        <f>'Open Int.'!K118</f>
        <v>1370000</v>
      </c>
      <c r="C114" s="237">
        <f>'Open Int.'!R118</f>
        <v>160.20094999999998</v>
      </c>
      <c r="D114" s="161">
        <f t="shared" si="2"/>
        <v>0.11879117750930972</v>
      </c>
      <c r="E114" s="243">
        <f>'Open Int.'!B118/'Open Int.'!K118</f>
        <v>0.9989051094890511</v>
      </c>
      <c r="F114" s="228">
        <f>'Open Int.'!E118/'Open Int.'!K118</f>
        <v>0.0009124087591240876</v>
      </c>
      <c r="G114" s="244">
        <f>'Open Int.'!H118/'Open Int.'!K118</f>
        <v>0.0001824817518248175</v>
      </c>
      <c r="H114" s="247">
        <v>11532843</v>
      </c>
      <c r="I114" s="231">
        <v>2306500</v>
      </c>
      <c r="J114" s="354">
        <v>1153250</v>
      </c>
      <c r="K114" s="117" t="str">
        <f t="shared" si="3"/>
        <v>Gross Exposure is less then 30%</v>
      </c>
      <c r="M114"/>
      <c r="N114"/>
    </row>
    <row r="115" spans="1:14" s="7" customFormat="1" ht="15">
      <c r="A115" s="201" t="s">
        <v>425</v>
      </c>
      <c r="B115" s="235">
        <f>'Open Int.'!K119</f>
        <v>608850</v>
      </c>
      <c r="C115" s="237">
        <f>'Open Int.'!R119</f>
        <v>26.825931</v>
      </c>
      <c r="D115" s="161">
        <f t="shared" si="2"/>
        <v>0.03262124349383403</v>
      </c>
      <c r="E115" s="243">
        <f>'Open Int.'!B119/'Open Int.'!K119</f>
        <v>0.997289972899729</v>
      </c>
      <c r="F115" s="228">
        <f>'Open Int.'!E119/'Open Int.'!K119</f>
        <v>0.0027100271002710027</v>
      </c>
      <c r="G115" s="244">
        <f>'Open Int.'!H119/'Open Int.'!K119</f>
        <v>0</v>
      </c>
      <c r="H115" s="247">
        <v>18664218</v>
      </c>
      <c r="I115" s="231">
        <v>3732300</v>
      </c>
      <c r="J115" s="354">
        <v>1866150</v>
      </c>
      <c r="K115" s="117" t="str">
        <f t="shared" si="3"/>
        <v>Gross Exposure is less then 30%</v>
      </c>
      <c r="M115"/>
      <c r="N115"/>
    </row>
    <row r="116" spans="1:14" s="7" customFormat="1" ht="15">
      <c r="A116" s="201" t="s">
        <v>277</v>
      </c>
      <c r="B116" s="235">
        <f>'Open Int.'!K120</f>
        <v>4254400</v>
      </c>
      <c r="C116" s="237">
        <f>'Open Int.'!R120</f>
        <v>131.99276</v>
      </c>
      <c r="D116" s="161">
        <f t="shared" si="2"/>
        <v>0.26239198317987455</v>
      </c>
      <c r="E116" s="243">
        <f>'Open Int.'!B120/'Open Int.'!K120</f>
        <v>0.9911620910116585</v>
      </c>
      <c r="F116" s="228">
        <f>'Open Int.'!E120/'Open Int.'!K120</f>
        <v>0.008273787138021812</v>
      </c>
      <c r="G116" s="244">
        <f>'Open Int.'!H120/'Open Int.'!K120</f>
        <v>0.0005641218503196691</v>
      </c>
      <c r="H116" s="247">
        <v>16213910</v>
      </c>
      <c r="I116" s="231">
        <v>3242400</v>
      </c>
      <c r="J116" s="354">
        <v>1620800</v>
      </c>
      <c r="K116" s="117" t="str">
        <f t="shared" si="3"/>
        <v>Gross Exposure is less then 30%</v>
      </c>
      <c r="M116"/>
      <c r="N116"/>
    </row>
    <row r="117" spans="1:14" s="8" customFormat="1" ht="15">
      <c r="A117" s="201" t="s">
        <v>146</v>
      </c>
      <c r="B117" s="235">
        <f>'Open Int.'!K121</f>
        <v>13750500</v>
      </c>
      <c r="C117" s="237">
        <f>'Open Int.'!R121</f>
        <v>59.40216</v>
      </c>
      <c r="D117" s="161">
        <f t="shared" si="2"/>
        <v>0.3430854038013279</v>
      </c>
      <c r="E117" s="243">
        <f>'Open Int.'!B121/'Open Int.'!K121</f>
        <v>0.8815533980582524</v>
      </c>
      <c r="F117" s="228">
        <f>'Open Int.'!E121/'Open Int.'!K121</f>
        <v>0.10744336569579288</v>
      </c>
      <c r="G117" s="244">
        <f>'Open Int.'!H121/'Open Int.'!K121</f>
        <v>0.011003236245954692</v>
      </c>
      <c r="H117" s="247">
        <v>40078942</v>
      </c>
      <c r="I117" s="231">
        <v>8010000</v>
      </c>
      <c r="J117" s="354">
        <v>8010000</v>
      </c>
      <c r="K117" s="117" t="str">
        <f t="shared" si="3"/>
        <v>Some sign of build up Gross exposure crosses 30%</v>
      </c>
      <c r="M117"/>
      <c r="N117"/>
    </row>
    <row r="118" spans="1:14" s="7" customFormat="1" ht="15">
      <c r="A118" s="201" t="s">
        <v>8</v>
      </c>
      <c r="B118" s="235">
        <f>'Open Int.'!K122</f>
        <v>24040000</v>
      </c>
      <c r="C118" s="237">
        <f>'Open Int.'!R122</f>
        <v>372.1392000000001</v>
      </c>
      <c r="D118" s="161">
        <f t="shared" si="2"/>
        <v>0.5059930498781596</v>
      </c>
      <c r="E118" s="243">
        <f>'Open Int.'!B122/'Open Int.'!K122</f>
        <v>0.8720133111480866</v>
      </c>
      <c r="F118" s="228">
        <f>'Open Int.'!E122/'Open Int.'!K122</f>
        <v>0.1097504159733777</v>
      </c>
      <c r="G118" s="244">
        <f>'Open Int.'!H122/'Open Int.'!K122</f>
        <v>0.018236272878535773</v>
      </c>
      <c r="H118" s="247">
        <v>47510534</v>
      </c>
      <c r="I118" s="231">
        <v>9500800</v>
      </c>
      <c r="J118" s="354">
        <v>4750400</v>
      </c>
      <c r="K118" s="117" t="str">
        <f t="shared" si="3"/>
        <v>Gross exposure is building up andcrpsses 40% mark</v>
      </c>
      <c r="M118"/>
      <c r="N118"/>
    </row>
    <row r="119" spans="1:14" s="7" customFormat="1" ht="15">
      <c r="A119" s="201" t="s">
        <v>296</v>
      </c>
      <c r="B119" s="235">
        <f>'Open Int.'!K123</f>
        <v>1791000</v>
      </c>
      <c r="C119" s="237">
        <f>'Open Int.'!R123</f>
        <v>31.458915</v>
      </c>
      <c r="D119" s="161">
        <f t="shared" si="2"/>
        <v>0.05871822539949786</v>
      </c>
      <c r="E119" s="243">
        <f>'Open Int.'!B123/'Open Int.'!K123</f>
        <v>0.9804578447794529</v>
      </c>
      <c r="F119" s="228">
        <f>'Open Int.'!E123/'Open Int.'!K123</f>
        <v>0.01954215522054718</v>
      </c>
      <c r="G119" s="244">
        <f>'Open Int.'!H123/'Open Int.'!K123</f>
        <v>0</v>
      </c>
      <c r="H119" s="247">
        <v>30501603</v>
      </c>
      <c r="I119" s="231">
        <v>6100000</v>
      </c>
      <c r="J119" s="354">
        <v>3050000</v>
      </c>
      <c r="K119" s="117" t="str">
        <f t="shared" si="3"/>
        <v>Gross Exposure is less then 30%</v>
      </c>
      <c r="M119"/>
      <c r="N119"/>
    </row>
    <row r="120" spans="1:14" s="7" customFormat="1" ht="15">
      <c r="A120" s="201" t="s">
        <v>179</v>
      </c>
      <c r="B120" s="235">
        <f>'Open Int.'!K124</f>
        <v>47390000</v>
      </c>
      <c r="C120" s="237">
        <f>'Open Int.'!R124</f>
        <v>102.36240000000001</v>
      </c>
      <c r="D120" s="161">
        <f t="shared" si="2"/>
        <v>0.8547061266395649</v>
      </c>
      <c r="E120" s="243">
        <f>'Open Int.'!B124/'Open Int.'!K124</f>
        <v>0.7214180206794683</v>
      </c>
      <c r="F120" s="228">
        <f>'Open Int.'!E124/'Open Int.'!K124</f>
        <v>0.19911373707533234</v>
      </c>
      <c r="G120" s="244">
        <f>'Open Int.'!H124/'Open Int.'!K124</f>
        <v>0.07946824224519941</v>
      </c>
      <c r="H120" s="247">
        <v>55445958</v>
      </c>
      <c r="I120" s="231">
        <v>11088000</v>
      </c>
      <c r="J120" s="354">
        <v>11088000</v>
      </c>
      <c r="K120" s="117" t="str">
        <f t="shared" si="3"/>
        <v>Gross exposure has crossed 80%,Margin double</v>
      </c>
      <c r="M120"/>
      <c r="N120"/>
    </row>
    <row r="121" spans="1:14" s="7" customFormat="1" ht="15">
      <c r="A121" s="201" t="s">
        <v>202</v>
      </c>
      <c r="B121" s="235">
        <f>'Open Int.'!K125</f>
        <v>3137200</v>
      </c>
      <c r="C121" s="237">
        <f>'Open Int.'!R125</f>
        <v>76.54768</v>
      </c>
      <c r="D121" s="161">
        <f t="shared" si="2"/>
        <v>0.18942159031778655</v>
      </c>
      <c r="E121" s="243">
        <f>'Open Int.'!B125/'Open Int.'!K125</f>
        <v>0.9739736070381232</v>
      </c>
      <c r="F121" s="228">
        <f>'Open Int.'!E125/'Open Int.'!K125</f>
        <v>0.024926686217008796</v>
      </c>
      <c r="G121" s="244">
        <f>'Open Int.'!H125/'Open Int.'!K125</f>
        <v>0.0010997067448680353</v>
      </c>
      <c r="H121" s="247">
        <v>16561998</v>
      </c>
      <c r="I121" s="231">
        <v>3312000</v>
      </c>
      <c r="J121" s="354">
        <v>2033200</v>
      </c>
      <c r="K121" s="117" t="str">
        <f t="shared" si="3"/>
        <v>Gross Exposure is less then 30%</v>
      </c>
      <c r="M121"/>
      <c r="N121"/>
    </row>
    <row r="122" spans="1:14" s="7" customFormat="1" ht="15">
      <c r="A122" s="201" t="s">
        <v>171</v>
      </c>
      <c r="B122" s="235">
        <f>'Open Int.'!K126</f>
        <v>3799400</v>
      </c>
      <c r="C122" s="237">
        <f>'Open Int.'!R126</f>
        <v>154.559592</v>
      </c>
      <c r="D122" s="161">
        <f t="shared" si="2"/>
        <v>0.6516890588655629</v>
      </c>
      <c r="E122" s="243">
        <f>'Open Int.'!B126/'Open Int.'!K126</f>
        <v>0.9907353792704111</v>
      </c>
      <c r="F122" s="228">
        <f>'Open Int.'!E126/'Open Int.'!K126</f>
        <v>0.007237984944991315</v>
      </c>
      <c r="G122" s="244">
        <f>'Open Int.'!H126/'Open Int.'!K126</f>
        <v>0.002026635784597568</v>
      </c>
      <c r="H122" s="247">
        <v>5830081</v>
      </c>
      <c r="I122" s="231">
        <v>1166000</v>
      </c>
      <c r="J122" s="354">
        <v>1166000</v>
      </c>
      <c r="K122" s="117" t="str">
        <f t="shared" si="3"/>
        <v>Gross exposure is Substantial as Open interest has crossed 60%</v>
      </c>
      <c r="M122"/>
      <c r="N122"/>
    </row>
    <row r="123" spans="1:14" s="7" customFormat="1" ht="15">
      <c r="A123" s="201" t="s">
        <v>147</v>
      </c>
      <c r="B123" s="235">
        <f>'Open Int.'!K127</f>
        <v>5752500</v>
      </c>
      <c r="C123" s="237">
        <f>'Open Int.'!R127</f>
        <v>36.6146625</v>
      </c>
      <c r="D123" s="161">
        <f t="shared" si="2"/>
        <v>0.26614768061723126</v>
      </c>
      <c r="E123" s="243">
        <f>'Open Int.'!B127/'Open Int.'!K127</f>
        <v>0.9415384615384615</v>
      </c>
      <c r="F123" s="228">
        <f>'Open Int.'!E127/'Open Int.'!K127</f>
        <v>0.057435897435897436</v>
      </c>
      <c r="G123" s="244">
        <f>'Open Int.'!H127/'Open Int.'!K127</f>
        <v>0.0010256410256410256</v>
      </c>
      <c r="H123" s="247">
        <v>21613940</v>
      </c>
      <c r="I123" s="231">
        <v>4318800</v>
      </c>
      <c r="J123" s="354">
        <v>4318800</v>
      </c>
      <c r="K123" s="117" t="str">
        <f t="shared" si="3"/>
        <v>Gross Exposure is less then 30%</v>
      </c>
      <c r="M123"/>
      <c r="N123"/>
    </row>
    <row r="124" spans="1:14" s="7" customFormat="1" ht="15">
      <c r="A124" s="201" t="s">
        <v>148</v>
      </c>
      <c r="B124" s="235">
        <f>'Open Int.'!K128</f>
        <v>1240415</v>
      </c>
      <c r="C124" s="237">
        <f>'Open Int.'!R128</f>
        <v>33.708277625</v>
      </c>
      <c r="D124" s="161">
        <f t="shared" si="2"/>
        <v>0.059455435253435315</v>
      </c>
      <c r="E124" s="243">
        <f>'Open Int.'!B128/'Open Int.'!K128</f>
        <v>0.9629317607413648</v>
      </c>
      <c r="F124" s="228">
        <f>'Open Int.'!E128/'Open Int.'!K128</f>
        <v>0.03706823925863521</v>
      </c>
      <c r="G124" s="244">
        <f>'Open Int.'!H128/'Open Int.'!K128</f>
        <v>0</v>
      </c>
      <c r="H124" s="247">
        <v>20862937</v>
      </c>
      <c r="I124" s="231">
        <v>4171640</v>
      </c>
      <c r="J124" s="354">
        <v>2085820</v>
      </c>
      <c r="K124" s="117" t="str">
        <f t="shared" si="3"/>
        <v>Gross Exposure is less then 30%</v>
      </c>
      <c r="M124"/>
      <c r="N124"/>
    </row>
    <row r="125" spans="1:14" s="7" customFormat="1" ht="15">
      <c r="A125" s="201" t="s">
        <v>122</v>
      </c>
      <c r="B125" s="235">
        <f>'Open Int.'!K129</f>
        <v>10411375</v>
      </c>
      <c r="C125" s="237">
        <f>'Open Int.'!R129</f>
        <v>162.000995</v>
      </c>
      <c r="D125" s="161">
        <f t="shared" si="2"/>
        <v>0.06012366746358985</v>
      </c>
      <c r="E125" s="243">
        <f>'Open Int.'!B129/'Open Int.'!K129</f>
        <v>0.7778991727797722</v>
      </c>
      <c r="F125" s="228">
        <f>'Open Int.'!E129/'Open Int.'!K129</f>
        <v>0.19931325113157483</v>
      </c>
      <c r="G125" s="244">
        <f>'Open Int.'!H129/'Open Int.'!K129</f>
        <v>0.022787576088653037</v>
      </c>
      <c r="H125" s="247">
        <v>173166000</v>
      </c>
      <c r="I125" s="231">
        <v>18772000</v>
      </c>
      <c r="J125" s="354">
        <v>9386000</v>
      </c>
      <c r="K125" s="117" t="str">
        <f t="shared" si="3"/>
        <v>Gross Exposure is less then 30%</v>
      </c>
      <c r="M125"/>
      <c r="N125"/>
    </row>
    <row r="126" spans="1:14" s="7" customFormat="1" ht="15">
      <c r="A126" s="201" t="s">
        <v>36</v>
      </c>
      <c r="B126" s="235">
        <f>'Open Int.'!K130</f>
        <v>7557300</v>
      </c>
      <c r="C126" s="237">
        <f>'Open Int.'!R130</f>
        <v>691.0772985</v>
      </c>
      <c r="D126" s="161">
        <f t="shared" si="2"/>
        <v>0.06831372964408279</v>
      </c>
      <c r="E126" s="243">
        <f>'Open Int.'!B130/'Open Int.'!K130</f>
        <v>0.9822257949267595</v>
      </c>
      <c r="F126" s="228">
        <f>'Open Int.'!E130/'Open Int.'!K130</f>
        <v>0.016493985947362153</v>
      </c>
      <c r="G126" s="244">
        <f>'Open Int.'!H130/'Open Int.'!K130</f>
        <v>0.00128021912587829</v>
      </c>
      <c r="H126" s="247">
        <v>110626371</v>
      </c>
      <c r="I126" s="231">
        <v>3282750</v>
      </c>
      <c r="J126" s="354">
        <v>1641375</v>
      </c>
      <c r="K126" s="117" t="str">
        <f t="shared" si="3"/>
        <v>Gross Exposure is less then 30%</v>
      </c>
      <c r="M126"/>
      <c r="N126"/>
    </row>
    <row r="127" spans="1:14" s="7" customFormat="1" ht="15">
      <c r="A127" s="201" t="s">
        <v>172</v>
      </c>
      <c r="B127" s="235">
        <f>'Open Int.'!K131</f>
        <v>8460900</v>
      </c>
      <c r="C127" s="237">
        <f>'Open Int.'!R131</f>
        <v>216.091386</v>
      </c>
      <c r="D127" s="161">
        <f t="shared" si="2"/>
        <v>0.8322150608411383</v>
      </c>
      <c r="E127" s="243">
        <f>'Open Int.'!B131/'Open Int.'!K131</f>
        <v>0.9738148423926533</v>
      </c>
      <c r="F127" s="228">
        <f>'Open Int.'!E131/'Open Int.'!K131</f>
        <v>0.02109704641350211</v>
      </c>
      <c r="G127" s="244">
        <f>'Open Int.'!H131/'Open Int.'!K131</f>
        <v>0.005088111193844626</v>
      </c>
      <c r="H127" s="247">
        <v>10166723</v>
      </c>
      <c r="I127" s="231">
        <v>2032800</v>
      </c>
      <c r="J127" s="354">
        <v>1934100</v>
      </c>
      <c r="K127" s="117" t="str">
        <f t="shared" si="3"/>
        <v>Gross exposure has crossed 80%,Margin double</v>
      </c>
      <c r="M127"/>
      <c r="N127"/>
    </row>
    <row r="128" spans="1:14" s="7" customFormat="1" ht="15">
      <c r="A128" s="201" t="s">
        <v>80</v>
      </c>
      <c r="B128" s="235">
        <f>'Open Int.'!K132</f>
        <v>1975200</v>
      </c>
      <c r="C128" s="237">
        <f>'Open Int.'!R132</f>
        <v>46.693728</v>
      </c>
      <c r="D128" s="161">
        <f t="shared" si="2"/>
        <v>0.08059428903449249</v>
      </c>
      <c r="E128" s="243">
        <f>'Open Int.'!B132/'Open Int.'!K132</f>
        <v>0.9866342648845686</v>
      </c>
      <c r="F128" s="228">
        <f>'Open Int.'!E132/'Open Int.'!K132</f>
        <v>0.01275820170109356</v>
      </c>
      <c r="G128" s="244">
        <f>'Open Int.'!H132/'Open Int.'!K132</f>
        <v>0.0006075334143377885</v>
      </c>
      <c r="H128" s="247">
        <v>24507940</v>
      </c>
      <c r="I128" s="231">
        <v>4900800</v>
      </c>
      <c r="J128" s="354">
        <v>2534400</v>
      </c>
      <c r="K128" s="117" t="str">
        <f t="shared" si="3"/>
        <v>Gross Exposure is less then 30%</v>
      </c>
      <c r="M128"/>
      <c r="N128"/>
    </row>
    <row r="129" spans="1:14" s="7" customFormat="1" ht="15">
      <c r="A129" s="201" t="s">
        <v>426</v>
      </c>
      <c r="B129" s="235">
        <f>'Open Int.'!K133</f>
        <v>601000</v>
      </c>
      <c r="C129" s="237">
        <f>'Open Int.'!R133</f>
        <v>26.82864</v>
      </c>
      <c r="D129" s="161">
        <f t="shared" si="2"/>
        <v>0.03700081149367104</v>
      </c>
      <c r="E129" s="243">
        <f>'Open Int.'!B133/'Open Int.'!K133</f>
        <v>0.997504159733777</v>
      </c>
      <c r="F129" s="228">
        <f>'Open Int.'!E133/'Open Int.'!K133</f>
        <v>0.0008319467554076539</v>
      </c>
      <c r="G129" s="244">
        <f>'Open Int.'!H133/'Open Int.'!K133</f>
        <v>0.0016638935108153079</v>
      </c>
      <c r="H129" s="247">
        <v>16242887</v>
      </c>
      <c r="I129" s="231">
        <v>3248500</v>
      </c>
      <c r="J129" s="354">
        <v>1624000</v>
      </c>
      <c r="K129" s="117" t="str">
        <f t="shared" si="3"/>
        <v>Gross Exposure is less then 30%</v>
      </c>
      <c r="M129"/>
      <c r="N129"/>
    </row>
    <row r="130" spans="1:14" s="7" customFormat="1" ht="15">
      <c r="A130" s="201" t="s">
        <v>274</v>
      </c>
      <c r="B130" s="235">
        <f>'Open Int.'!K134</f>
        <v>7385700</v>
      </c>
      <c r="C130" s="237">
        <f>'Open Int.'!R134</f>
        <v>235.4191875</v>
      </c>
      <c r="D130" s="161">
        <f t="shared" si="2"/>
        <v>1.0165915134697654</v>
      </c>
      <c r="E130" s="243">
        <f>'Open Int.'!B134/'Open Int.'!K134</f>
        <v>0.9594351246327363</v>
      </c>
      <c r="F130" s="228">
        <f>'Open Int.'!E134/'Open Int.'!K134</f>
        <v>0.03904843142830063</v>
      </c>
      <c r="G130" s="244">
        <f>'Open Int.'!H134/'Open Int.'!K134</f>
        <v>0.0015164439389631316</v>
      </c>
      <c r="H130" s="247">
        <v>7265160</v>
      </c>
      <c r="I130" s="231">
        <v>1452500</v>
      </c>
      <c r="J130" s="354">
        <v>1452500</v>
      </c>
      <c r="K130" s="117" t="str">
        <f t="shared" si="3"/>
        <v>Gross exposure has crossed 80%,Margin double</v>
      </c>
      <c r="M130"/>
      <c r="N130"/>
    </row>
    <row r="131" spans="1:14" s="7" customFormat="1" ht="15">
      <c r="A131" s="201" t="s">
        <v>427</v>
      </c>
      <c r="B131" s="235">
        <f>'Open Int.'!K135</f>
        <v>537500</v>
      </c>
      <c r="C131" s="237">
        <f>'Open Int.'!R135</f>
        <v>22.548125</v>
      </c>
      <c r="D131" s="161">
        <f t="shared" si="2"/>
        <v>0.09778493027798027</v>
      </c>
      <c r="E131" s="243">
        <f>'Open Int.'!B135/'Open Int.'!K135</f>
        <v>0.998139534883721</v>
      </c>
      <c r="F131" s="228">
        <f>'Open Int.'!E135/'Open Int.'!K135</f>
        <v>0.0018604651162790699</v>
      </c>
      <c r="G131" s="244">
        <f>'Open Int.'!H135/'Open Int.'!K135</f>
        <v>0</v>
      </c>
      <c r="H131" s="247">
        <v>5496757</v>
      </c>
      <c r="I131" s="231">
        <v>1099000</v>
      </c>
      <c r="J131" s="354">
        <v>1099000</v>
      </c>
      <c r="K131" s="117" t="str">
        <f t="shared" si="3"/>
        <v>Gross Exposure is less then 30%</v>
      </c>
      <c r="M131"/>
      <c r="N131"/>
    </row>
    <row r="132" spans="1:14" s="7" customFormat="1" ht="15">
      <c r="A132" s="201" t="s">
        <v>224</v>
      </c>
      <c r="B132" s="235">
        <f>'Open Int.'!K136</f>
        <v>2889250</v>
      </c>
      <c r="C132" s="237">
        <f>'Open Int.'!R136</f>
        <v>147.79958375</v>
      </c>
      <c r="D132" s="161">
        <f aca="true" t="shared" si="4" ref="D132:D188">B132/H132</f>
        <v>0.3434592543263919</v>
      </c>
      <c r="E132" s="243">
        <f>'Open Int.'!B136/'Open Int.'!K136</f>
        <v>0.9997750281214848</v>
      </c>
      <c r="F132" s="228">
        <f>'Open Int.'!E136/'Open Int.'!K136</f>
        <v>0.0002249718785151856</v>
      </c>
      <c r="G132" s="244">
        <f>'Open Int.'!H136/'Open Int.'!K136</f>
        <v>0</v>
      </c>
      <c r="H132" s="247">
        <v>8412206</v>
      </c>
      <c r="I132" s="231">
        <v>1682200</v>
      </c>
      <c r="J132" s="354">
        <v>1053650</v>
      </c>
      <c r="K132" s="117" t="str">
        <f aca="true" t="shared" si="5" ref="K132:K188">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row>
    <row r="133" spans="1:14" s="7" customFormat="1" ht="15">
      <c r="A133" s="201" t="s">
        <v>428</v>
      </c>
      <c r="B133" s="235">
        <f>'Open Int.'!K137</f>
        <v>345400</v>
      </c>
      <c r="C133" s="237">
        <f>'Open Int.'!R137</f>
        <v>15.201054</v>
      </c>
      <c r="D133" s="161">
        <f t="shared" si="4"/>
        <v>0.11797016181448629</v>
      </c>
      <c r="E133" s="243">
        <f>'Open Int.'!B137/'Open Int.'!K137</f>
        <v>1</v>
      </c>
      <c r="F133" s="228">
        <f>'Open Int.'!E137/'Open Int.'!K137</f>
        <v>0</v>
      </c>
      <c r="G133" s="244">
        <f>'Open Int.'!H137/'Open Int.'!K137</f>
        <v>0</v>
      </c>
      <c r="H133" s="247">
        <v>2927859</v>
      </c>
      <c r="I133" s="231">
        <v>585200</v>
      </c>
      <c r="J133" s="354">
        <v>585200</v>
      </c>
      <c r="K133" s="117" t="str">
        <f t="shared" si="5"/>
        <v>Gross Exposure is less then 30%</v>
      </c>
      <c r="M133"/>
      <c r="N133"/>
    </row>
    <row r="134" spans="1:14" s="7" customFormat="1" ht="15">
      <c r="A134" s="201" t="s">
        <v>429</v>
      </c>
      <c r="B134" s="235">
        <f>'Open Int.'!K138</f>
        <v>28050000</v>
      </c>
      <c r="C134" s="237">
        <f>'Open Int.'!R138</f>
        <v>144.177</v>
      </c>
      <c r="D134" s="161">
        <f t="shared" si="4"/>
        <v>0.3739999601066709</v>
      </c>
      <c r="E134" s="243">
        <f>'Open Int.'!B138/'Open Int.'!K138</f>
        <v>0.8815686274509804</v>
      </c>
      <c r="F134" s="228">
        <f>'Open Int.'!E138/'Open Int.'!K138</f>
        <v>0.10494117647058823</v>
      </c>
      <c r="G134" s="244">
        <f>'Open Int.'!H138/'Open Int.'!K138</f>
        <v>0.013490196078431372</v>
      </c>
      <c r="H134" s="247">
        <v>75000008</v>
      </c>
      <c r="I134" s="231">
        <v>14999600</v>
      </c>
      <c r="J134" s="354">
        <v>10925200</v>
      </c>
      <c r="K134" s="117" t="str">
        <f t="shared" si="5"/>
        <v>Some sign of build up Gross exposure crosses 30%</v>
      </c>
      <c r="M134"/>
      <c r="N134"/>
    </row>
    <row r="135" spans="1:14" s="7" customFormat="1" ht="15">
      <c r="A135" s="201" t="s">
        <v>393</v>
      </c>
      <c r="B135" s="235">
        <f>'Open Int.'!K139</f>
        <v>7238400</v>
      </c>
      <c r="C135" s="237">
        <f>'Open Int.'!R139</f>
        <v>107.09212799999999</v>
      </c>
      <c r="D135" s="161">
        <f t="shared" si="4"/>
        <v>0.308498278591198</v>
      </c>
      <c r="E135" s="243">
        <f>'Open Int.'!B139/'Open Int.'!K139</f>
        <v>0.7745358090185677</v>
      </c>
      <c r="F135" s="228">
        <f>'Open Int.'!E139/'Open Int.'!K139</f>
        <v>0.15119363395225463</v>
      </c>
      <c r="G135" s="244">
        <f>'Open Int.'!H139/'Open Int.'!K139</f>
        <v>0.07427055702917772</v>
      </c>
      <c r="H135" s="247">
        <v>23463340</v>
      </c>
      <c r="I135" s="231">
        <v>4692000</v>
      </c>
      <c r="J135" s="354">
        <v>4017600</v>
      </c>
      <c r="K135" s="117" t="str">
        <f t="shared" si="5"/>
        <v>Some sign of build up Gross exposure crosses 30%</v>
      </c>
      <c r="M135"/>
      <c r="N135"/>
    </row>
    <row r="136" spans="1:14" s="7" customFormat="1" ht="15">
      <c r="A136" s="201" t="s">
        <v>81</v>
      </c>
      <c r="B136" s="235">
        <f>'Open Int.'!K140</f>
        <v>5588400</v>
      </c>
      <c r="C136" s="237">
        <f>'Open Int.'!R140</f>
        <v>313.145994</v>
      </c>
      <c r="D136" s="161">
        <f t="shared" si="4"/>
        <v>0.20999359693133685</v>
      </c>
      <c r="E136" s="243">
        <f>'Open Int.'!B140/'Open Int.'!K140</f>
        <v>0.9978526948679407</v>
      </c>
      <c r="F136" s="228">
        <f>'Open Int.'!E140/'Open Int.'!K140</f>
        <v>0.001932574618853339</v>
      </c>
      <c r="G136" s="244">
        <f>'Open Int.'!H140/'Open Int.'!K140</f>
        <v>0.00021473051320592657</v>
      </c>
      <c r="H136" s="247">
        <v>26612240</v>
      </c>
      <c r="I136" s="231">
        <v>5322000</v>
      </c>
      <c r="J136" s="354">
        <v>2661000</v>
      </c>
      <c r="K136" s="117" t="str">
        <f t="shared" si="5"/>
        <v>Gross Exposure is less then 30%</v>
      </c>
      <c r="M136"/>
      <c r="N136"/>
    </row>
    <row r="137" spans="1:14" s="7" customFormat="1" ht="15">
      <c r="A137" s="201" t="s">
        <v>225</v>
      </c>
      <c r="B137" s="235">
        <f>'Open Int.'!K141</f>
        <v>6477800</v>
      </c>
      <c r="C137" s="237">
        <f>'Open Int.'!R141</f>
        <v>107.304757</v>
      </c>
      <c r="D137" s="161">
        <f t="shared" si="4"/>
        <v>0.45496529746539704</v>
      </c>
      <c r="E137" s="243">
        <f>'Open Int.'!B141/'Open Int.'!K141</f>
        <v>0.9278149989193862</v>
      </c>
      <c r="F137" s="228">
        <f>'Open Int.'!E141/'Open Int.'!K141</f>
        <v>0.06786254592608602</v>
      </c>
      <c r="G137" s="244">
        <f>'Open Int.'!H141/'Open Int.'!K141</f>
        <v>0.004322455154527772</v>
      </c>
      <c r="H137" s="247">
        <v>14238009</v>
      </c>
      <c r="I137" s="231">
        <v>2847600</v>
      </c>
      <c r="J137" s="354">
        <v>2847600</v>
      </c>
      <c r="K137" s="117" t="str">
        <f t="shared" si="5"/>
        <v>Gross exposure is building up andcrpsses 40% mark</v>
      </c>
      <c r="M137"/>
      <c r="N137"/>
    </row>
    <row r="138" spans="1:14" s="7" customFormat="1" ht="15">
      <c r="A138" s="201" t="s">
        <v>297</v>
      </c>
      <c r="B138" s="235">
        <f>'Open Int.'!K142</f>
        <v>6000500</v>
      </c>
      <c r="C138" s="237">
        <f>'Open Int.'!R142</f>
        <v>302.0951725</v>
      </c>
      <c r="D138" s="161">
        <f t="shared" si="4"/>
        <v>0.5117747423535497</v>
      </c>
      <c r="E138" s="243">
        <f>'Open Int.'!B142/'Open Int.'!K142</f>
        <v>0.9741521539871677</v>
      </c>
      <c r="F138" s="228">
        <f>'Open Int.'!E142/'Open Int.'!K142</f>
        <v>0.02456461961503208</v>
      </c>
      <c r="G138" s="244">
        <f>'Open Int.'!H142/'Open Int.'!K142</f>
        <v>0.0012832263978001834</v>
      </c>
      <c r="H138" s="247">
        <v>11724885</v>
      </c>
      <c r="I138" s="231">
        <v>2344100</v>
      </c>
      <c r="J138" s="354">
        <v>1171500</v>
      </c>
      <c r="K138" s="117" t="str">
        <f t="shared" si="5"/>
        <v>Gross exposure is building up andcrpsses 40% mark</v>
      </c>
      <c r="M138"/>
      <c r="N138"/>
    </row>
    <row r="139" spans="1:11" s="7" customFormat="1" ht="15">
      <c r="A139" s="201" t="s">
        <v>226</v>
      </c>
      <c r="B139" s="235">
        <f>'Open Int.'!K143</f>
        <v>9756000</v>
      </c>
      <c r="C139" s="237">
        <f>'Open Int.'!R143</f>
        <v>177.5592</v>
      </c>
      <c r="D139" s="161">
        <f t="shared" si="4"/>
        <v>0.4051808156768262</v>
      </c>
      <c r="E139" s="243">
        <f>'Open Int.'!B143/'Open Int.'!K143</f>
        <v>0.9981549815498155</v>
      </c>
      <c r="F139" s="228">
        <f>'Open Int.'!E143/'Open Int.'!K143</f>
        <v>0.0018450184501845018</v>
      </c>
      <c r="G139" s="244">
        <f>'Open Int.'!H143/'Open Int.'!K143</f>
        <v>0</v>
      </c>
      <c r="H139" s="247">
        <v>24078139</v>
      </c>
      <c r="I139" s="231">
        <v>4815000</v>
      </c>
      <c r="J139" s="354">
        <v>2623500</v>
      </c>
      <c r="K139" s="117" t="str">
        <f t="shared" si="5"/>
        <v>Gross exposure is building up andcrpsses 40% mark</v>
      </c>
    </row>
    <row r="140" spans="1:11" s="7" customFormat="1" ht="15">
      <c r="A140" s="201" t="s">
        <v>430</v>
      </c>
      <c r="B140" s="235">
        <f>'Open Int.'!K144</f>
        <v>315150</v>
      </c>
      <c r="C140" s="237">
        <f>'Open Int.'!R144</f>
        <v>14.81047425</v>
      </c>
      <c r="D140" s="161">
        <f t="shared" si="4"/>
        <v>0.11067237815503193</v>
      </c>
      <c r="E140" s="243">
        <f>'Open Int.'!B144/'Open Int.'!K144</f>
        <v>1</v>
      </c>
      <c r="F140" s="228">
        <f>'Open Int.'!E144/'Open Int.'!K144</f>
        <v>0</v>
      </c>
      <c r="G140" s="244">
        <f>'Open Int.'!H144/'Open Int.'!K144</f>
        <v>0</v>
      </c>
      <c r="H140" s="247">
        <v>2847594</v>
      </c>
      <c r="I140" s="231">
        <v>569250</v>
      </c>
      <c r="J140" s="354">
        <v>569250</v>
      </c>
      <c r="K140" s="117" t="str">
        <f t="shared" si="5"/>
        <v>Gross Exposure is less then 30%</v>
      </c>
    </row>
    <row r="141" spans="1:14" s="7" customFormat="1" ht="15">
      <c r="A141" s="201" t="s">
        <v>227</v>
      </c>
      <c r="B141" s="235">
        <f>'Open Int.'!K145</f>
        <v>3995200</v>
      </c>
      <c r="C141" s="237">
        <f>'Open Int.'!R145</f>
        <v>155.71292</v>
      </c>
      <c r="D141" s="161">
        <f t="shared" si="4"/>
        <v>0.08896260477661405</v>
      </c>
      <c r="E141" s="243">
        <f>'Open Int.'!B145/'Open Int.'!K145</f>
        <v>0.9020824989987986</v>
      </c>
      <c r="F141" s="228">
        <f>'Open Int.'!E145/'Open Int.'!K145</f>
        <v>0.08730476571886263</v>
      </c>
      <c r="G141" s="244">
        <f>'Open Int.'!H145/'Open Int.'!K145</f>
        <v>0.010612735282338807</v>
      </c>
      <c r="H141" s="247">
        <v>44908757</v>
      </c>
      <c r="I141" s="231">
        <v>8065600</v>
      </c>
      <c r="J141" s="354">
        <v>4032800</v>
      </c>
      <c r="K141" s="117" t="str">
        <f t="shared" si="5"/>
        <v>Gross Exposure is less then 30%</v>
      </c>
      <c r="M141"/>
      <c r="N141"/>
    </row>
    <row r="142" spans="1:14" s="7" customFormat="1" ht="15">
      <c r="A142" s="201" t="s">
        <v>234</v>
      </c>
      <c r="B142" s="235">
        <f>'Open Int.'!K146</f>
        <v>18239200</v>
      </c>
      <c r="C142" s="237">
        <f>'Open Int.'!R146</f>
        <v>932.93508</v>
      </c>
      <c r="D142" s="161">
        <f t="shared" si="4"/>
        <v>0.1416406219762206</v>
      </c>
      <c r="E142" s="243">
        <f>'Open Int.'!B146/'Open Int.'!K146</f>
        <v>0.8510515812097021</v>
      </c>
      <c r="F142" s="228">
        <f>'Open Int.'!E146/'Open Int.'!K146</f>
        <v>0.11429229352164569</v>
      </c>
      <c r="G142" s="244">
        <f>'Open Int.'!H146/'Open Int.'!K146</f>
        <v>0.03465612526865213</v>
      </c>
      <c r="H142" s="247">
        <v>128770968</v>
      </c>
      <c r="I142" s="231">
        <v>6287400</v>
      </c>
      <c r="J142" s="354">
        <v>3143700</v>
      </c>
      <c r="K142" s="117" t="str">
        <f t="shared" si="5"/>
        <v>Gross Exposure is less then 30%</v>
      </c>
      <c r="M142"/>
      <c r="N142"/>
    </row>
    <row r="143" spans="1:14" s="7" customFormat="1" ht="15">
      <c r="A143" s="201" t="s">
        <v>98</v>
      </c>
      <c r="B143" s="235">
        <f>'Open Int.'!K147</f>
        <v>5484600</v>
      </c>
      <c r="C143" s="237">
        <f>'Open Int.'!R147</f>
        <v>312.457662</v>
      </c>
      <c r="D143" s="161">
        <f t="shared" si="4"/>
        <v>0.18985883926413447</v>
      </c>
      <c r="E143" s="243">
        <f>'Open Int.'!B147/'Open Int.'!K147</f>
        <v>0.9406337745687926</v>
      </c>
      <c r="F143" s="228">
        <f>'Open Int.'!E147/'Open Int.'!K147</f>
        <v>0.05094263939029282</v>
      </c>
      <c r="G143" s="244">
        <f>'Open Int.'!H147/'Open Int.'!K147</f>
        <v>0.00842358604091456</v>
      </c>
      <c r="H143" s="247">
        <v>28887778</v>
      </c>
      <c r="I143" s="231">
        <v>5777200</v>
      </c>
      <c r="J143" s="354">
        <v>2888600</v>
      </c>
      <c r="K143" s="117" t="str">
        <f t="shared" si="5"/>
        <v>Gross Exposure is less then 30%</v>
      </c>
      <c r="M143"/>
      <c r="N143"/>
    </row>
    <row r="144" spans="1:14" s="7" customFormat="1" ht="15">
      <c r="A144" s="201" t="s">
        <v>149</v>
      </c>
      <c r="B144" s="235">
        <f>'Open Int.'!K148</f>
        <v>5711750</v>
      </c>
      <c r="C144" s="237">
        <f>'Open Int.'!R148</f>
        <v>551.61225625</v>
      </c>
      <c r="D144" s="161">
        <f t="shared" si="4"/>
        <v>0.2455080631781103</v>
      </c>
      <c r="E144" s="243">
        <f>'Open Int.'!B148/'Open Int.'!K148</f>
        <v>0.8016369764082811</v>
      </c>
      <c r="F144" s="228">
        <f>'Open Int.'!E148/'Open Int.'!K148</f>
        <v>0.11940298507462686</v>
      </c>
      <c r="G144" s="244">
        <f>'Open Int.'!H148/'Open Int.'!K148</f>
        <v>0.07896003851709196</v>
      </c>
      <c r="H144" s="247">
        <v>23265020</v>
      </c>
      <c r="I144" s="231">
        <v>4209150</v>
      </c>
      <c r="J144" s="354">
        <v>2104300</v>
      </c>
      <c r="K144" s="117" t="str">
        <f t="shared" si="5"/>
        <v>Gross Exposure is less then 30%</v>
      </c>
      <c r="M144"/>
      <c r="N144"/>
    </row>
    <row r="145" spans="1:14" s="7" customFormat="1" ht="15">
      <c r="A145" s="201" t="s">
        <v>203</v>
      </c>
      <c r="B145" s="235">
        <f>'Open Int.'!K149</f>
        <v>10531800</v>
      </c>
      <c r="C145" s="237">
        <f>'Open Int.'!R149</f>
        <v>1849.542057</v>
      </c>
      <c r="D145" s="161">
        <f t="shared" si="4"/>
        <v>0.08316321742014747</v>
      </c>
      <c r="E145" s="243">
        <f>'Open Int.'!B149/'Open Int.'!K149</f>
        <v>0.6282829146014927</v>
      </c>
      <c r="F145" s="228">
        <f>'Open Int.'!E149/'Open Int.'!K149</f>
        <v>0.19859853016578363</v>
      </c>
      <c r="G145" s="244">
        <f>'Open Int.'!H149/'Open Int.'!K149</f>
        <v>0.17311855523272376</v>
      </c>
      <c r="H145" s="247">
        <v>126640122</v>
      </c>
      <c r="I145" s="231">
        <v>1921650</v>
      </c>
      <c r="J145" s="354">
        <v>960750</v>
      </c>
      <c r="K145" s="117" t="str">
        <f t="shared" si="5"/>
        <v>Gross Exposure is less then 30%</v>
      </c>
      <c r="M145"/>
      <c r="N145"/>
    </row>
    <row r="146" spans="1:14" s="7" customFormat="1" ht="15">
      <c r="A146" s="201" t="s">
        <v>298</v>
      </c>
      <c r="B146" s="235">
        <f>'Open Int.'!K150</f>
        <v>1113000</v>
      </c>
      <c r="C146" s="237">
        <f>'Open Int.'!R150</f>
        <v>65.917425</v>
      </c>
      <c r="D146" s="161">
        <f t="shared" si="4"/>
        <v>0.3918408386872593</v>
      </c>
      <c r="E146" s="243">
        <f>'Open Int.'!B150/'Open Int.'!K150</f>
        <v>0.9973045822102425</v>
      </c>
      <c r="F146" s="228">
        <f>'Open Int.'!E150/'Open Int.'!K150</f>
        <v>0.0017969451931716084</v>
      </c>
      <c r="G146" s="244">
        <f>'Open Int.'!H150/'Open Int.'!K150</f>
        <v>0.0008984725965858042</v>
      </c>
      <c r="H146" s="247">
        <v>2840439</v>
      </c>
      <c r="I146" s="231">
        <v>568000</v>
      </c>
      <c r="J146" s="354">
        <v>568000</v>
      </c>
      <c r="K146" s="117" t="str">
        <f t="shared" si="5"/>
        <v>Some sign of build up Gross exposure crosses 30%</v>
      </c>
      <c r="M146"/>
      <c r="N146"/>
    </row>
    <row r="147" spans="1:14" s="7" customFormat="1" ht="15">
      <c r="A147" s="201" t="s">
        <v>431</v>
      </c>
      <c r="B147" s="235">
        <f>'Open Int.'!K151</f>
        <v>65994500</v>
      </c>
      <c r="C147" s="237">
        <f>'Open Int.'!R151</f>
        <v>219.761685</v>
      </c>
      <c r="D147" s="161">
        <f t="shared" si="4"/>
        <v>0.45882214072521993</v>
      </c>
      <c r="E147" s="243">
        <f>'Open Int.'!B151/'Open Int.'!K151</f>
        <v>0.8026002166847237</v>
      </c>
      <c r="F147" s="228">
        <f>'Open Int.'!E151/'Open Int.'!K151</f>
        <v>0.16327193932827735</v>
      </c>
      <c r="G147" s="244">
        <f>'Open Int.'!H151/'Open Int.'!K151</f>
        <v>0.03412784398699892</v>
      </c>
      <c r="H147" s="247">
        <v>143834602</v>
      </c>
      <c r="I147" s="231">
        <v>28764450</v>
      </c>
      <c r="J147" s="354">
        <v>17760600</v>
      </c>
      <c r="K147" s="117" t="str">
        <f t="shared" si="5"/>
        <v>Gross exposure is building up andcrpsses 40% mark</v>
      </c>
      <c r="M147"/>
      <c r="N147"/>
    </row>
    <row r="148" spans="1:14" s="7" customFormat="1" ht="15">
      <c r="A148" s="201" t="s">
        <v>432</v>
      </c>
      <c r="B148" s="235">
        <f>'Open Int.'!K152</f>
        <v>1080450</v>
      </c>
      <c r="C148" s="237">
        <f>'Open Int.'!R152</f>
        <v>48.07462275</v>
      </c>
      <c r="D148" s="161">
        <f t="shared" si="4"/>
        <v>0.1283833946782056</v>
      </c>
      <c r="E148" s="243">
        <f>'Open Int.'!B152/'Open Int.'!K152</f>
        <v>0.9979175343606831</v>
      </c>
      <c r="F148" s="228">
        <f>'Open Int.'!E152/'Open Int.'!K152</f>
        <v>0.001665972511453561</v>
      </c>
      <c r="G148" s="244">
        <f>'Open Int.'!H152/'Open Int.'!K152</f>
        <v>0.00041649312786339027</v>
      </c>
      <c r="H148" s="247">
        <v>8415808</v>
      </c>
      <c r="I148" s="231">
        <v>1683000</v>
      </c>
      <c r="J148" s="354">
        <v>1077300</v>
      </c>
      <c r="K148" s="117" t="str">
        <f t="shared" si="5"/>
        <v>Gross Exposure is less then 30%</v>
      </c>
      <c r="M148"/>
      <c r="N148"/>
    </row>
    <row r="149" spans="1:14" s="7" customFormat="1" ht="15">
      <c r="A149" s="201" t="s">
        <v>216</v>
      </c>
      <c r="B149" s="235">
        <f>'Open Int.'!K153</f>
        <v>84095050</v>
      </c>
      <c r="C149" s="237">
        <f>'Open Int.'!R153</f>
        <v>777.0382620000001</v>
      </c>
      <c r="D149" s="161">
        <f t="shared" si="4"/>
        <v>0.46719472222222225</v>
      </c>
      <c r="E149" s="243">
        <f>'Open Int.'!B153/'Open Int.'!K153</f>
        <v>0.7219057483169342</v>
      </c>
      <c r="F149" s="228">
        <f>'Open Int.'!E153/'Open Int.'!K153</f>
        <v>0.206588853921842</v>
      </c>
      <c r="G149" s="244">
        <f>'Open Int.'!H153/'Open Int.'!K153</f>
        <v>0.07150539776122376</v>
      </c>
      <c r="H149" s="247">
        <v>180000000</v>
      </c>
      <c r="I149" s="231">
        <v>35999100</v>
      </c>
      <c r="J149" s="354">
        <v>17999550</v>
      </c>
      <c r="K149" s="117" t="str">
        <f t="shared" si="5"/>
        <v>Gross exposure is building up andcrpsses 40% mark</v>
      </c>
      <c r="M149"/>
      <c r="N149"/>
    </row>
    <row r="150" spans="1:14" s="7" customFormat="1" ht="15">
      <c r="A150" s="201" t="s">
        <v>235</v>
      </c>
      <c r="B150" s="235">
        <f>'Open Int.'!K154</f>
        <v>33863400</v>
      </c>
      <c r="C150" s="237">
        <f>'Open Int.'!R154</f>
        <v>489.156813</v>
      </c>
      <c r="D150" s="161">
        <f t="shared" si="4"/>
        <v>0.28984526033960445</v>
      </c>
      <c r="E150" s="243">
        <f>'Open Int.'!B154/'Open Int.'!K154</f>
        <v>0.7117684579811833</v>
      </c>
      <c r="F150" s="228">
        <f>'Open Int.'!E154/'Open Int.'!K154</f>
        <v>0.1758092808164567</v>
      </c>
      <c r="G150" s="244">
        <f>'Open Int.'!H154/'Open Int.'!K154</f>
        <v>0.11242226120236007</v>
      </c>
      <c r="H150" s="247">
        <v>116832685</v>
      </c>
      <c r="I150" s="231">
        <v>22995900</v>
      </c>
      <c r="J150" s="354">
        <v>11496600</v>
      </c>
      <c r="K150" s="117" t="str">
        <f t="shared" si="5"/>
        <v>Gross Exposure is less then 30%</v>
      </c>
      <c r="M150"/>
      <c r="N150"/>
    </row>
    <row r="151" spans="1:14" s="7" customFormat="1" ht="15">
      <c r="A151" s="201" t="s">
        <v>204</v>
      </c>
      <c r="B151" s="235">
        <f>'Open Int.'!K155</f>
        <v>14584200</v>
      </c>
      <c r="C151" s="237">
        <f>'Open Int.'!R155</f>
        <v>661.028865</v>
      </c>
      <c r="D151" s="161">
        <f t="shared" si="4"/>
        <v>0.15245450371126082</v>
      </c>
      <c r="E151" s="243">
        <f>'Open Int.'!B155/'Open Int.'!K155</f>
        <v>0.8790060476405973</v>
      </c>
      <c r="F151" s="228">
        <f>'Open Int.'!E155/'Open Int.'!K155</f>
        <v>0.10671822931665775</v>
      </c>
      <c r="G151" s="244">
        <f>'Open Int.'!H155/'Open Int.'!K155</f>
        <v>0.014275723042744888</v>
      </c>
      <c r="H151" s="247">
        <v>95662638</v>
      </c>
      <c r="I151" s="231">
        <v>6339000</v>
      </c>
      <c r="J151" s="354">
        <v>3169200</v>
      </c>
      <c r="K151" s="117" t="str">
        <f t="shared" si="5"/>
        <v>Gross Exposure is less then 30%</v>
      </c>
      <c r="M151"/>
      <c r="N151"/>
    </row>
    <row r="152" spans="1:14" s="7" customFormat="1" ht="15">
      <c r="A152" s="201" t="s">
        <v>205</v>
      </c>
      <c r="B152" s="235">
        <f>'Open Int.'!K156</f>
        <v>9532250</v>
      </c>
      <c r="C152" s="237">
        <f>'Open Int.'!R156</f>
        <v>1247.4855575</v>
      </c>
      <c r="D152" s="161">
        <f t="shared" si="4"/>
        <v>0.2795298274432442</v>
      </c>
      <c r="E152" s="243">
        <f>'Open Int.'!B156/'Open Int.'!K156</f>
        <v>0.7793018437409845</v>
      </c>
      <c r="F152" s="228">
        <f>'Open Int.'!E156/'Open Int.'!K156</f>
        <v>0.1338351386084083</v>
      </c>
      <c r="G152" s="244">
        <f>'Open Int.'!H156/'Open Int.'!K156</f>
        <v>0.08686301765060715</v>
      </c>
      <c r="H152" s="247">
        <v>34101012</v>
      </c>
      <c r="I152" s="231">
        <v>2722500</v>
      </c>
      <c r="J152" s="354">
        <v>1361250</v>
      </c>
      <c r="K152" s="117" t="str">
        <f t="shared" si="5"/>
        <v>Gross Exposure is less then 30%</v>
      </c>
      <c r="M152"/>
      <c r="N152"/>
    </row>
    <row r="153" spans="1:14" s="7" customFormat="1" ht="15">
      <c r="A153" s="201" t="s">
        <v>37</v>
      </c>
      <c r="B153" s="235">
        <f>'Open Int.'!K157</f>
        <v>2844800</v>
      </c>
      <c r="C153" s="237">
        <f>'Open Int.'!R157</f>
        <v>59.086496</v>
      </c>
      <c r="D153" s="161">
        <f t="shared" si="4"/>
        <v>0.2535011459592017</v>
      </c>
      <c r="E153" s="243">
        <f>'Open Int.'!B157/'Open Int.'!K157</f>
        <v>0.9319460067491564</v>
      </c>
      <c r="F153" s="228">
        <f>'Open Int.'!E157/'Open Int.'!K157</f>
        <v>0.06074240719910011</v>
      </c>
      <c r="G153" s="244">
        <f>'Open Int.'!H157/'Open Int.'!K157</f>
        <v>0.007311586051743532</v>
      </c>
      <c r="H153" s="247">
        <v>11222040</v>
      </c>
      <c r="I153" s="231">
        <v>2243200</v>
      </c>
      <c r="J153" s="354">
        <v>2243200</v>
      </c>
      <c r="K153" s="117" t="str">
        <f t="shared" si="5"/>
        <v>Gross Exposure is less then 30%</v>
      </c>
      <c r="M153"/>
      <c r="N153"/>
    </row>
    <row r="154" spans="1:16" s="7" customFormat="1" ht="15">
      <c r="A154" s="201" t="s">
        <v>299</v>
      </c>
      <c r="B154" s="235">
        <f>'Open Int.'!K158</f>
        <v>1706100</v>
      </c>
      <c r="C154" s="237">
        <f>'Open Int.'!R158</f>
        <v>287.904375</v>
      </c>
      <c r="D154" s="161">
        <f t="shared" si="4"/>
        <v>0.4422882643121511</v>
      </c>
      <c r="E154" s="243">
        <f>'Open Int.'!B158/'Open Int.'!K158</f>
        <v>0.9316863020924917</v>
      </c>
      <c r="F154" s="228">
        <f>'Open Int.'!E158/'Open Int.'!K158</f>
        <v>0.06646738174784596</v>
      </c>
      <c r="G154" s="244">
        <f>'Open Int.'!H158/'Open Int.'!K158</f>
        <v>0.0018463161596623879</v>
      </c>
      <c r="H154" s="247">
        <v>3857439</v>
      </c>
      <c r="I154" s="231">
        <v>771450</v>
      </c>
      <c r="J154" s="354">
        <v>385650</v>
      </c>
      <c r="K154" s="117" t="str">
        <f t="shared" si="5"/>
        <v>Gross exposure is building up andcrpsses 40% mark</v>
      </c>
      <c r="M154"/>
      <c r="N154"/>
      <c r="P154" s="96"/>
    </row>
    <row r="155" spans="1:16" s="7" customFormat="1" ht="15">
      <c r="A155" s="201" t="s">
        <v>433</v>
      </c>
      <c r="B155" s="235">
        <f>'Open Int.'!K159</f>
        <v>49200</v>
      </c>
      <c r="C155" s="237">
        <f>'Open Int.'!R159</f>
        <v>5.287524</v>
      </c>
      <c r="D155" s="161">
        <f t="shared" si="4"/>
        <v>0.019462926092702865</v>
      </c>
      <c r="E155" s="243">
        <f>'Open Int.'!B159/'Open Int.'!K159</f>
        <v>1</v>
      </c>
      <c r="F155" s="228">
        <f>'Open Int.'!E159/'Open Int.'!K159</f>
        <v>0</v>
      </c>
      <c r="G155" s="244">
        <f>'Open Int.'!H159/'Open Int.'!K159</f>
        <v>0</v>
      </c>
      <c r="H155" s="247">
        <v>2527883</v>
      </c>
      <c r="I155" s="231">
        <v>505400</v>
      </c>
      <c r="J155" s="354">
        <v>481800</v>
      </c>
      <c r="K155" s="117" t="str">
        <f t="shared" si="5"/>
        <v>Gross Exposure is less then 30%</v>
      </c>
      <c r="M155"/>
      <c r="N155"/>
      <c r="P155" s="96"/>
    </row>
    <row r="156" spans="1:16" s="7" customFormat="1" ht="15">
      <c r="A156" s="201" t="s">
        <v>228</v>
      </c>
      <c r="B156" s="235">
        <f>'Open Int.'!K160</f>
        <v>1214480</v>
      </c>
      <c r="C156" s="237">
        <f>'Open Int.'!R160</f>
        <v>151.2149048</v>
      </c>
      <c r="D156" s="161">
        <f t="shared" si="4"/>
        <v>0.08036574593378693</v>
      </c>
      <c r="E156" s="243">
        <f>'Open Int.'!B160/'Open Int.'!K160</f>
        <v>0.9770897832817338</v>
      </c>
      <c r="F156" s="228">
        <f>'Open Int.'!E160/'Open Int.'!K160</f>
        <v>0.019969040247678017</v>
      </c>
      <c r="G156" s="244">
        <f>'Open Int.'!H160/'Open Int.'!K160</f>
        <v>0.0029411764705882353</v>
      </c>
      <c r="H156" s="247">
        <v>15111911</v>
      </c>
      <c r="I156" s="231">
        <v>2548904</v>
      </c>
      <c r="J156" s="354">
        <v>1274452</v>
      </c>
      <c r="K156" s="117" t="str">
        <f t="shared" si="5"/>
        <v>Gross Exposure is less then 30%</v>
      </c>
      <c r="M156"/>
      <c r="N156"/>
      <c r="P156" s="96"/>
    </row>
    <row r="157" spans="1:16" s="7" customFormat="1" ht="15">
      <c r="A157" s="201" t="s">
        <v>434</v>
      </c>
      <c r="B157" s="235">
        <f>'Open Int.'!K161</f>
        <v>3684200</v>
      </c>
      <c r="C157" s="237">
        <f>'Open Int.'!R161</f>
        <v>28.607813</v>
      </c>
      <c r="D157" s="161">
        <f t="shared" si="4"/>
        <v>0.16905351551883466</v>
      </c>
      <c r="E157" s="243">
        <f>'Open Int.'!B161/'Open Int.'!K161</f>
        <v>0.9872971065631616</v>
      </c>
      <c r="F157" s="228">
        <f>'Open Int.'!E161/'Open Int.'!K161</f>
        <v>0.012702893436838392</v>
      </c>
      <c r="G157" s="244">
        <f>'Open Int.'!H161/'Open Int.'!K161</f>
        <v>0</v>
      </c>
      <c r="H157" s="247">
        <v>21793099</v>
      </c>
      <c r="I157" s="231">
        <v>4357600</v>
      </c>
      <c r="J157" s="354">
        <v>4357600</v>
      </c>
      <c r="K157" s="117" t="str">
        <f t="shared" si="5"/>
        <v>Gross Exposure is less then 30%</v>
      </c>
      <c r="M157"/>
      <c r="N157"/>
      <c r="P157" s="96"/>
    </row>
    <row r="158" spans="1:16" s="7" customFormat="1" ht="15">
      <c r="A158" s="201" t="s">
        <v>276</v>
      </c>
      <c r="B158" s="235">
        <f>'Open Int.'!K162</f>
        <v>404950</v>
      </c>
      <c r="C158" s="237">
        <f>'Open Int.'!R162</f>
        <v>38.07137425</v>
      </c>
      <c r="D158" s="161">
        <f t="shared" si="4"/>
        <v>0.21357333853707933</v>
      </c>
      <c r="E158" s="243">
        <f>'Open Int.'!B162/'Open Int.'!K162</f>
        <v>0.9922212618841832</v>
      </c>
      <c r="F158" s="228">
        <f>'Open Int.'!E162/'Open Int.'!K162</f>
        <v>0.006050129645635264</v>
      </c>
      <c r="G158" s="244">
        <f>'Open Int.'!H162/'Open Int.'!K162</f>
        <v>0.001728608470181504</v>
      </c>
      <c r="H158" s="247">
        <v>1896070</v>
      </c>
      <c r="I158" s="231">
        <v>379050</v>
      </c>
      <c r="J158" s="354">
        <v>379050</v>
      </c>
      <c r="K158" s="117" t="str">
        <f t="shared" si="5"/>
        <v>Gross Exposure is less then 30%</v>
      </c>
      <c r="M158"/>
      <c r="N158"/>
      <c r="P158" s="96"/>
    </row>
    <row r="159" spans="1:16" s="7" customFormat="1" ht="15">
      <c r="A159" s="201" t="s">
        <v>180</v>
      </c>
      <c r="B159" s="235">
        <f>'Open Int.'!K163</f>
        <v>6571500</v>
      </c>
      <c r="C159" s="237">
        <f>'Open Int.'!R163</f>
        <v>108.1340325</v>
      </c>
      <c r="D159" s="161">
        <f t="shared" si="4"/>
        <v>0.8405954047962866</v>
      </c>
      <c r="E159" s="243">
        <f>'Open Int.'!B163/'Open Int.'!K163</f>
        <v>0.9155443962565625</v>
      </c>
      <c r="F159" s="228">
        <f>'Open Int.'!E163/'Open Int.'!K163</f>
        <v>0.0721296507646656</v>
      </c>
      <c r="G159" s="244">
        <f>'Open Int.'!H163/'Open Int.'!K163</f>
        <v>0.012325952978771969</v>
      </c>
      <c r="H159" s="247">
        <v>7817673</v>
      </c>
      <c r="I159" s="231">
        <v>1563000</v>
      </c>
      <c r="J159" s="354">
        <v>1563000</v>
      </c>
      <c r="K159" s="117" t="str">
        <f t="shared" si="5"/>
        <v>Gross exposure has crossed 80%,Margin double</v>
      </c>
      <c r="M159"/>
      <c r="N159"/>
      <c r="P159" s="96"/>
    </row>
    <row r="160" spans="1:16" s="7" customFormat="1" ht="15">
      <c r="A160" s="201" t="s">
        <v>181</v>
      </c>
      <c r="B160" s="235">
        <f>'Open Int.'!K164</f>
        <v>401200</v>
      </c>
      <c r="C160" s="237">
        <f>'Open Int.'!R164</f>
        <v>12.603697999999998</v>
      </c>
      <c r="D160" s="161">
        <f t="shared" si="4"/>
        <v>0.07069846452873711</v>
      </c>
      <c r="E160" s="243">
        <f>'Open Int.'!B164/'Open Int.'!K164</f>
        <v>1</v>
      </c>
      <c r="F160" s="228">
        <f>'Open Int.'!E164/'Open Int.'!K164</f>
        <v>0</v>
      </c>
      <c r="G160" s="244">
        <f>'Open Int.'!H164/'Open Int.'!K164</f>
        <v>0</v>
      </c>
      <c r="H160" s="247">
        <v>5674805</v>
      </c>
      <c r="I160" s="231">
        <v>1134750</v>
      </c>
      <c r="J160" s="354">
        <v>1134750</v>
      </c>
      <c r="K160" s="117" t="str">
        <f t="shared" si="5"/>
        <v>Gross Exposure is less then 30%</v>
      </c>
      <c r="M160"/>
      <c r="N160"/>
      <c r="P160" s="96"/>
    </row>
    <row r="161" spans="1:16" s="7" customFormat="1" ht="15">
      <c r="A161" s="201" t="s">
        <v>150</v>
      </c>
      <c r="B161" s="235">
        <f>'Open Int.'!K165</f>
        <v>4131216</v>
      </c>
      <c r="C161" s="237">
        <f>'Open Int.'!R165</f>
        <v>222.48663767999997</v>
      </c>
      <c r="D161" s="161">
        <f t="shared" si="4"/>
        <v>0.17823589856073085</v>
      </c>
      <c r="E161" s="243">
        <f>'Open Int.'!B165/'Open Int.'!K165</f>
        <v>0.96745122985581</v>
      </c>
      <c r="F161" s="228">
        <f>'Open Int.'!E165/'Open Int.'!K165</f>
        <v>0.028519932145886346</v>
      </c>
      <c r="G161" s="244">
        <f>'Open Int.'!H165/'Open Int.'!K165</f>
        <v>0.004028837998303647</v>
      </c>
      <c r="H161" s="247">
        <v>23178361</v>
      </c>
      <c r="I161" s="231">
        <v>4635354</v>
      </c>
      <c r="J161" s="354">
        <v>2317458</v>
      </c>
      <c r="K161" s="117" t="str">
        <f t="shared" si="5"/>
        <v>Gross Exposure is less then 30%</v>
      </c>
      <c r="M161"/>
      <c r="N161"/>
      <c r="P161" s="96"/>
    </row>
    <row r="162" spans="1:16" s="7" customFormat="1" ht="15">
      <c r="A162" s="201" t="s">
        <v>435</v>
      </c>
      <c r="B162" s="235">
        <f>'Open Int.'!K166</f>
        <v>5348750</v>
      </c>
      <c r="C162" s="237">
        <f>'Open Int.'!R166</f>
        <v>86.08813124999999</v>
      </c>
      <c r="D162" s="161">
        <f t="shared" si="4"/>
        <v>0.2220567685663849</v>
      </c>
      <c r="E162" s="243">
        <f>'Open Int.'!B166/'Open Int.'!K166</f>
        <v>1</v>
      </c>
      <c r="F162" s="228">
        <f>'Open Int.'!E166/'Open Int.'!K166</f>
        <v>0</v>
      </c>
      <c r="G162" s="244">
        <f>'Open Int.'!H166/'Open Int.'!K166</f>
        <v>0</v>
      </c>
      <c r="H162" s="247">
        <v>24087309</v>
      </c>
      <c r="I162" s="231">
        <v>4816250</v>
      </c>
      <c r="J162" s="354">
        <v>3060000</v>
      </c>
      <c r="K162" s="117" t="str">
        <f t="shared" si="5"/>
        <v>Gross Exposure is less then 30%</v>
      </c>
      <c r="M162"/>
      <c r="N162"/>
      <c r="P162" s="96"/>
    </row>
    <row r="163" spans="1:16" s="7" customFormat="1" ht="15">
      <c r="A163" s="201" t="s">
        <v>436</v>
      </c>
      <c r="B163" s="235">
        <f>'Open Int.'!K167</f>
        <v>1350300</v>
      </c>
      <c r="C163" s="237">
        <f>'Open Int.'!R167</f>
        <v>27.9444585</v>
      </c>
      <c r="D163" s="161">
        <f t="shared" si="4"/>
        <v>0.1861762962540138</v>
      </c>
      <c r="E163" s="243">
        <f>'Open Int.'!B167/'Open Int.'!K167</f>
        <v>0.9968895800933126</v>
      </c>
      <c r="F163" s="228">
        <f>'Open Int.'!E167/'Open Int.'!K167</f>
        <v>0.003110419906687403</v>
      </c>
      <c r="G163" s="244">
        <f>'Open Int.'!H167/'Open Int.'!K167</f>
        <v>0</v>
      </c>
      <c r="H163" s="247">
        <v>7252803</v>
      </c>
      <c r="I163" s="231">
        <v>1450050</v>
      </c>
      <c r="J163" s="354">
        <v>1450050</v>
      </c>
      <c r="K163" s="117" t="str">
        <f t="shared" si="5"/>
        <v>Gross Exposure is less then 30%</v>
      </c>
      <c r="M163"/>
      <c r="N163"/>
      <c r="P163" s="96"/>
    </row>
    <row r="164" spans="1:16" s="7" customFormat="1" ht="15">
      <c r="A164" s="201" t="s">
        <v>151</v>
      </c>
      <c r="B164" s="235">
        <f>'Open Int.'!K168</f>
        <v>1515375</v>
      </c>
      <c r="C164" s="237">
        <f>'Open Int.'!R168</f>
        <v>164.79703125</v>
      </c>
      <c r="D164" s="161">
        <f t="shared" si="4"/>
        <v>0.12361015809375211</v>
      </c>
      <c r="E164" s="243">
        <f>'Open Int.'!B168/'Open Int.'!K168</f>
        <v>1</v>
      </c>
      <c r="F164" s="228">
        <f>'Open Int.'!E168/'Open Int.'!K168</f>
        <v>0</v>
      </c>
      <c r="G164" s="244">
        <f>'Open Int.'!H168/'Open Int.'!K168</f>
        <v>0</v>
      </c>
      <c r="H164" s="247">
        <v>12259308</v>
      </c>
      <c r="I164" s="231">
        <v>2451825</v>
      </c>
      <c r="J164" s="354">
        <v>1225800</v>
      </c>
      <c r="K164" s="117" t="str">
        <f t="shared" si="5"/>
        <v>Gross Exposure is less then 30%</v>
      </c>
      <c r="M164"/>
      <c r="N164"/>
      <c r="P164" s="96"/>
    </row>
    <row r="165" spans="1:16" s="7" customFormat="1" ht="15">
      <c r="A165" s="201" t="s">
        <v>214</v>
      </c>
      <c r="B165" s="235">
        <f>'Open Int.'!K169</f>
        <v>497375</v>
      </c>
      <c r="C165" s="237">
        <f>'Open Int.'!R169</f>
        <v>67.72755375</v>
      </c>
      <c r="D165" s="161">
        <f t="shared" si="4"/>
        <v>0.36099216141675133</v>
      </c>
      <c r="E165" s="243">
        <f>'Open Int.'!B169/'Open Int.'!K169</f>
        <v>1</v>
      </c>
      <c r="F165" s="228">
        <f>'Open Int.'!E169/'Open Int.'!K169</f>
        <v>0</v>
      </c>
      <c r="G165" s="244">
        <f>'Open Int.'!H169/'Open Int.'!K169</f>
        <v>0</v>
      </c>
      <c r="H165" s="247">
        <v>1377800</v>
      </c>
      <c r="I165" s="231">
        <v>275500</v>
      </c>
      <c r="J165" s="354">
        <v>275500</v>
      </c>
      <c r="K165" s="117" t="str">
        <f t="shared" si="5"/>
        <v>Some sign of build up Gross exposure crosses 30%</v>
      </c>
      <c r="M165"/>
      <c r="N165"/>
      <c r="P165" s="96"/>
    </row>
    <row r="166" spans="1:16" s="7" customFormat="1" ht="15">
      <c r="A166" s="201" t="s">
        <v>229</v>
      </c>
      <c r="B166" s="235">
        <f>'Open Int.'!K170</f>
        <v>1739400</v>
      </c>
      <c r="C166" s="237">
        <f>'Open Int.'!R170</f>
        <v>200.857215</v>
      </c>
      <c r="D166" s="161">
        <f t="shared" si="4"/>
        <v>0.09982509660548759</v>
      </c>
      <c r="E166" s="243">
        <f>'Open Int.'!B170/'Open Int.'!K170</f>
        <v>0.9928711049787283</v>
      </c>
      <c r="F166" s="228">
        <f>'Open Int.'!E170/'Open Int.'!K170</f>
        <v>0.006668966310221916</v>
      </c>
      <c r="G166" s="244">
        <f>'Open Int.'!H170/'Open Int.'!K170</f>
        <v>0.00045992871104978727</v>
      </c>
      <c r="H166" s="247">
        <v>17424476</v>
      </c>
      <c r="I166" s="231">
        <v>2526200</v>
      </c>
      <c r="J166" s="354">
        <v>1263000</v>
      </c>
      <c r="K166" s="117" t="str">
        <f t="shared" si="5"/>
        <v>Gross Exposure is less then 30%</v>
      </c>
      <c r="M166"/>
      <c r="N166"/>
      <c r="P166" s="96"/>
    </row>
    <row r="167" spans="1:16" s="7" customFormat="1" ht="15">
      <c r="A167" s="201" t="s">
        <v>91</v>
      </c>
      <c r="B167" s="235">
        <f>'Open Int.'!K171</f>
        <v>9401200</v>
      </c>
      <c r="C167" s="237">
        <f>'Open Int.'!R171</f>
        <v>76.290738</v>
      </c>
      <c r="D167" s="161">
        <f t="shared" si="4"/>
        <v>0.2686057142857143</v>
      </c>
      <c r="E167" s="243">
        <f>'Open Int.'!B171/'Open Int.'!K171</f>
        <v>0.774858528698464</v>
      </c>
      <c r="F167" s="228">
        <f>'Open Int.'!E171/'Open Int.'!K171</f>
        <v>0.19078415521422798</v>
      </c>
      <c r="G167" s="244">
        <f>'Open Int.'!H171/'Open Int.'!K171</f>
        <v>0.034357316087308</v>
      </c>
      <c r="H167" s="247">
        <v>35000000</v>
      </c>
      <c r="I167" s="231">
        <v>6999600</v>
      </c>
      <c r="J167" s="354">
        <v>6771600</v>
      </c>
      <c r="K167" s="117" t="str">
        <f t="shared" si="5"/>
        <v>Gross Exposure is less then 30%</v>
      </c>
      <c r="M167"/>
      <c r="N167"/>
      <c r="P167" s="96"/>
    </row>
    <row r="168" spans="1:16" s="7" customFormat="1" ht="15">
      <c r="A168" s="201" t="s">
        <v>152</v>
      </c>
      <c r="B168" s="235">
        <f>'Open Int.'!K172</f>
        <v>2720250</v>
      </c>
      <c r="C168" s="237">
        <f>'Open Int.'!R172</f>
        <v>70.1008425</v>
      </c>
      <c r="D168" s="161">
        <f t="shared" si="4"/>
        <v>0.0924402293761439</v>
      </c>
      <c r="E168" s="243">
        <f>'Open Int.'!B172/'Open Int.'!K172</f>
        <v>0.9037220843672457</v>
      </c>
      <c r="F168" s="228">
        <f>'Open Int.'!E172/'Open Int.'!K172</f>
        <v>0.08287841191066997</v>
      </c>
      <c r="G168" s="244">
        <f>'Open Int.'!H172/'Open Int.'!K172</f>
        <v>0.013399503722084368</v>
      </c>
      <c r="H168" s="247">
        <v>29427123</v>
      </c>
      <c r="I168" s="231">
        <v>5884650</v>
      </c>
      <c r="J168" s="354">
        <v>2941650</v>
      </c>
      <c r="K168" s="117" t="str">
        <f t="shared" si="5"/>
        <v>Gross Exposure is less then 30%</v>
      </c>
      <c r="M168"/>
      <c r="N168"/>
      <c r="P168" s="96"/>
    </row>
    <row r="169" spans="1:16" s="7" customFormat="1" ht="15">
      <c r="A169" s="201" t="s">
        <v>208</v>
      </c>
      <c r="B169" s="235">
        <f>'Open Int.'!K173</f>
        <v>7238016</v>
      </c>
      <c r="C169" s="237">
        <f>'Open Int.'!R173</f>
        <v>512.4515328</v>
      </c>
      <c r="D169" s="161">
        <f t="shared" si="4"/>
        <v>0.1689133634585614</v>
      </c>
      <c r="E169" s="243">
        <f>'Open Int.'!B173/'Open Int.'!K173</f>
        <v>0.9460382513661202</v>
      </c>
      <c r="F169" s="228">
        <f>'Open Int.'!E173/'Open Int.'!K173</f>
        <v>0.04604963570127504</v>
      </c>
      <c r="G169" s="244">
        <f>'Open Int.'!H173/'Open Int.'!K173</f>
        <v>0.007912112932604735</v>
      </c>
      <c r="H169" s="247">
        <v>42850464</v>
      </c>
      <c r="I169" s="231">
        <v>3990632</v>
      </c>
      <c r="J169" s="354">
        <v>1995316</v>
      </c>
      <c r="K169" s="117" t="str">
        <f t="shared" si="5"/>
        <v>Gross Exposure is less then 30%</v>
      </c>
      <c r="M169"/>
      <c r="N169"/>
      <c r="P169" s="96"/>
    </row>
    <row r="170" spans="1:16" s="7" customFormat="1" ht="15">
      <c r="A170" s="201" t="s">
        <v>230</v>
      </c>
      <c r="B170" s="235">
        <f>'Open Int.'!K174</f>
        <v>1234800</v>
      </c>
      <c r="C170" s="237">
        <f>'Open Int.'!R174</f>
        <v>75.131406</v>
      </c>
      <c r="D170" s="161">
        <f t="shared" si="4"/>
        <v>0.04617421154579653</v>
      </c>
      <c r="E170" s="243">
        <f>'Open Int.'!B174/'Open Int.'!K174</f>
        <v>0.9925494007126661</v>
      </c>
      <c r="F170" s="228">
        <f>'Open Int.'!E174/'Open Int.'!K174</f>
        <v>0.007450599287333981</v>
      </c>
      <c r="G170" s="244">
        <f>'Open Int.'!H174/'Open Int.'!K174</f>
        <v>0</v>
      </c>
      <c r="H170" s="247">
        <v>26742200</v>
      </c>
      <c r="I170" s="231">
        <v>5068800</v>
      </c>
      <c r="J170" s="354">
        <v>2534400</v>
      </c>
      <c r="K170" s="117" t="str">
        <f t="shared" si="5"/>
        <v>Gross Exposure is less then 30%</v>
      </c>
      <c r="M170"/>
      <c r="N170"/>
      <c r="P170" s="96"/>
    </row>
    <row r="171" spans="1:16" s="7" customFormat="1" ht="15">
      <c r="A171" s="201" t="s">
        <v>185</v>
      </c>
      <c r="B171" s="235">
        <f>'Open Int.'!K175</f>
        <v>15773400</v>
      </c>
      <c r="C171" s="237">
        <f>'Open Int.'!R175</f>
        <v>1040.492331</v>
      </c>
      <c r="D171" s="161">
        <f t="shared" si="4"/>
        <v>0.19554604684551055</v>
      </c>
      <c r="E171" s="243">
        <f>'Open Int.'!B175/'Open Int.'!K175</f>
        <v>0.6357411845258473</v>
      </c>
      <c r="F171" s="228">
        <f>'Open Int.'!E175/'Open Int.'!K175</f>
        <v>0.21636425881547416</v>
      </c>
      <c r="G171" s="244">
        <f>'Open Int.'!H175/'Open Int.'!K175</f>
        <v>0.14789455665867854</v>
      </c>
      <c r="H171" s="247">
        <v>80663354</v>
      </c>
      <c r="I171" s="231">
        <v>5459400</v>
      </c>
      <c r="J171" s="354">
        <v>2729700</v>
      </c>
      <c r="K171" s="117" t="str">
        <f t="shared" si="5"/>
        <v>Gross Exposure is less then 30%</v>
      </c>
      <c r="M171"/>
      <c r="N171"/>
      <c r="P171" s="96"/>
    </row>
    <row r="172" spans="1:16" s="7" customFormat="1" ht="15">
      <c r="A172" s="201" t="s">
        <v>206</v>
      </c>
      <c r="B172" s="235">
        <f>'Open Int.'!K176</f>
        <v>2095500</v>
      </c>
      <c r="C172" s="237">
        <f>'Open Int.'!R176</f>
        <v>183.3248175</v>
      </c>
      <c r="D172" s="161">
        <f t="shared" si="4"/>
        <v>0.26247646260640445</v>
      </c>
      <c r="E172" s="243">
        <f>'Open Int.'!B176/'Open Int.'!K176</f>
        <v>0.9876640419947507</v>
      </c>
      <c r="F172" s="228">
        <f>'Open Int.'!E176/'Open Int.'!K176</f>
        <v>0.012073490813648294</v>
      </c>
      <c r="G172" s="244">
        <f>'Open Int.'!H176/'Open Int.'!K176</f>
        <v>0.00026246719160104987</v>
      </c>
      <c r="H172" s="247">
        <v>7983573</v>
      </c>
      <c r="I172" s="231">
        <v>1596650</v>
      </c>
      <c r="J172" s="354">
        <v>798050</v>
      </c>
      <c r="K172" s="117" t="str">
        <f t="shared" si="5"/>
        <v>Gross Exposure is less then 30%</v>
      </c>
      <c r="M172"/>
      <c r="N172"/>
      <c r="P172" s="96"/>
    </row>
    <row r="173" spans="1:16" s="7" customFormat="1" ht="15">
      <c r="A173" s="201" t="s">
        <v>118</v>
      </c>
      <c r="B173" s="235">
        <f>'Open Int.'!K177</f>
        <v>3932500</v>
      </c>
      <c r="C173" s="237">
        <f>'Open Int.'!R177</f>
        <v>485.03455</v>
      </c>
      <c r="D173" s="161">
        <f t="shared" si="4"/>
        <v>0.10949452732013057</v>
      </c>
      <c r="E173" s="243">
        <f>'Open Int.'!B177/'Open Int.'!K177</f>
        <v>0.903305785123967</v>
      </c>
      <c r="F173" s="228">
        <f>'Open Int.'!E177/'Open Int.'!K177</f>
        <v>0.08232676414494597</v>
      </c>
      <c r="G173" s="244">
        <f>'Open Int.'!H177/'Open Int.'!K177</f>
        <v>0.014367450731087094</v>
      </c>
      <c r="H173" s="247">
        <v>35915037</v>
      </c>
      <c r="I173" s="231">
        <v>2369500</v>
      </c>
      <c r="J173" s="354">
        <v>1184750</v>
      </c>
      <c r="K173" s="117" t="str">
        <f t="shared" si="5"/>
        <v>Gross Exposure is less then 30%</v>
      </c>
      <c r="M173"/>
      <c r="N173"/>
      <c r="P173" s="96"/>
    </row>
    <row r="174" spans="1:16" s="7" customFormat="1" ht="15">
      <c r="A174" s="201" t="s">
        <v>231</v>
      </c>
      <c r="B174" s="235">
        <f>'Open Int.'!K178</f>
        <v>997864</v>
      </c>
      <c r="C174" s="237">
        <f>'Open Int.'!R178</f>
        <v>109.77501863999998</v>
      </c>
      <c r="D174" s="161">
        <f t="shared" si="4"/>
        <v>0.23942327117877088</v>
      </c>
      <c r="E174" s="243">
        <f>'Open Int.'!B178/'Open Int.'!K178</f>
        <v>0.9956647398843931</v>
      </c>
      <c r="F174" s="228">
        <f>'Open Int.'!E178/'Open Int.'!K178</f>
        <v>0.004335260115606936</v>
      </c>
      <c r="G174" s="244">
        <f>'Open Int.'!H178/'Open Int.'!K178</f>
        <v>0</v>
      </c>
      <c r="H174" s="247">
        <v>4167782</v>
      </c>
      <c r="I174" s="231">
        <v>833476</v>
      </c>
      <c r="J174" s="354">
        <v>503670</v>
      </c>
      <c r="K174" s="117" t="str">
        <f t="shared" si="5"/>
        <v>Gross Exposure is less then 30%</v>
      </c>
      <c r="M174"/>
      <c r="N174"/>
      <c r="P174" s="96"/>
    </row>
    <row r="175" spans="1:16" s="7" customFormat="1" ht="15">
      <c r="A175" s="201" t="s">
        <v>300</v>
      </c>
      <c r="B175" s="235">
        <f>'Open Int.'!K179</f>
        <v>2379300</v>
      </c>
      <c r="C175" s="237">
        <f>'Open Int.'!R179</f>
        <v>13.0266675</v>
      </c>
      <c r="D175" s="161">
        <f t="shared" si="4"/>
        <v>0.15102460990863115</v>
      </c>
      <c r="E175" s="243">
        <f>'Open Int.'!B179/'Open Int.'!K179</f>
        <v>0.9546925566343042</v>
      </c>
      <c r="F175" s="228">
        <f>'Open Int.'!E179/'Open Int.'!K179</f>
        <v>0.042071197411003236</v>
      </c>
      <c r="G175" s="244">
        <f>'Open Int.'!H179/'Open Int.'!K179</f>
        <v>0.003236245954692557</v>
      </c>
      <c r="H175" s="247">
        <v>15754386</v>
      </c>
      <c r="I175" s="231">
        <v>3149300</v>
      </c>
      <c r="J175" s="354">
        <v>3149300</v>
      </c>
      <c r="K175" s="117" t="str">
        <f t="shared" si="5"/>
        <v>Gross Exposure is less then 30%</v>
      </c>
      <c r="M175"/>
      <c r="N175"/>
      <c r="P175" s="96"/>
    </row>
    <row r="176" spans="1:16" s="7" customFormat="1" ht="15">
      <c r="A176" s="201" t="s">
        <v>301</v>
      </c>
      <c r="B176" s="235">
        <f>'Open Int.'!K180</f>
        <v>97864250</v>
      </c>
      <c r="C176" s="237">
        <f>'Open Int.'!R180</f>
        <v>275.977185</v>
      </c>
      <c r="D176" s="161">
        <f t="shared" si="4"/>
        <v>0.8672259419631098</v>
      </c>
      <c r="E176" s="243">
        <f>'Open Int.'!B180/'Open Int.'!K180</f>
        <v>0.7026161238654565</v>
      </c>
      <c r="F176" s="228">
        <f>'Open Int.'!E180/'Open Int.'!K180</f>
        <v>0.24580886278697278</v>
      </c>
      <c r="G176" s="244">
        <f>'Open Int.'!H180/'Open Int.'!K180</f>
        <v>0.05157501334757074</v>
      </c>
      <c r="H176" s="247">
        <v>112847466</v>
      </c>
      <c r="I176" s="231">
        <v>22561550</v>
      </c>
      <c r="J176" s="354">
        <v>17294750</v>
      </c>
      <c r="K176" s="117" t="str">
        <f t="shared" si="5"/>
        <v>Gross exposure has crossed 80%,Margin double</v>
      </c>
      <c r="M176"/>
      <c r="N176"/>
      <c r="P176" s="96"/>
    </row>
    <row r="177" spans="1:16" s="7" customFormat="1" ht="15">
      <c r="A177" s="201" t="s">
        <v>173</v>
      </c>
      <c r="B177" s="235">
        <f>'Open Int.'!K181</f>
        <v>8687750</v>
      </c>
      <c r="C177" s="237">
        <f>'Open Int.'!R181</f>
        <v>55.8622325</v>
      </c>
      <c r="D177" s="161">
        <f t="shared" si="4"/>
        <v>0.42361267853450174</v>
      </c>
      <c r="E177" s="243">
        <f>'Open Int.'!B181/'Open Int.'!K181</f>
        <v>0.8903225806451613</v>
      </c>
      <c r="F177" s="228">
        <f>'Open Int.'!E181/'Open Int.'!K181</f>
        <v>0.10220713073005093</v>
      </c>
      <c r="G177" s="244">
        <f>'Open Int.'!H181/'Open Int.'!K181</f>
        <v>0.007470288624787776</v>
      </c>
      <c r="H177" s="247">
        <v>20508711</v>
      </c>
      <c r="I177" s="231">
        <v>4100500</v>
      </c>
      <c r="J177" s="354">
        <v>4100500</v>
      </c>
      <c r="K177" s="117" t="str">
        <f t="shared" si="5"/>
        <v>Gross exposure is building up andcrpsses 40% mark</v>
      </c>
      <c r="M177"/>
      <c r="N177"/>
      <c r="P177" s="96"/>
    </row>
    <row r="178" spans="1:16" s="7" customFormat="1" ht="15">
      <c r="A178" s="201" t="s">
        <v>302</v>
      </c>
      <c r="B178" s="235">
        <f>'Open Int.'!K182</f>
        <v>874200</v>
      </c>
      <c r="C178" s="237">
        <f>'Open Int.'!R182</f>
        <v>70.76649</v>
      </c>
      <c r="D178" s="161">
        <f t="shared" si="4"/>
        <v>0.07521072035816202</v>
      </c>
      <c r="E178" s="243">
        <f>'Open Int.'!B182/'Open Int.'!K182</f>
        <v>1</v>
      </c>
      <c r="F178" s="228">
        <f>'Open Int.'!E182/'Open Int.'!K182</f>
        <v>0</v>
      </c>
      <c r="G178" s="244">
        <f>'Open Int.'!H182/'Open Int.'!K182</f>
        <v>0</v>
      </c>
      <c r="H178" s="247">
        <v>11623343</v>
      </c>
      <c r="I178" s="231">
        <v>2324600</v>
      </c>
      <c r="J178" s="354">
        <v>1162200</v>
      </c>
      <c r="K178" s="117" t="str">
        <f t="shared" si="5"/>
        <v>Gross Exposure is less then 30%</v>
      </c>
      <c r="M178"/>
      <c r="N178"/>
      <c r="P178" s="96"/>
    </row>
    <row r="179" spans="1:16" s="7" customFormat="1" ht="15">
      <c r="A179" s="201" t="s">
        <v>82</v>
      </c>
      <c r="B179" s="235">
        <f>'Open Int.'!K183</f>
        <v>8786400</v>
      </c>
      <c r="C179" s="237">
        <f>'Open Int.'!R183</f>
        <v>108.51204</v>
      </c>
      <c r="D179" s="161">
        <f t="shared" si="4"/>
        <v>0.195151074170468</v>
      </c>
      <c r="E179" s="243">
        <f>'Open Int.'!B183/'Open Int.'!K183</f>
        <v>0.981357552581262</v>
      </c>
      <c r="F179" s="228">
        <f>'Open Int.'!E183/'Open Int.'!K183</f>
        <v>0.01601338432122371</v>
      </c>
      <c r="G179" s="244">
        <f>'Open Int.'!H183/'Open Int.'!K183</f>
        <v>0.0026290630975143404</v>
      </c>
      <c r="H179" s="247">
        <v>45023580</v>
      </c>
      <c r="I179" s="231">
        <v>9002700</v>
      </c>
      <c r="J179" s="354">
        <v>4691400</v>
      </c>
      <c r="K179" s="117" t="str">
        <f t="shared" si="5"/>
        <v>Gross Exposure is less then 30%</v>
      </c>
      <c r="M179"/>
      <c r="N179"/>
      <c r="P179" s="96"/>
    </row>
    <row r="180" spans="1:16" s="7" customFormat="1" ht="15">
      <c r="A180" s="201" t="s">
        <v>437</v>
      </c>
      <c r="B180" s="235">
        <f>'Open Int.'!K184</f>
        <v>674100</v>
      </c>
      <c r="C180" s="237">
        <f>'Open Int.'!R184</f>
        <v>19.474748999999996</v>
      </c>
      <c r="D180" s="161">
        <f t="shared" si="4"/>
        <v>0.025608440748731393</v>
      </c>
      <c r="E180" s="243">
        <f>'Open Int.'!B184/'Open Int.'!K184</f>
        <v>0.9937694704049844</v>
      </c>
      <c r="F180" s="228">
        <f>'Open Int.'!E184/'Open Int.'!K184</f>
        <v>0.006230529595015576</v>
      </c>
      <c r="G180" s="244">
        <f>'Open Int.'!H184/'Open Int.'!K184</f>
        <v>0</v>
      </c>
      <c r="H180" s="247">
        <v>26323352</v>
      </c>
      <c r="I180" s="231">
        <v>5264000</v>
      </c>
      <c r="J180" s="354">
        <v>2632000</v>
      </c>
      <c r="K180" s="117" t="str">
        <f t="shared" si="5"/>
        <v>Gross Exposure is less then 30%</v>
      </c>
      <c r="M180"/>
      <c r="N180"/>
      <c r="P180" s="96"/>
    </row>
    <row r="181" spans="1:16" s="7" customFormat="1" ht="15">
      <c r="A181" s="201" t="s">
        <v>438</v>
      </c>
      <c r="B181" s="235">
        <f>'Open Int.'!K185</f>
        <v>1788300</v>
      </c>
      <c r="C181" s="237">
        <f>'Open Int.'!R185</f>
        <v>100.2968055</v>
      </c>
      <c r="D181" s="161">
        <f t="shared" si="4"/>
        <v>0.04330618860521986</v>
      </c>
      <c r="E181" s="243">
        <f>'Open Int.'!B185/'Open Int.'!K185</f>
        <v>0.9849018621036739</v>
      </c>
      <c r="F181" s="228">
        <f>'Open Int.'!E185/'Open Int.'!K185</f>
        <v>0.01459486663311525</v>
      </c>
      <c r="G181" s="244">
        <f>'Open Int.'!H185/'Open Int.'!K185</f>
        <v>0.0005032712632108706</v>
      </c>
      <c r="H181" s="247">
        <v>41294329</v>
      </c>
      <c r="I181" s="231">
        <v>6524550</v>
      </c>
      <c r="J181" s="354">
        <v>3262050</v>
      </c>
      <c r="K181" s="117" t="str">
        <f t="shared" si="5"/>
        <v>Gross Exposure is less then 30%</v>
      </c>
      <c r="M181"/>
      <c r="N181"/>
      <c r="P181" s="96"/>
    </row>
    <row r="182" spans="1:16" s="7" customFormat="1" ht="15">
      <c r="A182" s="201" t="s">
        <v>153</v>
      </c>
      <c r="B182" s="235">
        <f>'Open Int.'!K186</f>
        <v>909000</v>
      </c>
      <c r="C182" s="237">
        <f>'Open Int.'!R186</f>
        <v>52.84016999999999</v>
      </c>
      <c r="D182" s="161">
        <f t="shared" si="4"/>
        <v>0.030659417282865302</v>
      </c>
      <c r="E182" s="243">
        <f>'Open Int.'!B186/'Open Int.'!K186</f>
        <v>0.9930693069306931</v>
      </c>
      <c r="F182" s="228">
        <f>'Open Int.'!E186/'Open Int.'!K186</f>
        <v>0.006435643564356435</v>
      </c>
      <c r="G182" s="244">
        <f>'Open Int.'!H186/'Open Int.'!K186</f>
        <v>0.0004950495049504951</v>
      </c>
      <c r="H182" s="247">
        <v>29648313</v>
      </c>
      <c r="I182" s="231">
        <v>5929650</v>
      </c>
      <c r="J182" s="354">
        <v>2964600</v>
      </c>
      <c r="K182" s="117" t="str">
        <f t="shared" si="5"/>
        <v>Gross Exposure is less then 30%</v>
      </c>
      <c r="M182"/>
      <c r="N182"/>
      <c r="P182" s="96"/>
    </row>
    <row r="183" spans="1:16" s="7" customFormat="1" ht="15">
      <c r="A183" s="201" t="s">
        <v>154</v>
      </c>
      <c r="B183" s="235">
        <f>'Open Int.'!K187</f>
        <v>9459900</v>
      </c>
      <c r="C183" s="237">
        <f>'Open Int.'!R187</f>
        <v>45.4548195</v>
      </c>
      <c r="D183" s="161">
        <f t="shared" si="4"/>
        <v>0.2364975</v>
      </c>
      <c r="E183" s="243">
        <f>'Open Int.'!B187/'Open Int.'!K187</f>
        <v>0.9431072210065645</v>
      </c>
      <c r="F183" s="228">
        <f>'Open Int.'!E187/'Open Int.'!K187</f>
        <v>0.05616338439095551</v>
      </c>
      <c r="G183" s="244">
        <f>'Open Int.'!H187/'Open Int.'!K187</f>
        <v>0.0007293946024799417</v>
      </c>
      <c r="H183" s="247">
        <v>40000000</v>
      </c>
      <c r="I183" s="231">
        <v>7997100</v>
      </c>
      <c r="J183" s="354">
        <v>7997100</v>
      </c>
      <c r="K183" s="117" t="str">
        <f t="shared" si="5"/>
        <v>Gross Exposure is less then 30%</v>
      </c>
      <c r="M183"/>
      <c r="N183"/>
      <c r="P183" s="96"/>
    </row>
    <row r="184" spans="1:16" s="7" customFormat="1" ht="15">
      <c r="A184" s="201" t="s">
        <v>303</v>
      </c>
      <c r="B184" s="235">
        <f>'Open Int.'!K188</f>
        <v>7678800</v>
      </c>
      <c r="C184" s="237">
        <f>'Open Int.'!R188</f>
        <v>74.253996</v>
      </c>
      <c r="D184" s="161">
        <f t="shared" si="4"/>
        <v>0.15964821341116514</v>
      </c>
      <c r="E184" s="243">
        <f>'Open Int.'!B188/'Open Int.'!K188</f>
        <v>0.9610876699484294</v>
      </c>
      <c r="F184" s="228">
        <f>'Open Int.'!E188/'Open Int.'!K188</f>
        <v>0.038912330051570555</v>
      </c>
      <c r="G184" s="244">
        <f>'Open Int.'!H188/'Open Int.'!K188</f>
        <v>0</v>
      </c>
      <c r="H184" s="247">
        <v>48098252</v>
      </c>
      <c r="I184" s="231">
        <v>9619200</v>
      </c>
      <c r="J184" s="354">
        <v>5259600</v>
      </c>
      <c r="K184" s="117" t="str">
        <f t="shared" si="5"/>
        <v>Gross Exposure is less then 30%</v>
      </c>
      <c r="M184"/>
      <c r="N184"/>
      <c r="P184" s="96"/>
    </row>
    <row r="185" spans="1:16" s="7" customFormat="1" ht="15">
      <c r="A185" s="201" t="s">
        <v>155</v>
      </c>
      <c r="B185" s="235">
        <f>'Open Int.'!K189</f>
        <v>1422225</v>
      </c>
      <c r="C185" s="237">
        <f>'Open Int.'!R189</f>
        <v>67.989466125</v>
      </c>
      <c r="D185" s="161">
        <f t="shared" si="4"/>
        <v>0.14188328544116727</v>
      </c>
      <c r="E185" s="243">
        <f>'Open Int.'!B189/'Open Int.'!K189</f>
        <v>0.9870801033591732</v>
      </c>
      <c r="F185" s="228">
        <f>'Open Int.'!E189/'Open Int.'!K189</f>
        <v>0.012550756736803248</v>
      </c>
      <c r="G185" s="244">
        <f>'Open Int.'!H189/'Open Int.'!K189</f>
        <v>0.00036913990402362494</v>
      </c>
      <c r="H185" s="247">
        <v>10023908</v>
      </c>
      <c r="I185" s="231">
        <v>2004450</v>
      </c>
      <c r="J185" s="354">
        <v>1140300</v>
      </c>
      <c r="K185" s="117" t="str">
        <f t="shared" si="5"/>
        <v>Gross Exposure is less then 30%</v>
      </c>
      <c r="M185"/>
      <c r="N185"/>
      <c r="P185" s="96"/>
    </row>
    <row r="186" spans="1:16" s="7" customFormat="1" ht="15">
      <c r="A186" s="201" t="s">
        <v>38</v>
      </c>
      <c r="B186" s="235">
        <f>'Open Int.'!K190</f>
        <v>5833800</v>
      </c>
      <c r="C186" s="237">
        <f>'Open Int.'!R190</f>
        <v>312.0791310000001</v>
      </c>
      <c r="D186" s="161">
        <f t="shared" si="4"/>
        <v>0.1059572308971852</v>
      </c>
      <c r="E186" s="243">
        <f>'Open Int.'!B190/'Open Int.'!K190</f>
        <v>0.9781960300318832</v>
      </c>
      <c r="F186" s="228">
        <f>'Open Int.'!E190/'Open Int.'!K190</f>
        <v>0.01820425794507868</v>
      </c>
      <c r="G186" s="244">
        <f>'Open Int.'!H190/'Open Int.'!K190</f>
        <v>0.003599712023038157</v>
      </c>
      <c r="H186" s="247">
        <v>55058064</v>
      </c>
      <c r="I186" s="231">
        <v>5248200</v>
      </c>
      <c r="J186" s="354">
        <v>2623800</v>
      </c>
      <c r="K186" s="117" t="str">
        <f t="shared" si="5"/>
        <v>Gross Exposure is less then 30%</v>
      </c>
      <c r="M186"/>
      <c r="N186"/>
      <c r="P186" s="96"/>
    </row>
    <row r="187" spans="1:16" s="7" customFormat="1" ht="15">
      <c r="A187" s="201" t="s">
        <v>156</v>
      </c>
      <c r="B187" s="235">
        <f>'Open Int.'!K191</f>
        <v>587400</v>
      </c>
      <c r="C187" s="237">
        <f>'Open Int.'!R191</f>
        <v>23.957109</v>
      </c>
      <c r="D187" s="161">
        <f t="shared" si="4"/>
        <v>0.10471633532045979</v>
      </c>
      <c r="E187" s="243">
        <f>'Open Int.'!B191/'Open Int.'!K191</f>
        <v>0.9948927477017364</v>
      </c>
      <c r="F187" s="228">
        <f>'Open Int.'!E191/'Open Int.'!K191</f>
        <v>0.005107252298263534</v>
      </c>
      <c r="G187" s="244">
        <f>'Open Int.'!H191/'Open Int.'!K191</f>
        <v>0</v>
      </c>
      <c r="H187" s="247">
        <v>5609440</v>
      </c>
      <c r="I187" s="231">
        <v>1121400</v>
      </c>
      <c r="J187" s="354">
        <v>1121400</v>
      </c>
      <c r="K187" s="117" t="str">
        <f t="shared" si="5"/>
        <v>Gross Exposure is less then 30%</v>
      </c>
      <c r="M187"/>
      <c r="N187"/>
      <c r="P187" s="96"/>
    </row>
    <row r="188" spans="1:16" s="7" customFormat="1" ht="15">
      <c r="A188" s="201" t="s">
        <v>395</v>
      </c>
      <c r="B188" s="235">
        <f>'Open Int.'!K192</f>
        <v>2303700</v>
      </c>
      <c r="C188" s="237">
        <f>'Open Int.'!R192</f>
        <v>71.345589</v>
      </c>
      <c r="D188" s="161">
        <f t="shared" si="4"/>
        <v>0.046810917117854456</v>
      </c>
      <c r="E188" s="243">
        <f>'Open Int.'!B192/'Open Int.'!K192</f>
        <v>0.9972652689152234</v>
      </c>
      <c r="F188" s="228">
        <f>'Open Int.'!E192/'Open Int.'!K192</f>
        <v>0.002430872075357034</v>
      </c>
      <c r="G188" s="244">
        <f>'Open Int.'!H192/'Open Int.'!K192</f>
        <v>0.00030385900941962927</v>
      </c>
      <c r="H188" s="247">
        <v>49212879</v>
      </c>
      <c r="I188" s="231">
        <v>9842000</v>
      </c>
      <c r="J188" s="354">
        <v>4921000</v>
      </c>
      <c r="K188" s="117" t="str">
        <f t="shared" si="5"/>
        <v>Gross Exposure is less then 30%</v>
      </c>
      <c r="M188"/>
      <c r="N188"/>
      <c r="P188"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2"/>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L439" sqref="L439"/>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customWidth="1"/>
    <col min="12" max="12" width="9.7109375" style="3"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0" t="s">
        <v>236</v>
      </c>
      <c r="B1" s="391"/>
      <c r="C1" s="391"/>
      <c r="D1" s="391"/>
      <c r="E1" s="391"/>
      <c r="F1" s="391"/>
      <c r="G1" s="391"/>
      <c r="H1" s="391"/>
      <c r="I1" s="391"/>
      <c r="J1" s="420"/>
      <c r="K1" s="34"/>
      <c r="L1" s="35"/>
      <c r="M1" s="36"/>
    </row>
    <row r="2" spans="1:13" s="38" customFormat="1" ht="31.5" customHeight="1" thickBot="1">
      <c r="A2" s="424" t="s">
        <v>27</v>
      </c>
      <c r="B2" s="426" t="s">
        <v>15</v>
      </c>
      <c r="C2" s="428" t="s">
        <v>31</v>
      </c>
      <c r="D2" s="430" t="s">
        <v>72</v>
      </c>
      <c r="E2" s="431"/>
      <c r="F2" s="432"/>
      <c r="G2" s="433" t="s">
        <v>94</v>
      </c>
      <c r="H2" s="433"/>
      <c r="I2" s="433"/>
      <c r="J2" s="423"/>
      <c r="K2" s="421" t="s">
        <v>32</v>
      </c>
      <c r="L2" s="422"/>
      <c r="M2" s="423"/>
    </row>
    <row r="3" spans="1:13" s="38" customFormat="1" ht="27.75" thickBot="1">
      <c r="A3" s="425"/>
      <c r="B3" s="427"/>
      <c r="C3" s="429"/>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6309.15</v>
      </c>
      <c r="D4" s="319">
        <v>533</v>
      </c>
      <c r="E4" s="209">
        <f>D4*B4</f>
        <v>26650</v>
      </c>
      <c r="F4" s="210">
        <f>D4/C4*100</f>
        <v>8.448047676786889</v>
      </c>
      <c r="G4" s="276">
        <f>(B4*C4)*H4%+E4</f>
        <v>36113.725</v>
      </c>
      <c r="H4" s="274">
        <v>3</v>
      </c>
      <c r="I4" s="212">
        <f>G4/B4</f>
        <v>722.2745</v>
      </c>
      <c r="J4" s="213">
        <f>I4/C4</f>
        <v>0.11448047676786889</v>
      </c>
      <c r="K4" s="215">
        <f>M4/16</f>
        <v>2.1006168125</v>
      </c>
      <c r="L4" s="216">
        <f>K4*SQRT(30)</f>
        <v>11.505552128808501</v>
      </c>
      <c r="M4" s="217">
        <v>33.609869</v>
      </c>
      <c r="N4" s="89"/>
    </row>
    <row r="5" spans="1:14" s="8" customFormat="1" ht="15">
      <c r="A5" s="193" t="s">
        <v>74</v>
      </c>
      <c r="B5" s="179">
        <v>50</v>
      </c>
      <c r="C5" s="284">
        <f>Volume!J5</f>
        <v>5205.9</v>
      </c>
      <c r="D5" s="318">
        <v>374.04</v>
      </c>
      <c r="E5" s="206">
        <f aca="true" t="shared" si="0" ref="E5:E68">D5*B5</f>
        <v>18702</v>
      </c>
      <c r="F5" s="211">
        <f aca="true" t="shared" si="1" ref="F5:F68">D5/C5*100</f>
        <v>7.184924796865095</v>
      </c>
      <c r="G5" s="277">
        <f aca="true" t="shared" si="2" ref="G5:G68">(B5*C5)*H5%+E5</f>
        <v>26510.85</v>
      </c>
      <c r="H5" s="275">
        <v>3</v>
      </c>
      <c r="I5" s="207">
        <f>G5/B5</f>
        <v>530.217</v>
      </c>
      <c r="J5" s="214">
        <f>I5/C5</f>
        <v>0.10184924796865095</v>
      </c>
      <c r="K5" s="218">
        <f aca="true" t="shared" si="3" ref="K5:K68">M5/16</f>
        <v>1.7012060625</v>
      </c>
      <c r="L5" s="208">
        <f aca="true" t="shared" si="4" ref="L5:L68">K5*SQRT(30)</f>
        <v>9.317889353957936</v>
      </c>
      <c r="M5" s="219">
        <v>27.219297</v>
      </c>
      <c r="N5" s="89"/>
    </row>
    <row r="6" spans="1:14" s="8" customFormat="1" ht="15">
      <c r="A6" s="193" t="s">
        <v>9</v>
      </c>
      <c r="B6" s="179">
        <v>50</v>
      </c>
      <c r="C6" s="284">
        <f>Volume!J6</f>
        <v>4246.2</v>
      </c>
      <c r="D6" s="318">
        <v>303.76</v>
      </c>
      <c r="E6" s="206">
        <f t="shared" si="0"/>
        <v>15188</v>
      </c>
      <c r="F6" s="211">
        <f t="shared" si="1"/>
        <v>7.1536903584381335</v>
      </c>
      <c r="G6" s="277">
        <f t="shared" si="2"/>
        <v>21557.3</v>
      </c>
      <c r="H6" s="275">
        <v>3</v>
      </c>
      <c r="I6" s="207">
        <f aca="true" t="shared" si="5" ref="I6:I69">G6/B6</f>
        <v>431.14599999999996</v>
      </c>
      <c r="J6" s="214">
        <f aca="true" t="shared" si="6" ref="J6:J69">I6/C6</f>
        <v>0.10153690358438132</v>
      </c>
      <c r="K6" s="218">
        <f t="shared" si="3"/>
        <v>1.4623196875</v>
      </c>
      <c r="L6" s="208">
        <f t="shared" si="4"/>
        <v>8.009454791276553</v>
      </c>
      <c r="M6" s="219">
        <v>23.397115</v>
      </c>
      <c r="N6" s="89"/>
    </row>
    <row r="7" spans="1:13" s="7" customFormat="1" ht="15">
      <c r="A7" s="193" t="s">
        <v>279</v>
      </c>
      <c r="B7" s="179">
        <v>200</v>
      </c>
      <c r="C7" s="284">
        <f>Volume!J7</f>
        <v>2450.15</v>
      </c>
      <c r="D7" s="318">
        <v>271.84</v>
      </c>
      <c r="E7" s="206">
        <f t="shared" si="0"/>
        <v>54367.99999999999</v>
      </c>
      <c r="F7" s="211">
        <f t="shared" si="1"/>
        <v>11.094830928718649</v>
      </c>
      <c r="G7" s="277">
        <f t="shared" si="2"/>
        <v>78869.5</v>
      </c>
      <c r="H7" s="275">
        <v>5</v>
      </c>
      <c r="I7" s="207">
        <f t="shared" si="5"/>
        <v>394.3475</v>
      </c>
      <c r="J7" s="214">
        <f t="shared" si="6"/>
        <v>0.1609483092871865</v>
      </c>
      <c r="K7" s="218">
        <f t="shared" si="3"/>
        <v>5.406509625</v>
      </c>
      <c r="L7" s="208">
        <f t="shared" si="4"/>
        <v>29.612672789812965</v>
      </c>
      <c r="M7" s="219">
        <v>86.504154</v>
      </c>
    </row>
    <row r="8" spans="1:13" s="8" customFormat="1" ht="15">
      <c r="A8" s="193" t="s">
        <v>134</v>
      </c>
      <c r="B8" s="179">
        <v>100</v>
      </c>
      <c r="C8" s="284">
        <f>Volume!J8</f>
        <v>4384.7</v>
      </c>
      <c r="D8" s="318">
        <v>467.82</v>
      </c>
      <c r="E8" s="206">
        <f t="shared" si="0"/>
        <v>46782</v>
      </c>
      <c r="F8" s="211">
        <f t="shared" si="1"/>
        <v>10.66937304718681</v>
      </c>
      <c r="G8" s="277">
        <f t="shared" si="2"/>
        <v>68705.5</v>
      </c>
      <c r="H8" s="275">
        <v>5</v>
      </c>
      <c r="I8" s="207">
        <f t="shared" si="5"/>
        <v>687.055</v>
      </c>
      <c r="J8" s="214">
        <f t="shared" si="6"/>
        <v>0.15669373047186808</v>
      </c>
      <c r="K8" s="218">
        <f t="shared" si="3"/>
        <v>2.754658625</v>
      </c>
      <c r="L8" s="208">
        <f t="shared" si="4"/>
        <v>15.087886671386642</v>
      </c>
      <c r="M8" s="219">
        <v>44.074538</v>
      </c>
    </row>
    <row r="9" spans="1:13" s="8" customFormat="1" ht="15">
      <c r="A9" s="193" t="s">
        <v>408</v>
      </c>
      <c r="B9" s="179">
        <v>200</v>
      </c>
      <c r="C9" s="284">
        <f>Volume!J9</f>
        <v>1291.35</v>
      </c>
      <c r="D9" s="318">
        <v>153.04</v>
      </c>
      <c r="E9" s="206">
        <f t="shared" si="0"/>
        <v>30608</v>
      </c>
      <c r="F9" s="211">
        <f t="shared" si="1"/>
        <v>11.851163511054324</v>
      </c>
      <c r="G9" s="277">
        <f t="shared" si="2"/>
        <v>43521.5</v>
      </c>
      <c r="H9" s="275">
        <v>5</v>
      </c>
      <c r="I9" s="207">
        <f t="shared" si="5"/>
        <v>217.6075</v>
      </c>
      <c r="J9" s="214">
        <f t="shared" si="6"/>
        <v>0.16851163511054323</v>
      </c>
      <c r="K9" s="218">
        <f t="shared" si="3"/>
        <v>2.816875</v>
      </c>
      <c r="L9" s="208">
        <f t="shared" si="4"/>
        <v>15.428659791723648</v>
      </c>
      <c r="M9" s="219">
        <v>45.07</v>
      </c>
    </row>
    <row r="10" spans="1:13" s="7" customFormat="1" ht="15">
      <c r="A10" s="193" t="s">
        <v>0</v>
      </c>
      <c r="B10" s="179">
        <v>375</v>
      </c>
      <c r="C10" s="284">
        <f>Volume!J10</f>
        <v>883.75</v>
      </c>
      <c r="D10" s="318">
        <v>95.6</v>
      </c>
      <c r="E10" s="206">
        <f t="shared" si="0"/>
        <v>35850</v>
      </c>
      <c r="F10" s="211">
        <f t="shared" si="1"/>
        <v>10.817538896746818</v>
      </c>
      <c r="G10" s="277">
        <f t="shared" si="2"/>
        <v>52420.3125</v>
      </c>
      <c r="H10" s="275">
        <v>5</v>
      </c>
      <c r="I10" s="207">
        <f t="shared" si="5"/>
        <v>139.7875</v>
      </c>
      <c r="J10" s="214">
        <f t="shared" si="6"/>
        <v>0.15817538896746816</v>
      </c>
      <c r="K10" s="218">
        <f t="shared" si="3"/>
        <v>2.6665694375</v>
      </c>
      <c r="L10" s="208">
        <f t="shared" si="4"/>
        <v>14.605402320726123</v>
      </c>
      <c r="M10" s="219">
        <v>42.665111</v>
      </c>
    </row>
    <row r="11" spans="1:13" s="7" customFormat="1" ht="15">
      <c r="A11" s="193" t="s">
        <v>409</v>
      </c>
      <c r="B11" s="179">
        <v>450</v>
      </c>
      <c r="C11" s="284">
        <f>Volume!J11</f>
        <v>530.05</v>
      </c>
      <c r="D11" s="318">
        <v>80.58</v>
      </c>
      <c r="E11" s="206">
        <f t="shared" si="0"/>
        <v>36261</v>
      </c>
      <c r="F11" s="211">
        <f t="shared" si="1"/>
        <v>15.202339401943213</v>
      </c>
      <c r="G11" s="277">
        <f t="shared" si="2"/>
        <v>48187.125</v>
      </c>
      <c r="H11" s="275">
        <v>5</v>
      </c>
      <c r="I11" s="207">
        <f t="shared" si="5"/>
        <v>107.0825</v>
      </c>
      <c r="J11" s="214">
        <f t="shared" si="6"/>
        <v>0.20202339401943215</v>
      </c>
      <c r="K11" s="218">
        <f t="shared" si="3"/>
        <v>3.08875</v>
      </c>
      <c r="L11" s="208">
        <f t="shared" si="4"/>
        <v>16.917780494940818</v>
      </c>
      <c r="M11" s="219">
        <v>49.42</v>
      </c>
    </row>
    <row r="12" spans="1:13" s="7" customFormat="1" ht="15">
      <c r="A12" s="193" t="s">
        <v>410</v>
      </c>
      <c r="B12" s="179">
        <v>200</v>
      </c>
      <c r="C12" s="284">
        <f>Volume!J12</f>
        <v>1496.1</v>
      </c>
      <c r="D12" s="318">
        <v>183.4</v>
      </c>
      <c r="E12" s="206">
        <f t="shared" si="0"/>
        <v>36680</v>
      </c>
      <c r="F12" s="211">
        <f t="shared" si="1"/>
        <v>12.258538867722747</v>
      </c>
      <c r="G12" s="277">
        <f t="shared" si="2"/>
        <v>51641</v>
      </c>
      <c r="H12" s="275">
        <v>5</v>
      </c>
      <c r="I12" s="207">
        <f t="shared" si="5"/>
        <v>258.205</v>
      </c>
      <c r="J12" s="214">
        <f t="shared" si="6"/>
        <v>0.17258538867722745</v>
      </c>
      <c r="K12" s="218">
        <f t="shared" si="3"/>
        <v>2.95625</v>
      </c>
      <c r="L12" s="208">
        <f t="shared" si="4"/>
        <v>16.19204810624647</v>
      </c>
      <c r="M12" s="219">
        <v>47.3</v>
      </c>
    </row>
    <row r="13" spans="1:13" s="7" customFormat="1" ht="15">
      <c r="A13" s="193" t="s">
        <v>411</v>
      </c>
      <c r="B13" s="179">
        <v>1700</v>
      </c>
      <c r="C13" s="284">
        <f>Volume!J13</f>
        <v>127.9</v>
      </c>
      <c r="D13" s="318">
        <v>39.96</v>
      </c>
      <c r="E13" s="206">
        <f t="shared" si="0"/>
        <v>67932</v>
      </c>
      <c r="F13" s="211">
        <f t="shared" si="1"/>
        <v>31.243158717748244</v>
      </c>
      <c r="G13" s="277">
        <f t="shared" si="2"/>
        <v>81434.403</v>
      </c>
      <c r="H13" s="275">
        <v>6.21</v>
      </c>
      <c r="I13" s="207">
        <f t="shared" si="5"/>
        <v>47.902590000000004</v>
      </c>
      <c r="J13" s="214">
        <f t="shared" si="6"/>
        <v>0.3745315871774824</v>
      </c>
      <c r="K13" s="218">
        <f t="shared" si="3"/>
        <v>4.91875</v>
      </c>
      <c r="L13" s="208">
        <f t="shared" si="4"/>
        <v>26.94110329728536</v>
      </c>
      <c r="M13" s="219">
        <v>78.7</v>
      </c>
    </row>
    <row r="14" spans="1:13" s="7" customFormat="1" ht="15">
      <c r="A14" s="193" t="s">
        <v>135</v>
      </c>
      <c r="B14" s="179">
        <v>2450</v>
      </c>
      <c r="C14" s="284">
        <f>Volume!J14</f>
        <v>86.5</v>
      </c>
      <c r="D14" s="188">
        <v>10.07</v>
      </c>
      <c r="E14" s="206">
        <f t="shared" si="0"/>
        <v>24671.5</v>
      </c>
      <c r="F14" s="211">
        <f t="shared" si="1"/>
        <v>11.641618497109826</v>
      </c>
      <c r="G14" s="277">
        <f t="shared" si="2"/>
        <v>35267.75</v>
      </c>
      <c r="H14" s="275">
        <v>5</v>
      </c>
      <c r="I14" s="207">
        <f t="shared" si="5"/>
        <v>14.395</v>
      </c>
      <c r="J14" s="214">
        <f t="shared" si="6"/>
        <v>0.16641618497109825</v>
      </c>
      <c r="K14" s="218">
        <f t="shared" si="3"/>
        <v>1.6139039375</v>
      </c>
      <c r="L14" s="208">
        <f t="shared" si="4"/>
        <v>8.839715922151578</v>
      </c>
      <c r="M14" s="203">
        <v>25.822463</v>
      </c>
    </row>
    <row r="15" spans="1:13" s="8" customFormat="1" ht="15">
      <c r="A15" s="193" t="s">
        <v>174</v>
      </c>
      <c r="B15" s="179">
        <v>3350</v>
      </c>
      <c r="C15" s="284">
        <f>Volume!J15</f>
        <v>61.3</v>
      </c>
      <c r="D15" s="318">
        <v>6.85</v>
      </c>
      <c r="E15" s="206">
        <f t="shared" si="0"/>
        <v>22947.5</v>
      </c>
      <c r="F15" s="211">
        <f t="shared" si="1"/>
        <v>11.174551386623165</v>
      </c>
      <c r="G15" s="277">
        <f t="shared" si="2"/>
        <v>33215.25</v>
      </c>
      <c r="H15" s="275">
        <v>5</v>
      </c>
      <c r="I15" s="207">
        <f t="shared" si="5"/>
        <v>9.915</v>
      </c>
      <c r="J15" s="214">
        <f t="shared" si="6"/>
        <v>0.16174551386623165</v>
      </c>
      <c r="K15" s="218">
        <f t="shared" si="3"/>
        <v>2.2741505</v>
      </c>
      <c r="L15" s="208">
        <f t="shared" si="4"/>
        <v>12.456035280116524</v>
      </c>
      <c r="M15" s="219">
        <v>36.386408</v>
      </c>
    </row>
    <row r="16" spans="1:13" s="8" customFormat="1" ht="15">
      <c r="A16" s="193" t="s">
        <v>280</v>
      </c>
      <c r="B16" s="179">
        <v>600</v>
      </c>
      <c r="C16" s="284">
        <f>Volume!J16</f>
        <v>401.6</v>
      </c>
      <c r="D16" s="318">
        <v>43.42</v>
      </c>
      <c r="E16" s="206">
        <f t="shared" si="0"/>
        <v>26052</v>
      </c>
      <c r="F16" s="211">
        <f t="shared" si="1"/>
        <v>10.81175298804781</v>
      </c>
      <c r="G16" s="277">
        <f t="shared" si="2"/>
        <v>38100</v>
      </c>
      <c r="H16" s="275">
        <v>5</v>
      </c>
      <c r="I16" s="207">
        <f t="shared" si="5"/>
        <v>63.5</v>
      </c>
      <c r="J16" s="214">
        <f t="shared" si="6"/>
        <v>0.15811752988047809</v>
      </c>
      <c r="K16" s="218">
        <f t="shared" si="3"/>
        <v>2.3385470625</v>
      </c>
      <c r="L16" s="208">
        <f t="shared" si="4"/>
        <v>12.808749779186936</v>
      </c>
      <c r="M16" s="219">
        <v>37.416753</v>
      </c>
    </row>
    <row r="17" spans="1:13" s="7" customFormat="1" ht="15">
      <c r="A17" s="193" t="s">
        <v>75</v>
      </c>
      <c r="B17" s="179">
        <v>2300</v>
      </c>
      <c r="C17" s="284">
        <f>Volume!J17</f>
        <v>86.15</v>
      </c>
      <c r="D17" s="318">
        <v>9.57</v>
      </c>
      <c r="E17" s="206">
        <f t="shared" si="0"/>
        <v>22011</v>
      </c>
      <c r="F17" s="211">
        <f t="shared" si="1"/>
        <v>11.108531630876378</v>
      </c>
      <c r="G17" s="277">
        <f t="shared" si="2"/>
        <v>31918.25</v>
      </c>
      <c r="H17" s="275">
        <v>5</v>
      </c>
      <c r="I17" s="207">
        <f t="shared" si="5"/>
        <v>13.8775</v>
      </c>
      <c r="J17" s="214">
        <f t="shared" si="6"/>
        <v>0.16108531630876377</v>
      </c>
      <c r="K17" s="218">
        <f t="shared" si="3"/>
        <v>2.9656429375</v>
      </c>
      <c r="L17" s="208">
        <f t="shared" si="4"/>
        <v>16.243495343746336</v>
      </c>
      <c r="M17" s="219">
        <v>47.450287</v>
      </c>
    </row>
    <row r="18" spans="1:13" s="7" customFormat="1" ht="15">
      <c r="A18" s="193" t="s">
        <v>412</v>
      </c>
      <c r="B18" s="179">
        <v>650</v>
      </c>
      <c r="C18" s="284">
        <f>Volume!J18</f>
        <v>336.05</v>
      </c>
      <c r="D18" s="318">
        <v>121.64</v>
      </c>
      <c r="E18" s="206">
        <f t="shared" si="0"/>
        <v>79066</v>
      </c>
      <c r="F18" s="211">
        <f t="shared" si="1"/>
        <v>36.196994494866836</v>
      </c>
      <c r="G18" s="277">
        <f t="shared" si="2"/>
        <v>90642.9225</v>
      </c>
      <c r="H18" s="275">
        <v>5.3</v>
      </c>
      <c r="I18" s="207">
        <f t="shared" si="5"/>
        <v>139.45065</v>
      </c>
      <c r="J18" s="214">
        <f t="shared" si="6"/>
        <v>0.41496994494866835</v>
      </c>
      <c r="K18" s="218">
        <f t="shared" si="3"/>
        <v>4.66875</v>
      </c>
      <c r="L18" s="208">
        <f t="shared" si="4"/>
        <v>25.571796903522444</v>
      </c>
      <c r="M18" s="219">
        <v>74.7</v>
      </c>
    </row>
    <row r="19" spans="1:13" s="7" customFormat="1" ht="15">
      <c r="A19" s="193" t="s">
        <v>413</v>
      </c>
      <c r="B19" s="179">
        <v>400</v>
      </c>
      <c r="C19" s="284">
        <f>Volume!J19</f>
        <v>549.85</v>
      </c>
      <c r="D19" s="318">
        <v>71.66</v>
      </c>
      <c r="E19" s="206">
        <f t="shared" si="0"/>
        <v>28664</v>
      </c>
      <c r="F19" s="211">
        <f t="shared" si="1"/>
        <v>13.032645266890968</v>
      </c>
      <c r="G19" s="277">
        <f t="shared" si="2"/>
        <v>39661</v>
      </c>
      <c r="H19" s="275">
        <v>5</v>
      </c>
      <c r="I19" s="207">
        <f t="shared" si="5"/>
        <v>99.1525</v>
      </c>
      <c r="J19" s="214">
        <f t="shared" si="6"/>
        <v>0.1803264526689097</v>
      </c>
      <c r="K19" s="218">
        <f t="shared" si="3"/>
        <v>3.4875</v>
      </c>
      <c r="L19" s="208">
        <f t="shared" si="4"/>
        <v>19.101824192992666</v>
      </c>
      <c r="M19" s="219">
        <v>55.8</v>
      </c>
    </row>
    <row r="20" spans="1:13" s="7" customFormat="1" ht="15">
      <c r="A20" s="193" t="s">
        <v>88</v>
      </c>
      <c r="B20" s="179">
        <v>4300</v>
      </c>
      <c r="C20" s="284">
        <f>Volume!J20</f>
        <v>44.9</v>
      </c>
      <c r="D20" s="318">
        <v>5.34</v>
      </c>
      <c r="E20" s="206">
        <f t="shared" si="0"/>
        <v>22962</v>
      </c>
      <c r="F20" s="211">
        <f t="shared" si="1"/>
        <v>11.893095768374165</v>
      </c>
      <c r="G20" s="277">
        <f t="shared" si="2"/>
        <v>32615.5</v>
      </c>
      <c r="H20" s="275">
        <v>5</v>
      </c>
      <c r="I20" s="207">
        <f t="shared" si="5"/>
        <v>7.585</v>
      </c>
      <c r="J20" s="214">
        <f t="shared" si="6"/>
        <v>0.16893095768374164</v>
      </c>
      <c r="K20" s="218">
        <f t="shared" si="3"/>
        <v>2.6470684375</v>
      </c>
      <c r="L20" s="208">
        <f t="shared" si="4"/>
        <v>14.498590944787042</v>
      </c>
      <c r="M20" s="203">
        <v>42.353095</v>
      </c>
    </row>
    <row r="21" spans="1:13" s="8" customFormat="1" ht="15">
      <c r="A21" s="193" t="s">
        <v>136</v>
      </c>
      <c r="B21" s="179">
        <v>4775</v>
      </c>
      <c r="C21" s="284">
        <f>Volume!J21</f>
        <v>37.3</v>
      </c>
      <c r="D21" s="318">
        <v>4.13</v>
      </c>
      <c r="E21" s="206">
        <f t="shared" si="0"/>
        <v>19720.75</v>
      </c>
      <c r="F21" s="211">
        <f t="shared" si="1"/>
        <v>11.072386058981234</v>
      </c>
      <c r="G21" s="277">
        <f t="shared" si="2"/>
        <v>28626.125</v>
      </c>
      <c r="H21" s="275">
        <v>5</v>
      </c>
      <c r="I21" s="207">
        <f t="shared" si="5"/>
        <v>5.995</v>
      </c>
      <c r="J21" s="214">
        <f t="shared" si="6"/>
        <v>0.16072386058981233</v>
      </c>
      <c r="K21" s="218">
        <f t="shared" si="3"/>
        <v>2.7903561875</v>
      </c>
      <c r="L21" s="208">
        <f t="shared" si="4"/>
        <v>15.28341027367865</v>
      </c>
      <c r="M21" s="219">
        <v>44.645699</v>
      </c>
    </row>
    <row r="22" spans="1:13" s="8" customFormat="1" ht="15">
      <c r="A22" s="193" t="s">
        <v>157</v>
      </c>
      <c r="B22" s="179">
        <v>350</v>
      </c>
      <c r="C22" s="284">
        <f>Volume!J22</f>
        <v>701.75</v>
      </c>
      <c r="D22" s="318">
        <v>76.66</v>
      </c>
      <c r="E22" s="206">
        <f t="shared" si="0"/>
        <v>26831</v>
      </c>
      <c r="F22" s="211">
        <f t="shared" si="1"/>
        <v>10.924118275739222</v>
      </c>
      <c r="G22" s="277">
        <f t="shared" si="2"/>
        <v>39111.625</v>
      </c>
      <c r="H22" s="275">
        <v>5</v>
      </c>
      <c r="I22" s="207">
        <f t="shared" si="5"/>
        <v>111.7475</v>
      </c>
      <c r="J22" s="214">
        <f t="shared" si="6"/>
        <v>0.15924118275739224</v>
      </c>
      <c r="K22" s="218">
        <f t="shared" si="3"/>
        <v>2.38428275</v>
      </c>
      <c r="L22" s="208">
        <f t="shared" si="4"/>
        <v>13.059254456454507</v>
      </c>
      <c r="M22" s="219">
        <v>38.148524</v>
      </c>
    </row>
    <row r="23" spans="1:13" s="8" customFormat="1" ht="15">
      <c r="A23" s="193" t="s">
        <v>193</v>
      </c>
      <c r="B23" s="179">
        <v>100</v>
      </c>
      <c r="C23" s="284">
        <f>Volume!J23</f>
        <v>2184.35</v>
      </c>
      <c r="D23" s="318">
        <v>356.86</v>
      </c>
      <c r="E23" s="206">
        <f t="shared" si="0"/>
        <v>35686</v>
      </c>
      <c r="F23" s="211">
        <f t="shared" si="1"/>
        <v>16.33712546066336</v>
      </c>
      <c r="G23" s="277">
        <f t="shared" si="2"/>
        <v>46869.872</v>
      </c>
      <c r="H23" s="275">
        <v>5.12</v>
      </c>
      <c r="I23" s="207">
        <f t="shared" si="5"/>
        <v>468.69872000000004</v>
      </c>
      <c r="J23" s="214">
        <f t="shared" si="6"/>
        <v>0.21457125460663357</v>
      </c>
      <c r="K23" s="218">
        <f t="shared" si="3"/>
        <v>2.262520625</v>
      </c>
      <c r="L23" s="208">
        <f t="shared" si="4"/>
        <v>12.39233583133187</v>
      </c>
      <c r="M23" s="219">
        <v>36.20033</v>
      </c>
    </row>
    <row r="24" spans="1:13" s="8" customFormat="1" ht="15">
      <c r="A24" s="193" t="s">
        <v>281</v>
      </c>
      <c r="B24" s="179">
        <v>1900</v>
      </c>
      <c r="C24" s="284">
        <f>Volume!J24</f>
        <v>175.65</v>
      </c>
      <c r="D24" s="318">
        <v>30.96</v>
      </c>
      <c r="E24" s="206">
        <f t="shared" si="0"/>
        <v>58824</v>
      </c>
      <c r="F24" s="211">
        <f t="shared" si="1"/>
        <v>17.62596071733561</v>
      </c>
      <c r="G24" s="277">
        <f t="shared" si="2"/>
        <v>75510.75</v>
      </c>
      <c r="H24" s="275">
        <v>5</v>
      </c>
      <c r="I24" s="207">
        <f t="shared" si="5"/>
        <v>39.7425</v>
      </c>
      <c r="J24" s="214">
        <f t="shared" si="6"/>
        <v>0.2262596071733561</v>
      </c>
      <c r="K24" s="218">
        <f t="shared" si="3"/>
        <v>3.857308375</v>
      </c>
      <c r="L24" s="208">
        <f t="shared" si="4"/>
        <v>21.127348082410965</v>
      </c>
      <c r="M24" s="219">
        <v>61.716934</v>
      </c>
    </row>
    <row r="25" spans="1:13" s="8" customFormat="1" ht="15">
      <c r="A25" s="193" t="s">
        <v>282</v>
      </c>
      <c r="B25" s="179">
        <v>4800</v>
      </c>
      <c r="C25" s="284">
        <f>Volume!J25</f>
        <v>76.45</v>
      </c>
      <c r="D25" s="318">
        <v>15.08</v>
      </c>
      <c r="E25" s="206">
        <f t="shared" si="0"/>
        <v>72384</v>
      </c>
      <c r="F25" s="211">
        <f t="shared" si="1"/>
        <v>19.72531066056246</v>
      </c>
      <c r="G25" s="277">
        <f t="shared" si="2"/>
        <v>90732</v>
      </c>
      <c r="H25" s="275">
        <v>5</v>
      </c>
      <c r="I25" s="207">
        <f t="shared" si="5"/>
        <v>18.9025</v>
      </c>
      <c r="J25" s="214">
        <f t="shared" si="6"/>
        <v>0.24725310660562458</v>
      </c>
      <c r="K25" s="218">
        <f t="shared" si="3"/>
        <v>2.7959531875</v>
      </c>
      <c r="L25" s="208">
        <f t="shared" si="4"/>
        <v>15.314066305222212</v>
      </c>
      <c r="M25" s="219">
        <v>44.735251</v>
      </c>
    </row>
    <row r="26" spans="1:13" s="8" customFormat="1" ht="15">
      <c r="A26" s="193" t="s">
        <v>76</v>
      </c>
      <c r="B26" s="179">
        <v>1400</v>
      </c>
      <c r="C26" s="284">
        <f>Volume!J26</f>
        <v>272.7</v>
      </c>
      <c r="D26" s="318">
        <v>37.94</v>
      </c>
      <c r="E26" s="206">
        <f t="shared" si="0"/>
        <v>53116</v>
      </c>
      <c r="F26" s="211">
        <f t="shared" si="1"/>
        <v>13.912724605793914</v>
      </c>
      <c r="G26" s="277">
        <f t="shared" si="2"/>
        <v>72205</v>
      </c>
      <c r="H26" s="275">
        <v>5</v>
      </c>
      <c r="I26" s="207">
        <f t="shared" si="5"/>
        <v>51.575</v>
      </c>
      <c r="J26" s="214">
        <f t="shared" si="6"/>
        <v>0.18912724605793915</v>
      </c>
      <c r="K26" s="218">
        <f t="shared" si="3"/>
        <v>3.4516355</v>
      </c>
      <c r="L26" s="208">
        <f t="shared" si="4"/>
        <v>18.90538623635623</v>
      </c>
      <c r="M26" s="219">
        <v>55.226168</v>
      </c>
    </row>
    <row r="27" spans="1:13" s="8" customFormat="1" ht="15">
      <c r="A27" s="193" t="s">
        <v>77</v>
      </c>
      <c r="B27" s="179">
        <v>1900</v>
      </c>
      <c r="C27" s="284">
        <f>Volume!J27</f>
        <v>213.35</v>
      </c>
      <c r="D27" s="318">
        <v>27.78</v>
      </c>
      <c r="E27" s="206">
        <f t="shared" si="0"/>
        <v>52782</v>
      </c>
      <c r="F27" s="211">
        <f t="shared" si="1"/>
        <v>13.020857745488634</v>
      </c>
      <c r="G27" s="277">
        <f t="shared" si="2"/>
        <v>73050.25</v>
      </c>
      <c r="H27" s="275">
        <v>5</v>
      </c>
      <c r="I27" s="207">
        <f t="shared" si="5"/>
        <v>38.4475</v>
      </c>
      <c r="J27" s="214">
        <f t="shared" si="6"/>
        <v>0.18020857745488633</v>
      </c>
      <c r="K27" s="218">
        <f t="shared" si="3"/>
        <v>4.030830625</v>
      </c>
      <c r="L27" s="208">
        <f t="shared" si="4"/>
        <v>22.07776858795147</v>
      </c>
      <c r="M27" s="219">
        <v>64.49329</v>
      </c>
    </row>
    <row r="28" spans="1:13" s="7" customFormat="1" ht="15">
      <c r="A28" s="193" t="s">
        <v>283</v>
      </c>
      <c r="B28" s="179">
        <v>1050</v>
      </c>
      <c r="C28" s="284">
        <f>Volume!J28</f>
        <v>178.9</v>
      </c>
      <c r="D28" s="318">
        <v>22.74</v>
      </c>
      <c r="E28" s="206">
        <f t="shared" si="0"/>
        <v>23877</v>
      </c>
      <c r="F28" s="211">
        <f t="shared" si="1"/>
        <v>12.71101173840134</v>
      </c>
      <c r="G28" s="277">
        <f t="shared" si="2"/>
        <v>33269.25</v>
      </c>
      <c r="H28" s="275">
        <v>5</v>
      </c>
      <c r="I28" s="207">
        <f t="shared" si="5"/>
        <v>31.685</v>
      </c>
      <c r="J28" s="214">
        <f t="shared" si="6"/>
        <v>0.17711011738401342</v>
      </c>
      <c r="K28" s="218">
        <f t="shared" si="3"/>
        <v>2.9283209375</v>
      </c>
      <c r="L28" s="208">
        <f t="shared" si="4"/>
        <v>16.039074330834257</v>
      </c>
      <c r="M28" s="203">
        <v>46.853135</v>
      </c>
    </row>
    <row r="29" spans="1:13" s="7" customFormat="1" ht="15">
      <c r="A29" s="193" t="s">
        <v>34</v>
      </c>
      <c r="B29" s="179">
        <v>275</v>
      </c>
      <c r="C29" s="284">
        <f>Volume!J29</f>
        <v>1707.7</v>
      </c>
      <c r="D29" s="318">
        <v>183.64</v>
      </c>
      <c r="E29" s="206">
        <f t="shared" si="0"/>
        <v>50500.99999999999</v>
      </c>
      <c r="F29" s="211">
        <f t="shared" si="1"/>
        <v>10.753645253850207</v>
      </c>
      <c r="G29" s="277">
        <f t="shared" si="2"/>
        <v>73981.875</v>
      </c>
      <c r="H29" s="275">
        <v>5</v>
      </c>
      <c r="I29" s="207">
        <f t="shared" si="5"/>
        <v>269.025</v>
      </c>
      <c r="J29" s="214">
        <f t="shared" si="6"/>
        <v>0.15753645253850207</v>
      </c>
      <c r="K29" s="218">
        <f t="shared" si="3"/>
        <v>2.98494325</v>
      </c>
      <c r="L29" s="208">
        <f t="shared" si="4"/>
        <v>16.349207508977827</v>
      </c>
      <c r="M29" s="203">
        <v>47.759092</v>
      </c>
    </row>
    <row r="30" spans="1:13" s="8" customFormat="1" ht="15">
      <c r="A30" s="193" t="s">
        <v>284</v>
      </c>
      <c r="B30" s="179">
        <v>250</v>
      </c>
      <c r="C30" s="284">
        <f>Volume!J30</f>
        <v>1029.35</v>
      </c>
      <c r="D30" s="318">
        <v>110.1</v>
      </c>
      <c r="E30" s="206">
        <f t="shared" si="0"/>
        <v>27525</v>
      </c>
      <c r="F30" s="211">
        <f t="shared" si="1"/>
        <v>10.696070335648711</v>
      </c>
      <c r="G30" s="277">
        <f t="shared" si="2"/>
        <v>40391.875</v>
      </c>
      <c r="H30" s="275">
        <v>5</v>
      </c>
      <c r="I30" s="207">
        <f t="shared" si="5"/>
        <v>161.5675</v>
      </c>
      <c r="J30" s="214">
        <f t="shared" si="6"/>
        <v>0.15696070335648712</v>
      </c>
      <c r="K30" s="218">
        <f t="shared" si="3"/>
        <v>3.0054939375</v>
      </c>
      <c r="L30" s="208">
        <f t="shared" si="4"/>
        <v>16.461768260137717</v>
      </c>
      <c r="M30" s="219">
        <v>48.087903</v>
      </c>
    </row>
    <row r="31" spans="1:13" s="8" customFormat="1" ht="15">
      <c r="A31" s="193" t="s">
        <v>137</v>
      </c>
      <c r="B31" s="179">
        <v>1000</v>
      </c>
      <c r="C31" s="284">
        <f>Volume!J31</f>
        <v>328.35</v>
      </c>
      <c r="D31" s="318">
        <v>36.67</v>
      </c>
      <c r="E31" s="206">
        <f t="shared" si="0"/>
        <v>36670</v>
      </c>
      <c r="F31" s="211">
        <f t="shared" si="1"/>
        <v>11.167961017207247</v>
      </c>
      <c r="G31" s="277">
        <f t="shared" si="2"/>
        <v>53087.5</v>
      </c>
      <c r="H31" s="275">
        <v>5</v>
      </c>
      <c r="I31" s="207">
        <f t="shared" si="5"/>
        <v>53.0875</v>
      </c>
      <c r="J31" s="214">
        <f t="shared" si="6"/>
        <v>0.16167961017207247</v>
      </c>
      <c r="K31" s="218">
        <f t="shared" si="3"/>
        <v>2.5117254375</v>
      </c>
      <c r="L31" s="208">
        <f t="shared" si="4"/>
        <v>13.757286803782822</v>
      </c>
      <c r="M31" s="219">
        <v>40.187607</v>
      </c>
    </row>
    <row r="32" spans="1:13" s="8" customFormat="1" ht="15">
      <c r="A32" s="193" t="s">
        <v>232</v>
      </c>
      <c r="B32" s="179">
        <v>500</v>
      </c>
      <c r="C32" s="284">
        <f>Volume!J32</f>
        <v>850.2</v>
      </c>
      <c r="D32" s="318">
        <v>92.27</v>
      </c>
      <c r="E32" s="206">
        <f t="shared" si="0"/>
        <v>46135</v>
      </c>
      <c r="F32" s="211">
        <f t="shared" si="1"/>
        <v>10.852740531639613</v>
      </c>
      <c r="G32" s="277">
        <f t="shared" si="2"/>
        <v>67390</v>
      </c>
      <c r="H32" s="275">
        <v>5</v>
      </c>
      <c r="I32" s="207">
        <f t="shared" si="5"/>
        <v>134.78</v>
      </c>
      <c r="J32" s="214">
        <f t="shared" si="6"/>
        <v>0.15852740531639614</v>
      </c>
      <c r="K32" s="218">
        <f t="shared" si="3"/>
        <v>1.9979265625</v>
      </c>
      <c r="L32" s="208">
        <f t="shared" si="4"/>
        <v>10.943094465200051</v>
      </c>
      <c r="M32" s="219">
        <v>31.966825</v>
      </c>
    </row>
    <row r="33" spans="1:13" s="8" customFormat="1" ht="15">
      <c r="A33" s="193" t="s">
        <v>1</v>
      </c>
      <c r="B33" s="179">
        <v>150</v>
      </c>
      <c r="C33" s="284">
        <f>Volume!J33</f>
        <v>2713.25</v>
      </c>
      <c r="D33" s="318">
        <v>287.4</v>
      </c>
      <c r="E33" s="206">
        <f t="shared" si="0"/>
        <v>43110</v>
      </c>
      <c r="F33" s="211">
        <f t="shared" si="1"/>
        <v>10.592462913480142</v>
      </c>
      <c r="G33" s="277">
        <f t="shared" si="2"/>
        <v>63459.375</v>
      </c>
      <c r="H33" s="275">
        <v>5</v>
      </c>
      <c r="I33" s="207">
        <f t="shared" si="5"/>
        <v>423.0625</v>
      </c>
      <c r="J33" s="214">
        <f t="shared" si="6"/>
        <v>0.15592462913480143</v>
      </c>
      <c r="K33" s="218">
        <f t="shared" si="3"/>
        <v>1.931505625</v>
      </c>
      <c r="L33" s="208">
        <f t="shared" si="4"/>
        <v>10.579292007606144</v>
      </c>
      <c r="M33" s="219">
        <v>30.90409</v>
      </c>
    </row>
    <row r="34" spans="1:13" s="8" customFormat="1" ht="15">
      <c r="A34" s="193" t="s">
        <v>158</v>
      </c>
      <c r="B34" s="179">
        <v>1900</v>
      </c>
      <c r="C34" s="284">
        <f>Volume!J34</f>
        <v>116.05</v>
      </c>
      <c r="D34" s="318">
        <v>12.39</v>
      </c>
      <c r="E34" s="206">
        <f t="shared" si="0"/>
        <v>23541</v>
      </c>
      <c r="F34" s="211">
        <f t="shared" si="1"/>
        <v>10.67643257216717</v>
      </c>
      <c r="G34" s="277">
        <f t="shared" si="2"/>
        <v>34675.9975</v>
      </c>
      <c r="H34" s="275">
        <v>5.05</v>
      </c>
      <c r="I34" s="207">
        <f t="shared" si="5"/>
        <v>18.250525</v>
      </c>
      <c r="J34" s="214">
        <f t="shared" si="6"/>
        <v>0.1572643257216717</v>
      </c>
      <c r="K34" s="218">
        <f t="shared" si="3"/>
        <v>2.1079460625</v>
      </c>
      <c r="L34" s="208">
        <f t="shared" si="4"/>
        <v>11.545696084354446</v>
      </c>
      <c r="M34" s="219">
        <v>33.727137</v>
      </c>
    </row>
    <row r="35" spans="1:13" s="8" customFormat="1" ht="15">
      <c r="A35" s="193" t="s">
        <v>414</v>
      </c>
      <c r="B35" s="179">
        <v>4950</v>
      </c>
      <c r="C35" s="284">
        <f>Volume!J35</f>
        <v>42.6</v>
      </c>
      <c r="D35" s="318">
        <v>7.74</v>
      </c>
      <c r="E35" s="206">
        <f t="shared" si="0"/>
        <v>38313</v>
      </c>
      <c r="F35" s="211">
        <f t="shared" si="1"/>
        <v>18.169014084507044</v>
      </c>
      <c r="G35" s="277">
        <f t="shared" si="2"/>
        <v>49257.153</v>
      </c>
      <c r="H35" s="275">
        <v>5.19</v>
      </c>
      <c r="I35" s="207">
        <f t="shared" si="5"/>
        <v>9.95094</v>
      </c>
      <c r="J35" s="214">
        <f t="shared" si="6"/>
        <v>0.2335901408450704</v>
      </c>
      <c r="K35" s="218">
        <f t="shared" si="3"/>
        <v>4.465625</v>
      </c>
      <c r="L35" s="208">
        <f t="shared" si="4"/>
        <v>24.459235458590076</v>
      </c>
      <c r="M35" s="219">
        <v>71.45</v>
      </c>
    </row>
    <row r="36" spans="1:13" s="8" customFormat="1" ht="15">
      <c r="A36" s="193" t="s">
        <v>415</v>
      </c>
      <c r="B36" s="179">
        <v>850</v>
      </c>
      <c r="C36" s="284">
        <f>Volume!J36</f>
        <v>246.4</v>
      </c>
      <c r="D36" s="318">
        <v>33.71</v>
      </c>
      <c r="E36" s="206">
        <f t="shared" si="0"/>
        <v>28653.5</v>
      </c>
      <c r="F36" s="211">
        <f t="shared" si="1"/>
        <v>13.681006493506493</v>
      </c>
      <c r="G36" s="277">
        <f t="shared" si="2"/>
        <v>39125.5</v>
      </c>
      <c r="H36" s="275">
        <v>5</v>
      </c>
      <c r="I36" s="207">
        <f t="shared" si="5"/>
        <v>46.03</v>
      </c>
      <c r="J36" s="214">
        <f t="shared" si="6"/>
        <v>0.18681006493506494</v>
      </c>
      <c r="K36" s="218">
        <f t="shared" si="3"/>
        <v>3.028125</v>
      </c>
      <c r="L36" s="208">
        <f t="shared" si="4"/>
        <v>16.585723694453314</v>
      </c>
      <c r="M36" s="219">
        <v>48.45</v>
      </c>
    </row>
    <row r="37" spans="1:13" s="8" customFormat="1" ht="15">
      <c r="A37" s="193" t="s">
        <v>285</v>
      </c>
      <c r="B37" s="179">
        <v>300</v>
      </c>
      <c r="C37" s="284">
        <f>Volume!J37</f>
        <v>580.6</v>
      </c>
      <c r="D37" s="318">
        <v>71.67</v>
      </c>
      <c r="E37" s="206">
        <f t="shared" si="0"/>
        <v>21501</v>
      </c>
      <c r="F37" s="211">
        <f t="shared" si="1"/>
        <v>12.344126765415089</v>
      </c>
      <c r="G37" s="277">
        <f t="shared" si="2"/>
        <v>30210</v>
      </c>
      <c r="H37" s="275">
        <v>5</v>
      </c>
      <c r="I37" s="207">
        <f t="shared" si="5"/>
        <v>100.7</v>
      </c>
      <c r="J37" s="214">
        <f t="shared" si="6"/>
        <v>0.17344126765415088</v>
      </c>
      <c r="K37" s="218">
        <f t="shared" si="3"/>
        <v>3.85269975</v>
      </c>
      <c r="L37" s="208">
        <f t="shared" si="4"/>
        <v>21.102105603695144</v>
      </c>
      <c r="M37" s="219">
        <v>61.643196</v>
      </c>
    </row>
    <row r="38" spans="1:13" s="8" customFormat="1" ht="15">
      <c r="A38" s="193" t="s">
        <v>159</v>
      </c>
      <c r="B38" s="179">
        <v>4500</v>
      </c>
      <c r="C38" s="284">
        <f>Volume!J38</f>
        <v>53.15</v>
      </c>
      <c r="D38" s="318">
        <v>6.24</v>
      </c>
      <c r="E38" s="206">
        <f t="shared" si="0"/>
        <v>28080</v>
      </c>
      <c r="F38" s="211">
        <f t="shared" si="1"/>
        <v>11.740357478833491</v>
      </c>
      <c r="G38" s="277">
        <f t="shared" si="2"/>
        <v>40038.75</v>
      </c>
      <c r="H38" s="275">
        <v>5</v>
      </c>
      <c r="I38" s="207">
        <f t="shared" si="5"/>
        <v>8.8975</v>
      </c>
      <c r="J38" s="214">
        <f t="shared" si="6"/>
        <v>0.16740357478833492</v>
      </c>
      <c r="K38" s="218">
        <f t="shared" si="3"/>
        <v>2.803160125</v>
      </c>
      <c r="L38" s="208">
        <f t="shared" si="4"/>
        <v>15.35354032761501</v>
      </c>
      <c r="M38" s="219">
        <v>44.850562</v>
      </c>
    </row>
    <row r="39" spans="1:13" s="8" customFormat="1" ht="15">
      <c r="A39" s="193" t="s">
        <v>2</v>
      </c>
      <c r="B39" s="179">
        <v>1100</v>
      </c>
      <c r="C39" s="284">
        <f>Volume!J39</f>
        <v>384.5</v>
      </c>
      <c r="D39" s="318">
        <v>48.72</v>
      </c>
      <c r="E39" s="206">
        <f t="shared" si="0"/>
        <v>53592</v>
      </c>
      <c r="F39" s="211">
        <f t="shared" si="1"/>
        <v>12.671001300390117</v>
      </c>
      <c r="G39" s="277">
        <f t="shared" si="2"/>
        <v>74739.5</v>
      </c>
      <c r="H39" s="275">
        <v>5</v>
      </c>
      <c r="I39" s="207">
        <f t="shared" si="5"/>
        <v>67.945</v>
      </c>
      <c r="J39" s="214">
        <f t="shared" si="6"/>
        <v>0.17671001300390116</v>
      </c>
      <c r="K39" s="218">
        <f t="shared" si="3"/>
        <v>2.023759375</v>
      </c>
      <c r="L39" s="208">
        <f t="shared" si="4"/>
        <v>11.084586606500565</v>
      </c>
      <c r="M39" s="219">
        <v>32.38015</v>
      </c>
    </row>
    <row r="40" spans="1:13" s="8" customFormat="1" ht="15">
      <c r="A40" s="193" t="s">
        <v>416</v>
      </c>
      <c r="B40" s="179">
        <v>1150</v>
      </c>
      <c r="C40" s="284">
        <f>Volume!J40</f>
        <v>242.3</v>
      </c>
      <c r="D40" s="318">
        <v>64.48</v>
      </c>
      <c r="E40" s="206">
        <f t="shared" si="0"/>
        <v>74152</v>
      </c>
      <c r="F40" s="211">
        <f t="shared" si="1"/>
        <v>26.611638464713167</v>
      </c>
      <c r="G40" s="277">
        <f t="shared" si="2"/>
        <v>89951.1715</v>
      </c>
      <c r="H40" s="275">
        <v>5.67</v>
      </c>
      <c r="I40" s="207">
        <f t="shared" si="5"/>
        <v>78.21840999999999</v>
      </c>
      <c r="J40" s="214">
        <f t="shared" si="6"/>
        <v>0.3228163846471316</v>
      </c>
      <c r="K40" s="218">
        <f t="shared" si="3"/>
        <v>3.5625</v>
      </c>
      <c r="L40" s="208">
        <f t="shared" si="4"/>
        <v>19.51261611112154</v>
      </c>
      <c r="M40" s="219">
        <v>57</v>
      </c>
    </row>
    <row r="41" spans="1:13" s="8" customFormat="1" ht="15">
      <c r="A41" s="193" t="s">
        <v>391</v>
      </c>
      <c r="B41" s="179">
        <v>2500</v>
      </c>
      <c r="C41" s="284">
        <f>Volume!J41</f>
        <v>149.75</v>
      </c>
      <c r="D41" s="318">
        <v>17.22</v>
      </c>
      <c r="E41" s="206">
        <f t="shared" si="0"/>
        <v>43050</v>
      </c>
      <c r="F41" s="211">
        <f t="shared" si="1"/>
        <v>11.499165275459097</v>
      </c>
      <c r="G41" s="277">
        <f t="shared" si="2"/>
        <v>61768.75</v>
      </c>
      <c r="H41" s="275">
        <v>5</v>
      </c>
      <c r="I41" s="207">
        <f t="shared" si="5"/>
        <v>24.7075</v>
      </c>
      <c r="J41" s="214">
        <f t="shared" si="6"/>
        <v>0.164991652754591</v>
      </c>
      <c r="K41" s="218">
        <f t="shared" si="3"/>
        <v>1.8096494375</v>
      </c>
      <c r="L41" s="208">
        <f t="shared" si="4"/>
        <v>9.911858180952853</v>
      </c>
      <c r="M41" s="219">
        <v>28.954391</v>
      </c>
    </row>
    <row r="42" spans="1:13" s="8" customFormat="1" ht="15">
      <c r="A42" s="193" t="s">
        <v>78</v>
      </c>
      <c r="B42" s="179">
        <v>1600</v>
      </c>
      <c r="C42" s="284">
        <f>Volume!J42</f>
        <v>263.15</v>
      </c>
      <c r="D42" s="318">
        <v>40.83</v>
      </c>
      <c r="E42" s="206">
        <f t="shared" si="0"/>
        <v>65328</v>
      </c>
      <c r="F42" s="211">
        <f t="shared" si="1"/>
        <v>15.51586547596428</v>
      </c>
      <c r="G42" s="277">
        <f t="shared" si="2"/>
        <v>86380</v>
      </c>
      <c r="H42" s="275">
        <v>5</v>
      </c>
      <c r="I42" s="207">
        <f t="shared" si="5"/>
        <v>53.9875</v>
      </c>
      <c r="J42" s="214">
        <f t="shared" si="6"/>
        <v>0.2051586547596428</v>
      </c>
      <c r="K42" s="218">
        <f t="shared" si="3"/>
        <v>3.51753775</v>
      </c>
      <c r="L42" s="208">
        <f t="shared" si="4"/>
        <v>19.266347725509675</v>
      </c>
      <c r="M42" s="219">
        <v>56.280604</v>
      </c>
    </row>
    <row r="43" spans="1:13" s="8" customFormat="1" ht="15">
      <c r="A43" s="193" t="s">
        <v>138</v>
      </c>
      <c r="B43" s="179">
        <v>425</v>
      </c>
      <c r="C43" s="284">
        <f>Volume!J43</f>
        <v>623.3</v>
      </c>
      <c r="D43" s="318">
        <v>101.67</v>
      </c>
      <c r="E43" s="206">
        <f t="shared" si="0"/>
        <v>43209.75</v>
      </c>
      <c r="F43" s="211">
        <f t="shared" si="1"/>
        <v>16.311567463500722</v>
      </c>
      <c r="G43" s="277">
        <f t="shared" si="2"/>
        <v>56454.875</v>
      </c>
      <c r="H43" s="275">
        <v>5</v>
      </c>
      <c r="I43" s="207">
        <f t="shared" si="5"/>
        <v>132.835</v>
      </c>
      <c r="J43" s="214">
        <f t="shared" si="6"/>
        <v>0.21311567463500725</v>
      </c>
      <c r="K43" s="218">
        <f t="shared" si="3"/>
        <v>3.678509</v>
      </c>
      <c r="L43" s="208">
        <f t="shared" si="4"/>
        <v>20.14802357285771</v>
      </c>
      <c r="M43" s="219">
        <v>58.856144</v>
      </c>
    </row>
    <row r="44" spans="1:13" s="8" customFormat="1" ht="15">
      <c r="A44" s="193" t="s">
        <v>160</v>
      </c>
      <c r="B44" s="179">
        <v>550</v>
      </c>
      <c r="C44" s="284">
        <f>Volume!J44</f>
        <v>368.8</v>
      </c>
      <c r="D44" s="318">
        <v>42.3</v>
      </c>
      <c r="E44" s="206">
        <f t="shared" si="0"/>
        <v>23265</v>
      </c>
      <c r="F44" s="211">
        <f t="shared" si="1"/>
        <v>11.469631236442515</v>
      </c>
      <c r="G44" s="277">
        <f t="shared" si="2"/>
        <v>33407</v>
      </c>
      <c r="H44" s="275">
        <v>5</v>
      </c>
      <c r="I44" s="207">
        <f t="shared" si="5"/>
        <v>60.74</v>
      </c>
      <c r="J44" s="214">
        <f t="shared" si="6"/>
        <v>0.16469631236442517</v>
      </c>
      <c r="K44" s="218">
        <f t="shared" si="3"/>
        <v>2.7257803125</v>
      </c>
      <c r="L44" s="208">
        <f t="shared" si="4"/>
        <v>14.92971363959731</v>
      </c>
      <c r="M44" s="219">
        <v>43.612485</v>
      </c>
    </row>
    <row r="45" spans="1:13" s="8" customFormat="1" ht="15">
      <c r="A45" s="193" t="s">
        <v>161</v>
      </c>
      <c r="B45" s="179">
        <v>6900</v>
      </c>
      <c r="C45" s="284">
        <f>Volume!J45</f>
        <v>33.75</v>
      </c>
      <c r="D45" s="318">
        <v>3.73</v>
      </c>
      <c r="E45" s="206">
        <f t="shared" si="0"/>
        <v>25737</v>
      </c>
      <c r="F45" s="211">
        <f t="shared" si="1"/>
        <v>11.051851851851852</v>
      </c>
      <c r="G45" s="277">
        <f t="shared" si="2"/>
        <v>37380.75</v>
      </c>
      <c r="H45" s="275">
        <v>5</v>
      </c>
      <c r="I45" s="207">
        <f t="shared" si="5"/>
        <v>5.4175</v>
      </c>
      <c r="J45" s="214">
        <f t="shared" si="6"/>
        <v>0.16051851851851853</v>
      </c>
      <c r="K45" s="218">
        <f t="shared" si="3"/>
        <v>2.302460875</v>
      </c>
      <c r="L45" s="208">
        <f t="shared" si="4"/>
        <v>12.611097590105826</v>
      </c>
      <c r="M45" s="219">
        <v>36.839374</v>
      </c>
    </row>
    <row r="46" spans="1:13" s="8" customFormat="1" ht="15">
      <c r="A46" s="193" t="s">
        <v>392</v>
      </c>
      <c r="B46" s="179">
        <v>1800</v>
      </c>
      <c r="C46" s="284">
        <f>Volume!J46</f>
        <v>256.4</v>
      </c>
      <c r="D46" s="318">
        <v>53.97</v>
      </c>
      <c r="E46" s="206">
        <f t="shared" si="0"/>
        <v>97146</v>
      </c>
      <c r="F46" s="211">
        <f t="shared" si="1"/>
        <v>21.04914196567863</v>
      </c>
      <c r="G46" s="277">
        <f t="shared" si="2"/>
        <v>120222</v>
      </c>
      <c r="H46" s="275">
        <v>5</v>
      </c>
      <c r="I46" s="207">
        <f t="shared" si="5"/>
        <v>66.79</v>
      </c>
      <c r="J46" s="214">
        <f t="shared" si="6"/>
        <v>0.2604914196567863</v>
      </c>
      <c r="K46" s="218">
        <f t="shared" si="3"/>
        <v>2.734375</v>
      </c>
      <c r="L46" s="208">
        <f t="shared" si="4"/>
        <v>14.976788681781887</v>
      </c>
      <c r="M46" s="219">
        <v>43.75</v>
      </c>
    </row>
    <row r="47" spans="1:13" s="8" customFormat="1" ht="15">
      <c r="A47" s="193" t="s">
        <v>3</v>
      </c>
      <c r="B47" s="179">
        <v>1250</v>
      </c>
      <c r="C47" s="284">
        <f>Volume!J47</f>
        <v>208.1</v>
      </c>
      <c r="D47" s="318">
        <v>30.38</v>
      </c>
      <c r="E47" s="206">
        <f t="shared" si="0"/>
        <v>37975</v>
      </c>
      <c r="F47" s="211">
        <f t="shared" si="1"/>
        <v>14.598750600672753</v>
      </c>
      <c r="G47" s="277">
        <f t="shared" si="2"/>
        <v>50981.25</v>
      </c>
      <c r="H47" s="275">
        <v>5</v>
      </c>
      <c r="I47" s="207">
        <f t="shared" si="5"/>
        <v>40.785</v>
      </c>
      <c r="J47" s="214">
        <f t="shared" si="6"/>
        <v>0.1959875060067275</v>
      </c>
      <c r="K47" s="218">
        <f t="shared" si="3"/>
        <v>1.9413674375</v>
      </c>
      <c r="L47" s="208">
        <f t="shared" si="4"/>
        <v>10.633307379247508</v>
      </c>
      <c r="M47" s="219">
        <v>31.061879</v>
      </c>
    </row>
    <row r="48" spans="1:13" s="8" customFormat="1" ht="15">
      <c r="A48" s="193" t="s">
        <v>218</v>
      </c>
      <c r="B48" s="179">
        <v>1050</v>
      </c>
      <c r="C48" s="284">
        <f>Volume!J48</f>
        <v>365.2</v>
      </c>
      <c r="D48" s="318">
        <v>50.21</v>
      </c>
      <c r="E48" s="206">
        <f t="shared" si="0"/>
        <v>52720.5</v>
      </c>
      <c r="F48" s="211">
        <f t="shared" si="1"/>
        <v>13.748630887185104</v>
      </c>
      <c r="G48" s="277">
        <f t="shared" si="2"/>
        <v>71893.5</v>
      </c>
      <c r="H48" s="275">
        <v>5</v>
      </c>
      <c r="I48" s="207">
        <f t="shared" si="5"/>
        <v>68.47</v>
      </c>
      <c r="J48" s="214">
        <f t="shared" si="6"/>
        <v>0.18748630887185105</v>
      </c>
      <c r="K48" s="218">
        <f t="shared" si="3"/>
        <v>2.2033485625</v>
      </c>
      <c r="L48" s="208">
        <f t="shared" si="4"/>
        <v>12.068237097278313</v>
      </c>
      <c r="M48" s="219">
        <v>35.253577</v>
      </c>
    </row>
    <row r="49" spans="1:13" s="8" customFormat="1" ht="15">
      <c r="A49" s="193" t="s">
        <v>162</v>
      </c>
      <c r="B49" s="179">
        <v>1200</v>
      </c>
      <c r="C49" s="284">
        <f>Volume!J49</f>
        <v>341.4</v>
      </c>
      <c r="D49" s="318">
        <v>46.39</v>
      </c>
      <c r="E49" s="206">
        <f t="shared" si="0"/>
        <v>55668</v>
      </c>
      <c r="F49" s="211">
        <f t="shared" si="1"/>
        <v>13.58816637375513</v>
      </c>
      <c r="G49" s="277">
        <f t="shared" si="2"/>
        <v>76152</v>
      </c>
      <c r="H49" s="275">
        <v>5</v>
      </c>
      <c r="I49" s="207">
        <f t="shared" si="5"/>
        <v>63.46</v>
      </c>
      <c r="J49" s="214">
        <f t="shared" si="6"/>
        <v>0.18588166373755127</v>
      </c>
      <c r="K49" s="218">
        <f t="shared" si="3"/>
        <v>3.3854694375</v>
      </c>
      <c r="L49" s="208">
        <f t="shared" si="4"/>
        <v>18.54297978663076</v>
      </c>
      <c r="M49" s="219">
        <v>54.167511</v>
      </c>
    </row>
    <row r="50" spans="1:13" s="8" customFormat="1" ht="15">
      <c r="A50" s="193" t="s">
        <v>286</v>
      </c>
      <c r="B50" s="179">
        <v>1000</v>
      </c>
      <c r="C50" s="284">
        <f>Volume!J50</f>
        <v>220.75</v>
      </c>
      <c r="D50" s="318">
        <v>26.38</v>
      </c>
      <c r="E50" s="206">
        <f t="shared" si="0"/>
        <v>26380</v>
      </c>
      <c r="F50" s="211">
        <f t="shared" si="1"/>
        <v>11.950169875424688</v>
      </c>
      <c r="G50" s="277">
        <f t="shared" si="2"/>
        <v>37417.5</v>
      </c>
      <c r="H50" s="275">
        <v>5</v>
      </c>
      <c r="I50" s="207">
        <f t="shared" si="5"/>
        <v>37.4175</v>
      </c>
      <c r="J50" s="214">
        <f t="shared" si="6"/>
        <v>0.16950169875424687</v>
      </c>
      <c r="K50" s="218">
        <f t="shared" si="3"/>
        <v>3.8871326875</v>
      </c>
      <c r="L50" s="208">
        <f t="shared" si="4"/>
        <v>21.290702569594295</v>
      </c>
      <c r="M50" s="219">
        <v>62.194123</v>
      </c>
    </row>
    <row r="51" spans="1:13" s="8" customFormat="1" ht="15">
      <c r="A51" s="193" t="s">
        <v>183</v>
      </c>
      <c r="B51" s="179">
        <v>950</v>
      </c>
      <c r="C51" s="284">
        <f>Volume!J51</f>
        <v>300.15</v>
      </c>
      <c r="D51" s="318">
        <v>34.74</v>
      </c>
      <c r="E51" s="206">
        <f t="shared" si="0"/>
        <v>33003</v>
      </c>
      <c r="F51" s="211">
        <f t="shared" si="1"/>
        <v>11.574212893553225</v>
      </c>
      <c r="G51" s="277">
        <f t="shared" si="2"/>
        <v>47260.125</v>
      </c>
      <c r="H51" s="275">
        <v>5</v>
      </c>
      <c r="I51" s="207">
        <f t="shared" si="5"/>
        <v>49.7475</v>
      </c>
      <c r="J51" s="214">
        <f t="shared" si="6"/>
        <v>0.16574212893553225</v>
      </c>
      <c r="K51" s="218">
        <f t="shared" si="3"/>
        <v>2.784402875</v>
      </c>
      <c r="L51" s="208">
        <f t="shared" si="4"/>
        <v>15.250802638197374</v>
      </c>
      <c r="M51" s="219">
        <v>44.550446</v>
      </c>
    </row>
    <row r="52" spans="1:13" s="8" customFormat="1" ht="15">
      <c r="A52" s="193" t="s">
        <v>219</v>
      </c>
      <c r="B52" s="179">
        <v>2700</v>
      </c>
      <c r="C52" s="284">
        <f>Volume!J52</f>
        <v>97</v>
      </c>
      <c r="D52" s="318">
        <v>10.48</v>
      </c>
      <c r="E52" s="206">
        <f t="shared" si="0"/>
        <v>28296</v>
      </c>
      <c r="F52" s="211">
        <f t="shared" si="1"/>
        <v>10.804123711340207</v>
      </c>
      <c r="G52" s="277">
        <f t="shared" si="2"/>
        <v>41391</v>
      </c>
      <c r="H52" s="275">
        <v>5</v>
      </c>
      <c r="I52" s="207">
        <f t="shared" si="5"/>
        <v>15.33</v>
      </c>
      <c r="J52" s="214">
        <f t="shared" si="6"/>
        <v>0.15804123711340207</v>
      </c>
      <c r="K52" s="218">
        <f t="shared" si="3"/>
        <v>1.75628475</v>
      </c>
      <c r="L52" s="208">
        <f t="shared" si="4"/>
        <v>9.619567749773214</v>
      </c>
      <c r="M52" s="219">
        <v>28.100556</v>
      </c>
    </row>
    <row r="53" spans="1:13" s="8" customFormat="1" ht="15">
      <c r="A53" s="193" t="s">
        <v>417</v>
      </c>
      <c r="B53" s="179">
        <v>5250</v>
      </c>
      <c r="C53" s="284">
        <f>Volume!J53</f>
        <v>43.3</v>
      </c>
      <c r="D53" s="318">
        <v>9.24</v>
      </c>
      <c r="E53" s="206">
        <f t="shared" si="0"/>
        <v>48510</v>
      </c>
      <c r="F53" s="211">
        <f t="shared" si="1"/>
        <v>21.339491916859124</v>
      </c>
      <c r="G53" s="277">
        <f t="shared" si="2"/>
        <v>59876.25</v>
      </c>
      <c r="H53" s="275">
        <v>5</v>
      </c>
      <c r="I53" s="207">
        <f t="shared" si="5"/>
        <v>11.405</v>
      </c>
      <c r="J53" s="214">
        <f t="shared" si="6"/>
        <v>0.2633949191685912</v>
      </c>
      <c r="K53" s="218">
        <f t="shared" si="3"/>
        <v>3.8525</v>
      </c>
      <c r="L53" s="208">
        <f t="shared" si="4"/>
        <v>21.101011527886524</v>
      </c>
      <c r="M53" s="219">
        <v>61.64</v>
      </c>
    </row>
    <row r="54" spans="1:13" s="8" customFormat="1" ht="15">
      <c r="A54" s="193" t="s">
        <v>163</v>
      </c>
      <c r="B54" s="179">
        <v>62</v>
      </c>
      <c r="C54" s="284">
        <f>Volume!J54</f>
        <v>4057.45</v>
      </c>
      <c r="D54" s="318">
        <v>427.53</v>
      </c>
      <c r="E54" s="206">
        <f t="shared" si="0"/>
        <v>26506.859999999997</v>
      </c>
      <c r="F54" s="211">
        <f t="shared" si="1"/>
        <v>10.536913578725555</v>
      </c>
      <c r="G54" s="277">
        <f t="shared" si="2"/>
        <v>39084.955</v>
      </c>
      <c r="H54" s="275">
        <v>5</v>
      </c>
      <c r="I54" s="207">
        <f t="shared" si="5"/>
        <v>630.4025</v>
      </c>
      <c r="J54" s="214">
        <f t="shared" si="6"/>
        <v>0.15536913578725556</v>
      </c>
      <c r="K54" s="218">
        <f t="shared" si="3"/>
        <v>3.5696378125</v>
      </c>
      <c r="L54" s="208">
        <f t="shared" si="4"/>
        <v>19.551711520296465</v>
      </c>
      <c r="M54" s="219">
        <v>57.114205</v>
      </c>
    </row>
    <row r="55" spans="1:13" s="8" customFormat="1" ht="15">
      <c r="A55" s="193" t="s">
        <v>194</v>
      </c>
      <c r="B55" s="179">
        <v>400</v>
      </c>
      <c r="C55" s="284">
        <f>Volume!J55</f>
        <v>655.2</v>
      </c>
      <c r="D55" s="318">
        <v>71.22</v>
      </c>
      <c r="E55" s="206">
        <f t="shared" si="0"/>
        <v>28488</v>
      </c>
      <c r="F55" s="211">
        <f t="shared" si="1"/>
        <v>10.869963369963369</v>
      </c>
      <c r="G55" s="277">
        <f t="shared" si="2"/>
        <v>42089.952000000005</v>
      </c>
      <c r="H55" s="275">
        <v>5.19</v>
      </c>
      <c r="I55" s="207">
        <f t="shared" si="5"/>
        <v>105.22488000000001</v>
      </c>
      <c r="J55" s="214">
        <f t="shared" si="6"/>
        <v>0.1605996336996337</v>
      </c>
      <c r="K55" s="218">
        <f t="shared" si="3"/>
        <v>1.9054481875</v>
      </c>
      <c r="L55" s="208">
        <f t="shared" si="4"/>
        <v>10.436569544510833</v>
      </c>
      <c r="M55" s="219">
        <v>30.487171</v>
      </c>
    </row>
    <row r="56" spans="1:13" s="8" customFormat="1" ht="15">
      <c r="A56" s="193" t="s">
        <v>418</v>
      </c>
      <c r="B56" s="179">
        <v>150</v>
      </c>
      <c r="C56" s="284">
        <f>Volume!J56</f>
        <v>1942.95</v>
      </c>
      <c r="D56" s="318">
        <v>410.7</v>
      </c>
      <c r="E56" s="206">
        <f t="shared" si="0"/>
        <v>61605</v>
      </c>
      <c r="F56" s="211">
        <f t="shared" si="1"/>
        <v>21.13796031807303</v>
      </c>
      <c r="G56" s="277">
        <f t="shared" si="2"/>
        <v>76177.125</v>
      </c>
      <c r="H56" s="275">
        <v>5</v>
      </c>
      <c r="I56" s="207">
        <f t="shared" si="5"/>
        <v>507.8475</v>
      </c>
      <c r="J56" s="214">
        <f t="shared" si="6"/>
        <v>0.26137960318073034</v>
      </c>
      <c r="K56" s="218">
        <f t="shared" si="3"/>
        <v>5.545</v>
      </c>
      <c r="L56" s="208">
        <f t="shared" si="4"/>
        <v>30.37121581366146</v>
      </c>
      <c r="M56" s="219">
        <v>88.72</v>
      </c>
    </row>
    <row r="57" spans="1:13" s="8" customFormat="1" ht="15">
      <c r="A57" s="193" t="s">
        <v>419</v>
      </c>
      <c r="B57" s="179">
        <v>200</v>
      </c>
      <c r="C57" s="284">
        <f>Volume!J57</f>
        <v>1109.55</v>
      </c>
      <c r="D57" s="318">
        <v>173</v>
      </c>
      <c r="E57" s="206">
        <f t="shared" si="0"/>
        <v>34600</v>
      </c>
      <c r="F57" s="211">
        <f t="shared" si="1"/>
        <v>15.591906628813485</v>
      </c>
      <c r="G57" s="277">
        <f t="shared" si="2"/>
        <v>46294.657</v>
      </c>
      <c r="H57" s="275">
        <v>5.27</v>
      </c>
      <c r="I57" s="207">
        <f t="shared" si="5"/>
        <v>231.473285</v>
      </c>
      <c r="J57" s="214">
        <f t="shared" si="6"/>
        <v>0.20861906628813484</v>
      </c>
      <c r="K57" s="218">
        <f t="shared" si="3"/>
        <v>3.95125</v>
      </c>
      <c r="L57" s="208">
        <f t="shared" si="4"/>
        <v>21.641887553422876</v>
      </c>
      <c r="M57" s="219">
        <v>63.22</v>
      </c>
    </row>
    <row r="58" spans="1:13" s="8" customFormat="1" ht="15">
      <c r="A58" s="193" t="s">
        <v>220</v>
      </c>
      <c r="B58" s="179">
        <v>2400</v>
      </c>
      <c r="C58" s="284">
        <f>Volume!J58</f>
        <v>127.9</v>
      </c>
      <c r="D58" s="318">
        <v>13.8</v>
      </c>
      <c r="E58" s="206">
        <f t="shared" si="0"/>
        <v>33120</v>
      </c>
      <c r="F58" s="211">
        <f t="shared" si="1"/>
        <v>10.789679437060204</v>
      </c>
      <c r="G58" s="277">
        <f t="shared" si="2"/>
        <v>48468</v>
      </c>
      <c r="H58" s="275">
        <v>5</v>
      </c>
      <c r="I58" s="207">
        <f t="shared" si="5"/>
        <v>20.195</v>
      </c>
      <c r="J58" s="214">
        <f t="shared" si="6"/>
        <v>0.15789679437060203</v>
      </c>
      <c r="K58" s="218">
        <f t="shared" si="3"/>
        <v>3.3233994375</v>
      </c>
      <c r="L58" s="208">
        <f t="shared" si="4"/>
        <v>18.203008395187304</v>
      </c>
      <c r="M58" s="219">
        <v>53.174391</v>
      </c>
    </row>
    <row r="59" spans="1:13" s="8" customFormat="1" ht="15">
      <c r="A59" s="193" t="s">
        <v>164</v>
      </c>
      <c r="B59" s="179">
        <v>5650</v>
      </c>
      <c r="C59" s="284">
        <f>Volume!J59</f>
        <v>55.05</v>
      </c>
      <c r="D59" s="318">
        <v>6.14</v>
      </c>
      <c r="E59" s="206">
        <f t="shared" si="0"/>
        <v>34691</v>
      </c>
      <c r="F59" s="211">
        <f t="shared" si="1"/>
        <v>11.153496821071753</v>
      </c>
      <c r="G59" s="277">
        <f t="shared" si="2"/>
        <v>50242.625</v>
      </c>
      <c r="H59" s="275">
        <v>5</v>
      </c>
      <c r="I59" s="207">
        <f t="shared" si="5"/>
        <v>8.8925</v>
      </c>
      <c r="J59" s="214">
        <f t="shared" si="6"/>
        <v>0.16153496821071753</v>
      </c>
      <c r="K59" s="218">
        <f t="shared" si="3"/>
        <v>3.87681475</v>
      </c>
      <c r="L59" s="208">
        <f t="shared" si="4"/>
        <v>21.234188898437512</v>
      </c>
      <c r="M59" s="219">
        <v>62.029036</v>
      </c>
    </row>
    <row r="60" spans="1:13" s="8" customFormat="1" ht="15">
      <c r="A60" s="193" t="s">
        <v>165</v>
      </c>
      <c r="B60" s="179">
        <v>1300</v>
      </c>
      <c r="C60" s="284">
        <f>Volume!J60</f>
        <v>275.9</v>
      </c>
      <c r="D60" s="318">
        <v>31.32</v>
      </c>
      <c r="E60" s="206">
        <f t="shared" si="0"/>
        <v>40716</v>
      </c>
      <c r="F60" s="211">
        <f t="shared" si="1"/>
        <v>11.3519391083726</v>
      </c>
      <c r="G60" s="277">
        <f t="shared" si="2"/>
        <v>58649.5</v>
      </c>
      <c r="H60" s="275">
        <v>5</v>
      </c>
      <c r="I60" s="207">
        <f t="shared" si="5"/>
        <v>45.115</v>
      </c>
      <c r="J60" s="214">
        <f t="shared" si="6"/>
        <v>0.163519391083726</v>
      </c>
      <c r="K60" s="218">
        <f t="shared" si="3"/>
        <v>3.060328625</v>
      </c>
      <c r="L60" s="208">
        <f t="shared" si="4"/>
        <v>16.762110212912685</v>
      </c>
      <c r="M60" s="219">
        <v>48.965258</v>
      </c>
    </row>
    <row r="61" spans="1:13" s="8" customFormat="1" ht="15">
      <c r="A61" s="193" t="s">
        <v>420</v>
      </c>
      <c r="B61" s="179">
        <v>150</v>
      </c>
      <c r="C61" s="284">
        <f>Volume!J61</f>
        <v>2208.3</v>
      </c>
      <c r="D61" s="318">
        <v>264.66</v>
      </c>
      <c r="E61" s="206">
        <f t="shared" si="0"/>
        <v>39699.00000000001</v>
      </c>
      <c r="F61" s="211">
        <f t="shared" si="1"/>
        <v>11.98478467599511</v>
      </c>
      <c r="G61" s="277">
        <f t="shared" si="2"/>
        <v>56261.25000000001</v>
      </c>
      <c r="H61" s="275">
        <v>5</v>
      </c>
      <c r="I61" s="207">
        <f t="shared" si="5"/>
        <v>375.07500000000005</v>
      </c>
      <c r="J61" s="214">
        <f t="shared" si="6"/>
        <v>0.1698478467599511</v>
      </c>
      <c r="K61" s="218">
        <f t="shared" si="3"/>
        <v>3.04125</v>
      </c>
      <c r="L61" s="208">
        <f t="shared" si="4"/>
        <v>16.657612280125864</v>
      </c>
      <c r="M61" s="219">
        <v>48.66</v>
      </c>
    </row>
    <row r="62" spans="1:13" s="8" customFormat="1" ht="15">
      <c r="A62" s="193" t="s">
        <v>89</v>
      </c>
      <c r="B62" s="179">
        <v>750</v>
      </c>
      <c r="C62" s="284">
        <f>Volume!J62</f>
        <v>289.8</v>
      </c>
      <c r="D62" s="318">
        <v>33.03</v>
      </c>
      <c r="E62" s="206">
        <f t="shared" si="0"/>
        <v>24772.5</v>
      </c>
      <c r="F62" s="211">
        <f t="shared" si="1"/>
        <v>11.397515527950311</v>
      </c>
      <c r="G62" s="277">
        <f t="shared" si="2"/>
        <v>35944.29</v>
      </c>
      <c r="H62" s="275">
        <v>5.14</v>
      </c>
      <c r="I62" s="207">
        <f t="shared" si="5"/>
        <v>47.92572</v>
      </c>
      <c r="J62" s="214">
        <f t="shared" si="6"/>
        <v>0.16537515527950308</v>
      </c>
      <c r="K62" s="218">
        <f t="shared" si="3"/>
        <v>2.8160874375</v>
      </c>
      <c r="L62" s="208">
        <f t="shared" si="4"/>
        <v>15.424346134256695</v>
      </c>
      <c r="M62" s="219">
        <v>45.057399</v>
      </c>
    </row>
    <row r="63" spans="1:13" s="8" customFormat="1" ht="15">
      <c r="A63" s="193" t="s">
        <v>287</v>
      </c>
      <c r="B63" s="179">
        <v>2000</v>
      </c>
      <c r="C63" s="284">
        <f>Volume!J63</f>
        <v>182.1</v>
      </c>
      <c r="D63" s="318">
        <v>19.64</v>
      </c>
      <c r="E63" s="206">
        <f t="shared" si="0"/>
        <v>39280</v>
      </c>
      <c r="F63" s="211">
        <f t="shared" si="1"/>
        <v>10.785282811641956</v>
      </c>
      <c r="G63" s="277">
        <f t="shared" si="2"/>
        <v>57490</v>
      </c>
      <c r="H63" s="275">
        <v>5</v>
      </c>
      <c r="I63" s="207">
        <f t="shared" si="5"/>
        <v>28.745</v>
      </c>
      <c r="J63" s="214">
        <f t="shared" si="6"/>
        <v>0.15785282811641957</v>
      </c>
      <c r="K63" s="218">
        <f t="shared" si="3"/>
        <v>3.6678045625</v>
      </c>
      <c r="L63" s="208">
        <f t="shared" si="4"/>
        <v>20.08939295401617</v>
      </c>
      <c r="M63" s="219">
        <v>58.684873</v>
      </c>
    </row>
    <row r="64" spans="1:13" s="8" customFormat="1" ht="15">
      <c r="A64" s="193" t="s">
        <v>421</v>
      </c>
      <c r="B64" s="179">
        <v>350</v>
      </c>
      <c r="C64" s="284">
        <f>Volume!J64</f>
        <v>627.15</v>
      </c>
      <c r="D64" s="318">
        <v>96.16</v>
      </c>
      <c r="E64" s="206">
        <f t="shared" si="0"/>
        <v>33656</v>
      </c>
      <c r="F64" s="211">
        <f t="shared" si="1"/>
        <v>15.332854978872678</v>
      </c>
      <c r="G64" s="277">
        <f t="shared" si="2"/>
        <v>45179.88125</v>
      </c>
      <c r="H64" s="275">
        <v>5.25</v>
      </c>
      <c r="I64" s="207">
        <f t="shared" si="5"/>
        <v>129.085375</v>
      </c>
      <c r="J64" s="214">
        <f t="shared" si="6"/>
        <v>0.20582854978872678</v>
      </c>
      <c r="K64" s="218">
        <f t="shared" si="3"/>
        <v>3.4875</v>
      </c>
      <c r="L64" s="208">
        <f t="shared" si="4"/>
        <v>19.101824192992666</v>
      </c>
      <c r="M64" s="219">
        <v>55.8</v>
      </c>
    </row>
    <row r="65" spans="1:13" s="8" customFormat="1" ht="15">
      <c r="A65" s="193" t="s">
        <v>271</v>
      </c>
      <c r="B65" s="179">
        <v>1200</v>
      </c>
      <c r="C65" s="284">
        <f>Volume!J65</f>
        <v>255.5</v>
      </c>
      <c r="D65" s="318">
        <v>27</v>
      </c>
      <c r="E65" s="206">
        <f t="shared" si="0"/>
        <v>32400</v>
      </c>
      <c r="F65" s="211">
        <f t="shared" si="1"/>
        <v>10.567514677103718</v>
      </c>
      <c r="G65" s="277">
        <f t="shared" si="2"/>
        <v>47730</v>
      </c>
      <c r="H65" s="275">
        <v>5</v>
      </c>
      <c r="I65" s="207">
        <f t="shared" si="5"/>
        <v>39.775</v>
      </c>
      <c r="J65" s="214">
        <f t="shared" si="6"/>
        <v>0.15567514677103717</v>
      </c>
      <c r="K65" s="218">
        <f t="shared" si="3"/>
        <v>3.15631875</v>
      </c>
      <c r="L65" s="208">
        <f t="shared" si="4"/>
        <v>17.28786978051509</v>
      </c>
      <c r="M65" s="219">
        <v>50.5011</v>
      </c>
    </row>
    <row r="66" spans="1:13" s="8" customFormat="1" ht="15">
      <c r="A66" s="193" t="s">
        <v>221</v>
      </c>
      <c r="B66" s="179">
        <v>300</v>
      </c>
      <c r="C66" s="284">
        <f>Volume!J66</f>
        <v>1231.6</v>
      </c>
      <c r="D66" s="318">
        <v>130.96</v>
      </c>
      <c r="E66" s="206">
        <f t="shared" si="0"/>
        <v>39288</v>
      </c>
      <c r="F66" s="211">
        <f t="shared" si="1"/>
        <v>10.633322507307568</v>
      </c>
      <c r="G66" s="277">
        <f t="shared" si="2"/>
        <v>57762</v>
      </c>
      <c r="H66" s="275">
        <v>5</v>
      </c>
      <c r="I66" s="207">
        <f t="shared" si="5"/>
        <v>192.54</v>
      </c>
      <c r="J66" s="214">
        <f t="shared" si="6"/>
        <v>0.15633322507307568</v>
      </c>
      <c r="K66" s="218">
        <f t="shared" si="3"/>
        <v>2.0622700625</v>
      </c>
      <c r="L66" s="208">
        <f t="shared" si="4"/>
        <v>11.295518328988388</v>
      </c>
      <c r="M66" s="219">
        <v>32.996321</v>
      </c>
    </row>
    <row r="67" spans="1:13" s="8" customFormat="1" ht="15">
      <c r="A67" s="193" t="s">
        <v>233</v>
      </c>
      <c r="B67" s="179">
        <v>1000</v>
      </c>
      <c r="C67" s="284">
        <f>Volume!J67</f>
        <v>473.85</v>
      </c>
      <c r="D67" s="318">
        <v>74.82</v>
      </c>
      <c r="E67" s="206">
        <f t="shared" si="0"/>
        <v>74820</v>
      </c>
      <c r="F67" s="211">
        <f t="shared" si="1"/>
        <v>15.78980690091801</v>
      </c>
      <c r="G67" s="277">
        <f t="shared" si="2"/>
        <v>98512.5</v>
      </c>
      <c r="H67" s="275">
        <v>5</v>
      </c>
      <c r="I67" s="207">
        <f t="shared" si="5"/>
        <v>98.5125</v>
      </c>
      <c r="J67" s="214">
        <f t="shared" si="6"/>
        <v>0.20789806900918012</v>
      </c>
      <c r="K67" s="218">
        <f t="shared" si="3"/>
        <v>3.8332605</v>
      </c>
      <c r="L67" s="208">
        <f t="shared" si="4"/>
        <v>20.99563244643532</v>
      </c>
      <c r="M67" s="219">
        <v>61.332168</v>
      </c>
    </row>
    <row r="68" spans="1:13" s="8" customFormat="1" ht="15">
      <c r="A68" s="193" t="s">
        <v>166</v>
      </c>
      <c r="B68" s="179">
        <v>2950</v>
      </c>
      <c r="C68" s="284">
        <f>Volume!J68</f>
        <v>104.6</v>
      </c>
      <c r="D68" s="318">
        <v>11.68</v>
      </c>
      <c r="E68" s="206">
        <f t="shared" si="0"/>
        <v>34456</v>
      </c>
      <c r="F68" s="211">
        <f t="shared" si="1"/>
        <v>11.166347992351817</v>
      </c>
      <c r="G68" s="277">
        <f t="shared" si="2"/>
        <v>49884.5</v>
      </c>
      <c r="H68" s="275">
        <v>5</v>
      </c>
      <c r="I68" s="207">
        <f t="shared" si="5"/>
        <v>16.91</v>
      </c>
      <c r="J68" s="214">
        <f t="shared" si="6"/>
        <v>0.16166347992351818</v>
      </c>
      <c r="K68" s="218">
        <f t="shared" si="3"/>
        <v>2.3028273125</v>
      </c>
      <c r="L68" s="208">
        <f t="shared" si="4"/>
        <v>12.613104650952483</v>
      </c>
      <c r="M68" s="219">
        <v>36.845237</v>
      </c>
    </row>
    <row r="69" spans="1:13" s="8" customFormat="1" ht="15">
      <c r="A69" s="193" t="s">
        <v>222</v>
      </c>
      <c r="B69" s="179">
        <v>88</v>
      </c>
      <c r="C69" s="284">
        <f>Volume!J69</f>
        <v>2508.55</v>
      </c>
      <c r="D69" s="318">
        <v>272.39</v>
      </c>
      <c r="E69" s="206">
        <f aca="true" t="shared" si="7" ref="E69:E132">D69*B69</f>
        <v>23970.32</v>
      </c>
      <c r="F69" s="211">
        <f aca="true" t="shared" si="8" ref="F69:F132">D69/C69*100</f>
        <v>10.858464052938947</v>
      </c>
      <c r="G69" s="277">
        <f aca="true" t="shared" si="9" ref="G69:G132">(B69*C69)*H69%+E69</f>
        <v>35007.94</v>
      </c>
      <c r="H69" s="275">
        <v>5</v>
      </c>
      <c r="I69" s="207">
        <f t="shared" si="5"/>
        <v>397.81750000000005</v>
      </c>
      <c r="J69" s="214">
        <f t="shared" si="6"/>
        <v>0.1585846405293895</v>
      </c>
      <c r="K69" s="218">
        <f aca="true" t="shared" si="10" ref="K69:K132">M69/16</f>
        <v>2.0373401875</v>
      </c>
      <c r="L69" s="208">
        <f aca="true" t="shared" si="11" ref="L69:L132">K69*SQRT(30)</f>
        <v>11.158971780055547</v>
      </c>
      <c r="M69" s="219">
        <v>32.597443</v>
      </c>
    </row>
    <row r="70" spans="1:13" s="8" customFormat="1" ht="15">
      <c r="A70" s="193" t="s">
        <v>288</v>
      </c>
      <c r="B70" s="179">
        <v>1500</v>
      </c>
      <c r="C70" s="284">
        <f>Volume!J70</f>
        <v>186</v>
      </c>
      <c r="D70" s="318">
        <v>28.46</v>
      </c>
      <c r="E70" s="206">
        <f t="shared" si="7"/>
        <v>42690</v>
      </c>
      <c r="F70" s="211">
        <f t="shared" si="8"/>
        <v>15.301075268817204</v>
      </c>
      <c r="G70" s="277">
        <f t="shared" si="9"/>
        <v>56640</v>
      </c>
      <c r="H70" s="275">
        <v>5</v>
      </c>
      <c r="I70" s="207">
        <f aca="true" t="shared" si="12" ref="I70:I133">G70/B70</f>
        <v>37.76</v>
      </c>
      <c r="J70" s="214">
        <f aca="true" t="shared" si="13" ref="J70:J133">I70/C70</f>
        <v>0.20301075268817204</v>
      </c>
      <c r="K70" s="218">
        <f t="shared" si="10"/>
        <v>3.58289025</v>
      </c>
      <c r="L70" s="208">
        <f t="shared" si="11"/>
        <v>19.62429810990324</v>
      </c>
      <c r="M70" s="219">
        <v>57.326244</v>
      </c>
    </row>
    <row r="71" spans="1:13" s="8" customFormat="1" ht="15">
      <c r="A71" s="193" t="s">
        <v>289</v>
      </c>
      <c r="B71" s="179">
        <v>1400</v>
      </c>
      <c r="C71" s="284">
        <f>Volume!J71</f>
        <v>143.25</v>
      </c>
      <c r="D71" s="318">
        <v>20.52</v>
      </c>
      <c r="E71" s="206">
        <f t="shared" si="7"/>
        <v>28728</v>
      </c>
      <c r="F71" s="211">
        <f t="shared" si="8"/>
        <v>14.32460732984293</v>
      </c>
      <c r="G71" s="277">
        <f t="shared" si="9"/>
        <v>38755.5</v>
      </c>
      <c r="H71" s="275">
        <v>5</v>
      </c>
      <c r="I71" s="207">
        <f t="shared" si="12"/>
        <v>27.6825</v>
      </c>
      <c r="J71" s="214">
        <f t="shared" si="13"/>
        <v>0.19324607329842933</v>
      </c>
      <c r="K71" s="218">
        <f t="shared" si="10"/>
        <v>2.8057205</v>
      </c>
      <c r="L71" s="208">
        <f t="shared" si="11"/>
        <v>15.367564079046735</v>
      </c>
      <c r="M71" s="219">
        <v>44.891528</v>
      </c>
    </row>
    <row r="72" spans="1:13" s="8" customFormat="1" ht="15">
      <c r="A72" s="193" t="s">
        <v>195</v>
      </c>
      <c r="B72" s="179">
        <v>2062</v>
      </c>
      <c r="C72" s="284">
        <f>Volume!J72</f>
        <v>114.85</v>
      </c>
      <c r="D72" s="318">
        <v>12.49</v>
      </c>
      <c r="E72" s="206">
        <f t="shared" si="7"/>
        <v>25754.38</v>
      </c>
      <c r="F72" s="211">
        <f t="shared" si="8"/>
        <v>10.87505441880714</v>
      </c>
      <c r="G72" s="277">
        <f t="shared" si="9"/>
        <v>37595.415</v>
      </c>
      <c r="H72" s="275">
        <v>5</v>
      </c>
      <c r="I72" s="207">
        <f t="shared" si="12"/>
        <v>18.2325</v>
      </c>
      <c r="J72" s="214">
        <f t="shared" si="13"/>
        <v>0.1587505441880714</v>
      </c>
      <c r="K72" s="218">
        <f t="shared" si="10"/>
        <v>2.3555141875</v>
      </c>
      <c r="L72" s="208">
        <f t="shared" si="11"/>
        <v>12.901682550172033</v>
      </c>
      <c r="M72" s="219">
        <v>37.688227</v>
      </c>
    </row>
    <row r="73" spans="1:13" s="8" customFormat="1" ht="15">
      <c r="A73" s="193" t="s">
        <v>290</v>
      </c>
      <c r="B73" s="179">
        <v>1400</v>
      </c>
      <c r="C73" s="284">
        <f>Volume!J73</f>
        <v>96</v>
      </c>
      <c r="D73" s="318">
        <v>13.48</v>
      </c>
      <c r="E73" s="206">
        <f t="shared" si="7"/>
        <v>18872</v>
      </c>
      <c r="F73" s="211">
        <f t="shared" si="8"/>
        <v>14.041666666666666</v>
      </c>
      <c r="G73" s="277">
        <f t="shared" si="9"/>
        <v>25592</v>
      </c>
      <c r="H73" s="275">
        <v>5</v>
      </c>
      <c r="I73" s="207">
        <f t="shared" si="12"/>
        <v>18.28</v>
      </c>
      <c r="J73" s="214">
        <f t="shared" si="13"/>
        <v>0.19041666666666668</v>
      </c>
      <c r="K73" s="218">
        <f t="shared" si="10"/>
        <v>3.7203594375</v>
      </c>
      <c r="L73" s="208">
        <f t="shared" si="11"/>
        <v>20.37724785945981</v>
      </c>
      <c r="M73" s="219">
        <v>59.525751</v>
      </c>
    </row>
    <row r="74" spans="1:13" s="8" customFormat="1" ht="15">
      <c r="A74" s="193" t="s">
        <v>197</v>
      </c>
      <c r="B74" s="179">
        <v>650</v>
      </c>
      <c r="C74" s="284">
        <f>Volume!J74</f>
        <v>333.6</v>
      </c>
      <c r="D74" s="318">
        <v>39.07</v>
      </c>
      <c r="E74" s="206">
        <f t="shared" si="7"/>
        <v>25395.5</v>
      </c>
      <c r="F74" s="211">
        <f t="shared" si="8"/>
        <v>11.711630695443645</v>
      </c>
      <c r="G74" s="277">
        <f t="shared" si="9"/>
        <v>36237.5</v>
      </c>
      <c r="H74" s="275">
        <v>5</v>
      </c>
      <c r="I74" s="207">
        <f t="shared" si="12"/>
        <v>55.75</v>
      </c>
      <c r="J74" s="214">
        <f t="shared" si="13"/>
        <v>0.16711630695443644</v>
      </c>
      <c r="K74" s="218">
        <f t="shared" si="10"/>
        <v>2.3277544375</v>
      </c>
      <c r="L74" s="208">
        <f t="shared" si="11"/>
        <v>12.749636137514994</v>
      </c>
      <c r="M74" s="219">
        <v>37.244071</v>
      </c>
    </row>
    <row r="75" spans="1:13" s="8" customFormat="1" ht="15">
      <c r="A75" s="193" t="s">
        <v>4</v>
      </c>
      <c r="B75" s="179">
        <v>150</v>
      </c>
      <c r="C75" s="284">
        <f>Volume!J75</f>
        <v>1804.45</v>
      </c>
      <c r="D75" s="318">
        <v>208.34</v>
      </c>
      <c r="E75" s="206">
        <f t="shared" si="7"/>
        <v>31251</v>
      </c>
      <c r="F75" s="211">
        <f t="shared" si="8"/>
        <v>11.545900412868187</v>
      </c>
      <c r="G75" s="277">
        <f t="shared" si="9"/>
        <v>44784.375</v>
      </c>
      <c r="H75" s="275">
        <v>5</v>
      </c>
      <c r="I75" s="207">
        <f t="shared" si="12"/>
        <v>298.5625</v>
      </c>
      <c r="J75" s="214">
        <f t="shared" si="13"/>
        <v>0.16545900412868186</v>
      </c>
      <c r="K75" s="218">
        <f t="shared" si="10"/>
        <v>1.7617470625</v>
      </c>
      <c r="L75" s="208">
        <f t="shared" si="11"/>
        <v>9.649486067497138</v>
      </c>
      <c r="M75" s="219">
        <v>28.187953</v>
      </c>
    </row>
    <row r="76" spans="1:13" s="8" customFormat="1" ht="15">
      <c r="A76" s="193" t="s">
        <v>79</v>
      </c>
      <c r="B76" s="179">
        <v>200</v>
      </c>
      <c r="C76" s="284">
        <f>Volume!J76</f>
        <v>1114.65</v>
      </c>
      <c r="D76" s="318">
        <v>119.67</v>
      </c>
      <c r="E76" s="206">
        <f t="shared" si="7"/>
        <v>23934</v>
      </c>
      <c r="F76" s="211">
        <f t="shared" si="8"/>
        <v>10.736105503969855</v>
      </c>
      <c r="G76" s="277">
        <f t="shared" si="9"/>
        <v>35080.5</v>
      </c>
      <c r="H76" s="275">
        <v>5</v>
      </c>
      <c r="I76" s="207">
        <f t="shared" si="12"/>
        <v>175.4025</v>
      </c>
      <c r="J76" s="214">
        <f t="shared" si="13"/>
        <v>0.15736105503969855</v>
      </c>
      <c r="K76" s="218">
        <f t="shared" si="10"/>
        <v>2.22627875</v>
      </c>
      <c r="L76" s="208">
        <f t="shared" si="11"/>
        <v>12.193830906694044</v>
      </c>
      <c r="M76" s="219">
        <v>35.62046</v>
      </c>
    </row>
    <row r="77" spans="1:13" s="8" customFormat="1" ht="15">
      <c r="A77" s="193" t="s">
        <v>196</v>
      </c>
      <c r="B77" s="179">
        <v>400</v>
      </c>
      <c r="C77" s="284">
        <f>Volume!J77</f>
        <v>690.2</v>
      </c>
      <c r="D77" s="318">
        <v>74.04</v>
      </c>
      <c r="E77" s="206">
        <f t="shared" si="7"/>
        <v>29616.000000000004</v>
      </c>
      <c r="F77" s="211">
        <f t="shared" si="8"/>
        <v>10.727325412923792</v>
      </c>
      <c r="G77" s="277">
        <f t="shared" si="9"/>
        <v>43420</v>
      </c>
      <c r="H77" s="275">
        <v>5</v>
      </c>
      <c r="I77" s="207">
        <f t="shared" si="12"/>
        <v>108.55</v>
      </c>
      <c r="J77" s="214">
        <f t="shared" si="13"/>
        <v>0.1572732541292379</v>
      </c>
      <c r="K77" s="218">
        <f t="shared" si="10"/>
        <v>2.1254700625</v>
      </c>
      <c r="L77" s="208">
        <f t="shared" si="11"/>
        <v>11.641678985331652</v>
      </c>
      <c r="M77" s="219">
        <v>34.007521</v>
      </c>
    </row>
    <row r="78" spans="1:13" s="8" customFormat="1" ht="15">
      <c r="A78" s="193" t="s">
        <v>5</v>
      </c>
      <c r="B78" s="179">
        <v>1595</v>
      </c>
      <c r="C78" s="284">
        <f>Volume!J78</f>
        <v>144.7</v>
      </c>
      <c r="D78" s="318">
        <v>15.82</v>
      </c>
      <c r="E78" s="206">
        <f t="shared" si="7"/>
        <v>25232.9</v>
      </c>
      <c r="F78" s="211">
        <f t="shared" si="8"/>
        <v>10.932964754664825</v>
      </c>
      <c r="G78" s="277">
        <f t="shared" si="9"/>
        <v>36772.725</v>
      </c>
      <c r="H78" s="275">
        <v>5</v>
      </c>
      <c r="I78" s="207">
        <f t="shared" si="12"/>
        <v>23.055</v>
      </c>
      <c r="J78" s="214">
        <f t="shared" si="13"/>
        <v>0.15932964754664825</v>
      </c>
      <c r="K78" s="218">
        <f t="shared" si="10"/>
        <v>2.23026625</v>
      </c>
      <c r="L78" s="208">
        <f t="shared" si="11"/>
        <v>12.215671343674563</v>
      </c>
      <c r="M78" s="219">
        <v>35.68426</v>
      </c>
    </row>
    <row r="79" spans="1:13" s="8" customFormat="1" ht="15">
      <c r="A79" s="193" t="s">
        <v>198</v>
      </c>
      <c r="B79" s="179">
        <v>1000</v>
      </c>
      <c r="C79" s="284">
        <f>Volume!J79</f>
        <v>198.55</v>
      </c>
      <c r="D79" s="318">
        <v>20.95</v>
      </c>
      <c r="E79" s="206">
        <f t="shared" si="7"/>
        <v>20950</v>
      </c>
      <c r="F79" s="211">
        <f t="shared" si="8"/>
        <v>10.55149836313271</v>
      </c>
      <c r="G79" s="277">
        <f t="shared" si="9"/>
        <v>30877.5</v>
      </c>
      <c r="H79" s="275">
        <v>5</v>
      </c>
      <c r="I79" s="207">
        <f t="shared" si="12"/>
        <v>30.8775</v>
      </c>
      <c r="J79" s="214">
        <f t="shared" si="13"/>
        <v>0.15551498363132712</v>
      </c>
      <c r="K79" s="218">
        <f t="shared" si="10"/>
        <v>1.8298765</v>
      </c>
      <c r="L79" s="208">
        <f t="shared" si="11"/>
        <v>10.02264636498602</v>
      </c>
      <c r="M79" s="219">
        <v>29.278024</v>
      </c>
    </row>
    <row r="80" spans="1:13" s="8" customFormat="1" ht="15">
      <c r="A80" s="193" t="s">
        <v>199</v>
      </c>
      <c r="B80" s="179">
        <v>1300</v>
      </c>
      <c r="C80" s="284">
        <f>Volume!J80</f>
        <v>299.25</v>
      </c>
      <c r="D80" s="318">
        <v>34.54</v>
      </c>
      <c r="E80" s="206">
        <f t="shared" si="7"/>
        <v>44902</v>
      </c>
      <c r="F80" s="211">
        <f t="shared" si="8"/>
        <v>11.542188805346699</v>
      </c>
      <c r="G80" s="277">
        <f t="shared" si="9"/>
        <v>64353.25</v>
      </c>
      <c r="H80" s="275">
        <v>5</v>
      </c>
      <c r="I80" s="207">
        <f t="shared" si="12"/>
        <v>49.5025</v>
      </c>
      <c r="J80" s="214">
        <f t="shared" si="13"/>
        <v>0.165421888053467</v>
      </c>
      <c r="K80" s="218">
        <f t="shared" si="10"/>
        <v>2.786359875</v>
      </c>
      <c r="L80" s="208">
        <f t="shared" si="11"/>
        <v>15.26152156864775</v>
      </c>
      <c r="M80" s="219">
        <v>44.581758</v>
      </c>
    </row>
    <row r="81" spans="1:13" s="8" customFormat="1" ht="15">
      <c r="A81" s="193" t="s">
        <v>401</v>
      </c>
      <c r="B81" s="179">
        <v>250</v>
      </c>
      <c r="C81" s="284">
        <f>Volume!J81</f>
        <v>566.15</v>
      </c>
      <c r="D81" s="318">
        <v>62.86</v>
      </c>
      <c r="E81" s="206">
        <f t="shared" si="7"/>
        <v>15715</v>
      </c>
      <c r="F81" s="211">
        <f t="shared" si="8"/>
        <v>11.103064558862492</v>
      </c>
      <c r="G81" s="277">
        <f t="shared" si="9"/>
        <v>22791.875</v>
      </c>
      <c r="H81" s="275">
        <v>5</v>
      </c>
      <c r="I81" s="207">
        <f t="shared" si="12"/>
        <v>91.1675</v>
      </c>
      <c r="J81" s="214">
        <f t="shared" si="13"/>
        <v>0.16103064558862493</v>
      </c>
      <c r="K81" s="218">
        <f t="shared" si="10"/>
        <v>3.968125</v>
      </c>
      <c r="L81" s="208">
        <f t="shared" si="11"/>
        <v>21.734315735001875</v>
      </c>
      <c r="M81" s="219">
        <v>63.49</v>
      </c>
    </row>
    <row r="82" spans="1:13" s="8" customFormat="1" ht="15">
      <c r="A82" s="193" t="s">
        <v>422</v>
      </c>
      <c r="B82" s="179">
        <v>3750</v>
      </c>
      <c r="C82" s="284">
        <f>Volume!J82</f>
        <v>57.3</v>
      </c>
      <c r="D82" s="318">
        <v>8.05</v>
      </c>
      <c r="E82" s="206">
        <f t="shared" si="7"/>
        <v>30187.500000000004</v>
      </c>
      <c r="F82" s="211">
        <f t="shared" si="8"/>
        <v>14.04886561954625</v>
      </c>
      <c r="G82" s="277">
        <f t="shared" si="9"/>
        <v>40931.25</v>
      </c>
      <c r="H82" s="275">
        <v>5</v>
      </c>
      <c r="I82" s="207">
        <f t="shared" si="12"/>
        <v>10.915</v>
      </c>
      <c r="J82" s="214">
        <f t="shared" si="13"/>
        <v>0.19048865619546249</v>
      </c>
      <c r="K82" s="218">
        <f t="shared" si="10"/>
        <v>3.151875</v>
      </c>
      <c r="L82" s="208">
        <f t="shared" si="11"/>
        <v>17.263530359365955</v>
      </c>
      <c r="M82" s="219">
        <v>50.43</v>
      </c>
    </row>
    <row r="83" spans="1:13" s="8" customFormat="1" ht="15">
      <c r="A83" s="193" t="s">
        <v>43</v>
      </c>
      <c r="B83" s="179">
        <v>150</v>
      </c>
      <c r="C83" s="284">
        <f>Volume!J83</f>
        <v>2226.3</v>
      </c>
      <c r="D83" s="318">
        <v>255.91</v>
      </c>
      <c r="E83" s="206">
        <f t="shared" si="7"/>
        <v>38386.5</v>
      </c>
      <c r="F83" s="211">
        <f t="shared" si="8"/>
        <v>11.49485693751965</v>
      </c>
      <c r="G83" s="277">
        <f t="shared" si="9"/>
        <v>55083.75</v>
      </c>
      <c r="H83" s="275">
        <v>5</v>
      </c>
      <c r="I83" s="207">
        <f t="shared" si="12"/>
        <v>367.225</v>
      </c>
      <c r="J83" s="214">
        <f t="shared" si="13"/>
        <v>0.1649485693751965</v>
      </c>
      <c r="K83" s="218">
        <f t="shared" si="10"/>
        <v>4.464366125</v>
      </c>
      <c r="L83" s="208">
        <f t="shared" si="11"/>
        <v>24.45234031624428</v>
      </c>
      <c r="M83" s="219">
        <v>71.429858</v>
      </c>
    </row>
    <row r="84" spans="1:13" s="8" customFormat="1" ht="15">
      <c r="A84" s="193" t="s">
        <v>200</v>
      </c>
      <c r="B84" s="179">
        <v>350</v>
      </c>
      <c r="C84" s="284">
        <f>Volume!J84</f>
        <v>917.85</v>
      </c>
      <c r="D84" s="318">
        <v>105.04</v>
      </c>
      <c r="E84" s="206">
        <f t="shared" si="7"/>
        <v>36764</v>
      </c>
      <c r="F84" s="211">
        <f t="shared" si="8"/>
        <v>11.444135752029199</v>
      </c>
      <c r="G84" s="277">
        <f t="shared" si="9"/>
        <v>52826.375</v>
      </c>
      <c r="H84" s="275">
        <v>5</v>
      </c>
      <c r="I84" s="207">
        <f t="shared" si="12"/>
        <v>150.9325</v>
      </c>
      <c r="J84" s="214">
        <f t="shared" si="13"/>
        <v>0.164441357520292</v>
      </c>
      <c r="K84" s="218">
        <f t="shared" si="10"/>
        <v>2.2001055625</v>
      </c>
      <c r="L84" s="208">
        <f t="shared" si="11"/>
        <v>12.050474454738422</v>
      </c>
      <c r="M84" s="219">
        <v>35.201689</v>
      </c>
    </row>
    <row r="85" spans="1:13" s="8" customFormat="1" ht="15">
      <c r="A85" s="193" t="s">
        <v>141</v>
      </c>
      <c r="B85" s="179">
        <v>2400</v>
      </c>
      <c r="C85" s="284">
        <f>Volume!J85</f>
        <v>100.2</v>
      </c>
      <c r="D85" s="318">
        <v>14.69</v>
      </c>
      <c r="E85" s="206">
        <f t="shared" si="7"/>
        <v>35256</v>
      </c>
      <c r="F85" s="211">
        <f t="shared" si="8"/>
        <v>14.66067864271457</v>
      </c>
      <c r="G85" s="277">
        <f t="shared" si="9"/>
        <v>47352.144</v>
      </c>
      <c r="H85" s="275">
        <v>5.03</v>
      </c>
      <c r="I85" s="207">
        <f t="shared" si="12"/>
        <v>19.73006</v>
      </c>
      <c r="J85" s="214">
        <f t="shared" si="13"/>
        <v>0.1969067864271457</v>
      </c>
      <c r="K85" s="218">
        <f t="shared" si="10"/>
        <v>2.9210525625</v>
      </c>
      <c r="L85" s="208">
        <f t="shared" si="11"/>
        <v>15.999263801395191</v>
      </c>
      <c r="M85" s="219">
        <v>46.736841</v>
      </c>
    </row>
    <row r="86" spans="1:13" s="8" customFormat="1" ht="15">
      <c r="A86" s="193" t="s">
        <v>398</v>
      </c>
      <c r="B86" s="179">
        <v>2700</v>
      </c>
      <c r="C86" s="284">
        <f>Volume!J86</f>
        <v>118.8</v>
      </c>
      <c r="D86" s="318">
        <v>12.49</v>
      </c>
      <c r="E86" s="206">
        <f t="shared" si="7"/>
        <v>33723</v>
      </c>
      <c r="F86" s="211">
        <f t="shared" si="8"/>
        <v>10.513468013468014</v>
      </c>
      <c r="G86" s="277">
        <f t="shared" si="9"/>
        <v>49761</v>
      </c>
      <c r="H86" s="275">
        <v>5</v>
      </c>
      <c r="I86" s="207">
        <f t="shared" si="12"/>
        <v>18.43</v>
      </c>
      <c r="J86" s="214">
        <f t="shared" si="13"/>
        <v>0.15513468013468013</v>
      </c>
      <c r="K86" s="218">
        <f t="shared" si="10"/>
        <v>2.395625</v>
      </c>
      <c r="L86" s="208">
        <f t="shared" si="11"/>
        <v>13.121378518233135</v>
      </c>
      <c r="M86" s="219">
        <v>38.33</v>
      </c>
    </row>
    <row r="87" spans="1:13" s="8" customFormat="1" ht="15">
      <c r="A87" s="193" t="s">
        <v>184</v>
      </c>
      <c r="B87" s="179">
        <v>2950</v>
      </c>
      <c r="C87" s="284">
        <f>Volume!J87</f>
        <v>115.1</v>
      </c>
      <c r="D87" s="318">
        <v>17.6</v>
      </c>
      <c r="E87" s="206">
        <f t="shared" si="7"/>
        <v>51920.00000000001</v>
      </c>
      <c r="F87" s="211">
        <f t="shared" si="8"/>
        <v>15.291051259774111</v>
      </c>
      <c r="G87" s="277">
        <f t="shared" si="9"/>
        <v>68897.25</v>
      </c>
      <c r="H87" s="275">
        <v>5</v>
      </c>
      <c r="I87" s="207">
        <f t="shared" si="12"/>
        <v>23.355</v>
      </c>
      <c r="J87" s="214">
        <f t="shared" si="13"/>
        <v>0.20291051259774112</v>
      </c>
      <c r="K87" s="218">
        <f t="shared" si="10"/>
        <v>2.7331500625</v>
      </c>
      <c r="L87" s="208">
        <f t="shared" si="11"/>
        <v>14.970079422779046</v>
      </c>
      <c r="M87" s="219">
        <v>43.730401</v>
      </c>
    </row>
    <row r="88" spans="1:13" s="8" customFormat="1" ht="15">
      <c r="A88" s="193" t="s">
        <v>175</v>
      </c>
      <c r="B88" s="179">
        <v>7875</v>
      </c>
      <c r="C88" s="284">
        <f>Volume!J88</f>
        <v>46.9</v>
      </c>
      <c r="D88" s="318">
        <v>8.44</v>
      </c>
      <c r="E88" s="206">
        <f t="shared" si="7"/>
        <v>66465</v>
      </c>
      <c r="F88" s="211">
        <f t="shared" si="8"/>
        <v>17.995735607675904</v>
      </c>
      <c r="G88" s="277">
        <f t="shared" si="9"/>
        <v>84931.875</v>
      </c>
      <c r="H88" s="275">
        <v>5</v>
      </c>
      <c r="I88" s="207">
        <f t="shared" si="12"/>
        <v>10.785</v>
      </c>
      <c r="J88" s="214">
        <f t="shared" si="13"/>
        <v>0.22995735607675907</v>
      </c>
      <c r="K88" s="218">
        <f t="shared" si="10"/>
        <v>5.377921625</v>
      </c>
      <c r="L88" s="208">
        <f t="shared" si="11"/>
        <v>29.456089865073388</v>
      </c>
      <c r="M88" s="219">
        <v>86.046746</v>
      </c>
    </row>
    <row r="89" spans="1:13" s="8" customFormat="1" ht="15">
      <c r="A89" s="193" t="s">
        <v>142</v>
      </c>
      <c r="B89" s="179">
        <v>1750</v>
      </c>
      <c r="C89" s="284">
        <f>Volume!J89</f>
        <v>145.1</v>
      </c>
      <c r="D89" s="318">
        <v>15.51</v>
      </c>
      <c r="E89" s="206">
        <f t="shared" si="7"/>
        <v>27142.5</v>
      </c>
      <c r="F89" s="211">
        <f t="shared" si="8"/>
        <v>10.689179875947623</v>
      </c>
      <c r="G89" s="277">
        <f t="shared" si="9"/>
        <v>39838.75</v>
      </c>
      <c r="H89" s="275">
        <v>5</v>
      </c>
      <c r="I89" s="207">
        <f t="shared" si="12"/>
        <v>22.765</v>
      </c>
      <c r="J89" s="214">
        <f t="shared" si="13"/>
        <v>0.15689179875947623</v>
      </c>
      <c r="K89" s="218">
        <f t="shared" si="10"/>
        <v>2.415574125</v>
      </c>
      <c r="L89" s="208">
        <f t="shared" si="11"/>
        <v>13.230644375883038</v>
      </c>
      <c r="M89" s="219">
        <v>38.649186</v>
      </c>
    </row>
    <row r="90" spans="1:13" s="8" customFormat="1" ht="15">
      <c r="A90" s="193" t="s">
        <v>176</v>
      </c>
      <c r="B90" s="179">
        <v>1450</v>
      </c>
      <c r="C90" s="284">
        <f>Volume!J90</f>
        <v>188.55</v>
      </c>
      <c r="D90" s="318">
        <v>21.55</v>
      </c>
      <c r="E90" s="206">
        <f t="shared" si="7"/>
        <v>31247.5</v>
      </c>
      <c r="F90" s="211">
        <f t="shared" si="8"/>
        <v>11.429329090426942</v>
      </c>
      <c r="G90" s="277">
        <f t="shared" si="9"/>
        <v>45928.94575</v>
      </c>
      <c r="H90" s="275">
        <v>5.37</v>
      </c>
      <c r="I90" s="207">
        <f t="shared" si="12"/>
        <v>31.675135</v>
      </c>
      <c r="J90" s="214">
        <f t="shared" si="13"/>
        <v>0.16799329090426943</v>
      </c>
      <c r="K90" s="218">
        <f t="shared" si="10"/>
        <v>3.5445255625</v>
      </c>
      <c r="L90" s="208">
        <f t="shared" si="11"/>
        <v>19.414166062349377</v>
      </c>
      <c r="M90" s="219">
        <v>56.712409</v>
      </c>
    </row>
    <row r="91" spans="1:13" s="8" customFormat="1" ht="15">
      <c r="A91" s="193" t="s">
        <v>423</v>
      </c>
      <c r="B91" s="179">
        <v>500</v>
      </c>
      <c r="C91" s="284">
        <f>Volume!J91</f>
        <v>422.15</v>
      </c>
      <c r="D91" s="318">
        <v>69.69</v>
      </c>
      <c r="E91" s="206">
        <f t="shared" si="7"/>
        <v>34845</v>
      </c>
      <c r="F91" s="211">
        <f t="shared" si="8"/>
        <v>16.508350112519246</v>
      </c>
      <c r="G91" s="277">
        <f t="shared" si="9"/>
        <v>48775.95</v>
      </c>
      <c r="H91" s="275">
        <v>6.6</v>
      </c>
      <c r="I91" s="207">
        <f t="shared" si="12"/>
        <v>97.55189999999999</v>
      </c>
      <c r="J91" s="214">
        <f t="shared" si="13"/>
        <v>0.23108350112519246</v>
      </c>
      <c r="K91" s="218">
        <f t="shared" si="10"/>
        <v>3.6875</v>
      </c>
      <c r="L91" s="208">
        <f t="shared" si="11"/>
        <v>20.197269308003</v>
      </c>
      <c r="M91" s="219">
        <v>59</v>
      </c>
    </row>
    <row r="92" spans="1:13" s="8" customFormat="1" ht="15">
      <c r="A92" s="193" t="s">
        <v>397</v>
      </c>
      <c r="B92" s="179">
        <v>2200</v>
      </c>
      <c r="C92" s="284">
        <f>Volume!J92</f>
        <v>128.8</v>
      </c>
      <c r="D92" s="318">
        <v>22.82</v>
      </c>
      <c r="E92" s="206">
        <f t="shared" si="7"/>
        <v>50204</v>
      </c>
      <c r="F92" s="211">
        <f t="shared" si="8"/>
        <v>17.717391304347824</v>
      </c>
      <c r="G92" s="277">
        <f t="shared" si="9"/>
        <v>64372</v>
      </c>
      <c r="H92" s="275">
        <v>5</v>
      </c>
      <c r="I92" s="207">
        <f t="shared" si="12"/>
        <v>29.26</v>
      </c>
      <c r="J92" s="214">
        <f t="shared" si="13"/>
        <v>0.22717391304347825</v>
      </c>
      <c r="K92" s="218">
        <f t="shared" si="10"/>
        <v>3.386875</v>
      </c>
      <c r="L92" s="208">
        <f t="shared" si="11"/>
        <v>18.550678369503093</v>
      </c>
      <c r="M92" s="219">
        <v>54.19</v>
      </c>
    </row>
    <row r="93" spans="1:13" s="8" customFormat="1" ht="15">
      <c r="A93" s="193" t="s">
        <v>167</v>
      </c>
      <c r="B93" s="179">
        <v>3850</v>
      </c>
      <c r="C93" s="284">
        <f>Volume!J93</f>
        <v>48.65</v>
      </c>
      <c r="D93" s="318">
        <v>7.04</v>
      </c>
      <c r="E93" s="206">
        <f t="shared" si="7"/>
        <v>27104</v>
      </c>
      <c r="F93" s="211">
        <f t="shared" si="8"/>
        <v>14.470709146968142</v>
      </c>
      <c r="G93" s="277">
        <f t="shared" si="9"/>
        <v>36469.125</v>
      </c>
      <c r="H93" s="275">
        <v>5</v>
      </c>
      <c r="I93" s="207">
        <f t="shared" si="12"/>
        <v>9.4725</v>
      </c>
      <c r="J93" s="214">
        <f t="shared" si="13"/>
        <v>0.1947070914696814</v>
      </c>
      <c r="K93" s="218">
        <f t="shared" si="10"/>
        <v>5.949306125</v>
      </c>
      <c r="L93" s="208">
        <f t="shared" si="11"/>
        <v>32.58569166166149</v>
      </c>
      <c r="M93" s="219">
        <v>95.188898</v>
      </c>
    </row>
    <row r="94" spans="1:13" s="8" customFormat="1" ht="15">
      <c r="A94" s="193" t="s">
        <v>201</v>
      </c>
      <c r="B94" s="179">
        <v>100</v>
      </c>
      <c r="C94" s="284">
        <f>Volume!J94</f>
        <v>1925.75</v>
      </c>
      <c r="D94" s="318">
        <v>209.33</v>
      </c>
      <c r="E94" s="206">
        <f t="shared" si="7"/>
        <v>20933</v>
      </c>
      <c r="F94" s="211">
        <f t="shared" si="8"/>
        <v>10.870050629624822</v>
      </c>
      <c r="G94" s="277">
        <f t="shared" si="9"/>
        <v>30561.75</v>
      </c>
      <c r="H94" s="275">
        <v>5</v>
      </c>
      <c r="I94" s="207">
        <f t="shared" si="12"/>
        <v>305.6175</v>
      </c>
      <c r="J94" s="214">
        <f t="shared" si="13"/>
        <v>0.1587005062962482</v>
      </c>
      <c r="K94" s="218">
        <f t="shared" si="10"/>
        <v>1.705001625</v>
      </c>
      <c r="L94" s="208">
        <f t="shared" si="11"/>
        <v>9.338678505954642</v>
      </c>
      <c r="M94" s="219">
        <v>27.280026</v>
      </c>
    </row>
    <row r="95" spans="1:13" s="8" customFormat="1" ht="15">
      <c r="A95" s="193" t="s">
        <v>143</v>
      </c>
      <c r="B95" s="179">
        <v>2950</v>
      </c>
      <c r="C95" s="284">
        <f>Volume!J95</f>
        <v>117.1</v>
      </c>
      <c r="D95" s="318">
        <v>13.6</v>
      </c>
      <c r="E95" s="206">
        <f t="shared" si="7"/>
        <v>40120</v>
      </c>
      <c r="F95" s="211">
        <f t="shared" si="8"/>
        <v>11.614005123825791</v>
      </c>
      <c r="G95" s="277">
        <f t="shared" si="9"/>
        <v>57392.25</v>
      </c>
      <c r="H95" s="275">
        <v>5</v>
      </c>
      <c r="I95" s="207">
        <f t="shared" si="12"/>
        <v>19.455</v>
      </c>
      <c r="J95" s="214">
        <f t="shared" si="13"/>
        <v>0.1661400512382579</v>
      </c>
      <c r="K95" s="218">
        <f t="shared" si="10"/>
        <v>3.3683841875</v>
      </c>
      <c r="L95" s="208">
        <f t="shared" si="11"/>
        <v>18.449400018374607</v>
      </c>
      <c r="M95" s="219">
        <v>53.894147</v>
      </c>
    </row>
    <row r="96" spans="1:13" s="8" customFormat="1" ht="15">
      <c r="A96" s="193" t="s">
        <v>90</v>
      </c>
      <c r="B96" s="179">
        <v>600</v>
      </c>
      <c r="C96" s="284">
        <f>Volume!J96</f>
        <v>502.55</v>
      </c>
      <c r="D96" s="318">
        <v>55.1</v>
      </c>
      <c r="E96" s="206">
        <f t="shared" si="7"/>
        <v>33060</v>
      </c>
      <c r="F96" s="211">
        <f t="shared" si="8"/>
        <v>10.964083175803403</v>
      </c>
      <c r="G96" s="277">
        <f t="shared" si="9"/>
        <v>48136.5</v>
      </c>
      <c r="H96" s="275">
        <v>5</v>
      </c>
      <c r="I96" s="207">
        <f t="shared" si="12"/>
        <v>80.2275</v>
      </c>
      <c r="J96" s="214">
        <f t="shared" si="13"/>
        <v>0.15964083175803404</v>
      </c>
      <c r="K96" s="218">
        <f t="shared" si="10"/>
        <v>2.717332125</v>
      </c>
      <c r="L96" s="208">
        <f t="shared" si="11"/>
        <v>14.883441010959478</v>
      </c>
      <c r="M96" s="219">
        <v>43.477314</v>
      </c>
    </row>
    <row r="97" spans="1:13" s="8" customFormat="1" ht="15">
      <c r="A97" s="193" t="s">
        <v>35</v>
      </c>
      <c r="B97" s="179">
        <v>1100</v>
      </c>
      <c r="C97" s="284">
        <f>Volume!J97</f>
        <v>348.1</v>
      </c>
      <c r="D97" s="318">
        <v>37.78</v>
      </c>
      <c r="E97" s="206">
        <f t="shared" si="7"/>
        <v>41558</v>
      </c>
      <c r="F97" s="211">
        <f t="shared" si="8"/>
        <v>10.853203102556737</v>
      </c>
      <c r="G97" s="277">
        <f t="shared" si="9"/>
        <v>60703.5</v>
      </c>
      <c r="H97" s="275">
        <v>5</v>
      </c>
      <c r="I97" s="207">
        <f t="shared" si="12"/>
        <v>55.185</v>
      </c>
      <c r="J97" s="214">
        <f t="shared" si="13"/>
        <v>0.15853203102556737</v>
      </c>
      <c r="K97" s="218">
        <f t="shared" si="10"/>
        <v>2.1980665</v>
      </c>
      <c r="L97" s="208">
        <f t="shared" si="11"/>
        <v>12.039306049464292</v>
      </c>
      <c r="M97" s="219">
        <v>35.169064</v>
      </c>
    </row>
    <row r="98" spans="1:13" s="8" customFormat="1" ht="15">
      <c r="A98" s="193" t="s">
        <v>6</v>
      </c>
      <c r="B98" s="179">
        <v>2250</v>
      </c>
      <c r="C98" s="284">
        <f>Volume!J98</f>
        <v>166.25</v>
      </c>
      <c r="D98" s="318">
        <v>18.33</v>
      </c>
      <c r="E98" s="206">
        <f t="shared" si="7"/>
        <v>41242.49999999999</v>
      </c>
      <c r="F98" s="211">
        <f t="shared" si="8"/>
        <v>11.025563909774435</v>
      </c>
      <c r="G98" s="277">
        <f t="shared" si="9"/>
        <v>59945.62499999999</v>
      </c>
      <c r="H98" s="275">
        <v>5</v>
      </c>
      <c r="I98" s="207">
        <f t="shared" si="12"/>
        <v>26.6425</v>
      </c>
      <c r="J98" s="214">
        <f t="shared" si="13"/>
        <v>0.16025563909774435</v>
      </c>
      <c r="K98" s="218">
        <f t="shared" si="10"/>
        <v>2.0523466875</v>
      </c>
      <c r="L98" s="208">
        <f t="shared" si="11"/>
        <v>11.24116576564756</v>
      </c>
      <c r="M98" s="219">
        <v>32.837547</v>
      </c>
    </row>
    <row r="99" spans="1:13" s="8" customFormat="1" ht="15">
      <c r="A99" s="193" t="s">
        <v>177</v>
      </c>
      <c r="B99" s="179">
        <v>500</v>
      </c>
      <c r="C99" s="284">
        <f>Volume!J99</f>
        <v>334.9</v>
      </c>
      <c r="D99" s="318">
        <v>55.6</v>
      </c>
      <c r="E99" s="206">
        <f t="shared" si="7"/>
        <v>27800</v>
      </c>
      <c r="F99" s="211">
        <f t="shared" si="8"/>
        <v>16.601970737533595</v>
      </c>
      <c r="G99" s="277">
        <f t="shared" si="9"/>
        <v>36172.5</v>
      </c>
      <c r="H99" s="275">
        <v>5</v>
      </c>
      <c r="I99" s="207">
        <f t="shared" si="12"/>
        <v>72.345</v>
      </c>
      <c r="J99" s="214">
        <f t="shared" si="13"/>
        <v>0.21601970737533593</v>
      </c>
      <c r="K99" s="218">
        <f t="shared" si="10"/>
        <v>3.12957075</v>
      </c>
      <c r="L99" s="208">
        <f t="shared" si="11"/>
        <v>17.14136495083361</v>
      </c>
      <c r="M99" s="219">
        <v>50.073132</v>
      </c>
    </row>
    <row r="100" spans="1:13" s="8" customFormat="1" ht="15">
      <c r="A100" s="193" t="s">
        <v>168</v>
      </c>
      <c r="B100" s="179">
        <v>300</v>
      </c>
      <c r="C100" s="284">
        <f>Volume!J100</f>
        <v>682.15</v>
      </c>
      <c r="D100" s="318">
        <v>73.24</v>
      </c>
      <c r="E100" s="206">
        <f t="shared" si="7"/>
        <v>21972</v>
      </c>
      <c r="F100" s="211">
        <f t="shared" si="8"/>
        <v>10.736641501136113</v>
      </c>
      <c r="G100" s="277">
        <f t="shared" si="9"/>
        <v>32204.25</v>
      </c>
      <c r="H100" s="275">
        <v>5</v>
      </c>
      <c r="I100" s="207">
        <f t="shared" si="12"/>
        <v>107.3475</v>
      </c>
      <c r="J100" s="214">
        <f t="shared" si="13"/>
        <v>0.15736641501136114</v>
      </c>
      <c r="K100" s="218">
        <f t="shared" si="10"/>
        <v>3.2207673125</v>
      </c>
      <c r="L100" s="208">
        <f t="shared" si="11"/>
        <v>17.640869095315406</v>
      </c>
      <c r="M100" s="219">
        <v>51.532277</v>
      </c>
    </row>
    <row r="101" spans="1:13" s="8" customFormat="1" ht="15">
      <c r="A101" s="193" t="s">
        <v>132</v>
      </c>
      <c r="B101" s="179">
        <v>400</v>
      </c>
      <c r="C101" s="284">
        <f>Volume!J101</f>
        <v>721.6</v>
      </c>
      <c r="D101" s="318">
        <v>80.27</v>
      </c>
      <c r="E101" s="206">
        <f t="shared" si="7"/>
        <v>32108</v>
      </c>
      <c r="F101" s="211">
        <f t="shared" si="8"/>
        <v>11.123891352549888</v>
      </c>
      <c r="G101" s="277">
        <f t="shared" si="9"/>
        <v>46540</v>
      </c>
      <c r="H101" s="275">
        <v>5</v>
      </c>
      <c r="I101" s="207">
        <f t="shared" si="12"/>
        <v>116.35</v>
      </c>
      <c r="J101" s="214">
        <f t="shared" si="13"/>
        <v>0.16123891352549888</v>
      </c>
      <c r="K101" s="218">
        <f t="shared" si="10"/>
        <v>2.7598474375</v>
      </c>
      <c r="L101" s="208">
        <f t="shared" si="11"/>
        <v>15.11630696791579</v>
      </c>
      <c r="M101" s="219">
        <v>44.157559</v>
      </c>
    </row>
    <row r="102" spans="1:13" s="8" customFormat="1" ht="15">
      <c r="A102" s="193" t="s">
        <v>144</v>
      </c>
      <c r="B102" s="179">
        <v>125</v>
      </c>
      <c r="C102" s="284">
        <f>Volume!J102</f>
        <v>3119.3</v>
      </c>
      <c r="D102" s="318">
        <v>343.15</v>
      </c>
      <c r="E102" s="206">
        <f t="shared" si="7"/>
        <v>42893.75</v>
      </c>
      <c r="F102" s="211">
        <f t="shared" si="8"/>
        <v>11.000865578815759</v>
      </c>
      <c r="G102" s="277">
        <f t="shared" si="9"/>
        <v>62389.375</v>
      </c>
      <c r="H102" s="275">
        <v>5</v>
      </c>
      <c r="I102" s="207">
        <f t="shared" si="12"/>
        <v>499.115</v>
      </c>
      <c r="J102" s="214">
        <f t="shared" si="13"/>
        <v>0.1600086557881576</v>
      </c>
      <c r="K102" s="218">
        <f t="shared" si="10"/>
        <v>2.3703136875</v>
      </c>
      <c r="L102" s="208">
        <f t="shared" si="11"/>
        <v>12.982742750070011</v>
      </c>
      <c r="M102" s="219">
        <v>37.925019</v>
      </c>
    </row>
    <row r="103" spans="1:13" s="8" customFormat="1" ht="15">
      <c r="A103" s="193" t="s">
        <v>291</v>
      </c>
      <c r="B103" s="179">
        <v>300</v>
      </c>
      <c r="C103" s="284">
        <f>Volume!J103</f>
        <v>637.95</v>
      </c>
      <c r="D103" s="318">
        <v>89.76</v>
      </c>
      <c r="E103" s="206">
        <f t="shared" si="7"/>
        <v>26928</v>
      </c>
      <c r="F103" s="211">
        <f t="shared" si="8"/>
        <v>14.070068187162002</v>
      </c>
      <c r="G103" s="277">
        <f t="shared" si="9"/>
        <v>36497.25</v>
      </c>
      <c r="H103" s="275">
        <v>5</v>
      </c>
      <c r="I103" s="207">
        <f t="shared" si="12"/>
        <v>121.6575</v>
      </c>
      <c r="J103" s="214">
        <f t="shared" si="13"/>
        <v>0.19070068187162</v>
      </c>
      <c r="K103" s="218">
        <f t="shared" si="10"/>
        <v>3.211991625</v>
      </c>
      <c r="L103" s="208">
        <f t="shared" si="11"/>
        <v>17.592802675301744</v>
      </c>
      <c r="M103" s="219">
        <v>51.391866</v>
      </c>
    </row>
    <row r="104" spans="1:13" s="8" customFormat="1" ht="15">
      <c r="A104" s="193" t="s">
        <v>133</v>
      </c>
      <c r="B104" s="179">
        <v>6250</v>
      </c>
      <c r="C104" s="284">
        <f>Volume!J104</f>
        <v>31.4</v>
      </c>
      <c r="D104" s="318">
        <v>4.03</v>
      </c>
      <c r="E104" s="206">
        <f t="shared" si="7"/>
        <v>25187.5</v>
      </c>
      <c r="F104" s="211">
        <f t="shared" si="8"/>
        <v>12.834394904458602</v>
      </c>
      <c r="G104" s="277">
        <f t="shared" si="9"/>
        <v>35000</v>
      </c>
      <c r="H104" s="275">
        <v>5</v>
      </c>
      <c r="I104" s="207">
        <f t="shared" si="12"/>
        <v>5.6</v>
      </c>
      <c r="J104" s="214">
        <f t="shared" si="13"/>
        <v>0.17834394904458598</v>
      </c>
      <c r="K104" s="218">
        <f t="shared" si="10"/>
        <v>2.590064625</v>
      </c>
      <c r="L104" s="208">
        <f t="shared" si="11"/>
        <v>14.186368205086591</v>
      </c>
      <c r="M104" s="219">
        <v>41.441034</v>
      </c>
    </row>
    <row r="105" spans="1:13" s="8" customFormat="1" ht="15">
      <c r="A105" s="193" t="s">
        <v>169</v>
      </c>
      <c r="B105" s="179">
        <v>2000</v>
      </c>
      <c r="C105" s="284">
        <f>Volume!J105</f>
        <v>158.55</v>
      </c>
      <c r="D105" s="318">
        <v>23.24</v>
      </c>
      <c r="E105" s="206">
        <f t="shared" si="7"/>
        <v>46480</v>
      </c>
      <c r="F105" s="211">
        <f t="shared" si="8"/>
        <v>14.65783664459161</v>
      </c>
      <c r="G105" s="277">
        <f t="shared" si="9"/>
        <v>62335</v>
      </c>
      <c r="H105" s="275">
        <v>5</v>
      </c>
      <c r="I105" s="207">
        <f t="shared" si="12"/>
        <v>31.1675</v>
      </c>
      <c r="J105" s="214">
        <f t="shared" si="13"/>
        <v>0.19657836644591611</v>
      </c>
      <c r="K105" s="218">
        <f t="shared" si="10"/>
        <v>2.516205375</v>
      </c>
      <c r="L105" s="208">
        <f t="shared" si="11"/>
        <v>13.781824432032456</v>
      </c>
      <c r="M105" s="219">
        <v>40.259286</v>
      </c>
    </row>
    <row r="106" spans="1:13" s="8" customFormat="1" ht="15">
      <c r="A106" s="193" t="s">
        <v>292</v>
      </c>
      <c r="B106" s="179">
        <v>550</v>
      </c>
      <c r="C106" s="284">
        <f>Volume!J106</f>
        <v>621</v>
      </c>
      <c r="D106" s="318">
        <v>70.09</v>
      </c>
      <c r="E106" s="206">
        <f t="shared" si="7"/>
        <v>38549.5</v>
      </c>
      <c r="F106" s="211">
        <f t="shared" si="8"/>
        <v>11.286634460547505</v>
      </c>
      <c r="G106" s="277">
        <f t="shared" si="9"/>
        <v>55627</v>
      </c>
      <c r="H106" s="275">
        <v>5</v>
      </c>
      <c r="I106" s="207">
        <f t="shared" si="12"/>
        <v>101.14</v>
      </c>
      <c r="J106" s="214">
        <f t="shared" si="13"/>
        <v>0.16286634460547503</v>
      </c>
      <c r="K106" s="218">
        <f t="shared" si="10"/>
        <v>3.1670299375</v>
      </c>
      <c r="L106" s="208">
        <f t="shared" si="11"/>
        <v>17.346537370629264</v>
      </c>
      <c r="M106" s="219">
        <v>50.672479</v>
      </c>
    </row>
    <row r="107" spans="1:13" s="8" customFormat="1" ht="15">
      <c r="A107" s="193" t="s">
        <v>424</v>
      </c>
      <c r="B107" s="179">
        <v>500</v>
      </c>
      <c r="C107" s="284">
        <f>Volume!J107</f>
        <v>422.6</v>
      </c>
      <c r="D107" s="318">
        <v>63.18</v>
      </c>
      <c r="E107" s="206">
        <f t="shared" si="7"/>
        <v>31590</v>
      </c>
      <c r="F107" s="211">
        <f t="shared" si="8"/>
        <v>14.950307619498343</v>
      </c>
      <c r="G107" s="277">
        <f t="shared" si="9"/>
        <v>42155</v>
      </c>
      <c r="H107" s="275">
        <v>5</v>
      </c>
      <c r="I107" s="207">
        <f t="shared" si="12"/>
        <v>84.31</v>
      </c>
      <c r="J107" s="214">
        <f t="shared" si="13"/>
        <v>0.19950307619498342</v>
      </c>
      <c r="K107" s="218">
        <f t="shared" si="10"/>
        <v>3.181875</v>
      </c>
      <c r="L107" s="208">
        <f t="shared" si="11"/>
        <v>17.427847126617504</v>
      </c>
      <c r="M107" s="219">
        <v>50.91</v>
      </c>
    </row>
    <row r="108" spans="1:13" s="8" customFormat="1" ht="15">
      <c r="A108" s="193" t="s">
        <v>293</v>
      </c>
      <c r="B108" s="179">
        <v>550</v>
      </c>
      <c r="C108" s="284">
        <f>Volume!J108</f>
        <v>588.4</v>
      </c>
      <c r="D108" s="318">
        <v>74.49</v>
      </c>
      <c r="E108" s="206">
        <f t="shared" si="7"/>
        <v>40969.5</v>
      </c>
      <c r="F108" s="211">
        <f t="shared" si="8"/>
        <v>12.659755268524814</v>
      </c>
      <c r="G108" s="277">
        <f t="shared" si="9"/>
        <v>57150.5</v>
      </c>
      <c r="H108" s="275">
        <v>5</v>
      </c>
      <c r="I108" s="207">
        <f t="shared" si="12"/>
        <v>103.91</v>
      </c>
      <c r="J108" s="214">
        <f t="shared" si="13"/>
        <v>0.17659755268524813</v>
      </c>
      <c r="K108" s="218">
        <f t="shared" si="10"/>
        <v>2.4742461875</v>
      </c>
      <c r="L108" s="208">
        <f t="shared" si="11"/>
        <v>13.552004497149067</v>
      </c>
      <c r="M108" s="219">
        <v>39.587939</v>
      </c>
    </row>
    <row r="109" spans="1:13" s="8" customFormat="1" ht="15">
      <c r="A109" s="193" t="s">
        <v>178</v>
      </c>
      <c r="B109" s="179">
        <v>1250</v>
      </c>
      <c r="C109" s="284">
        <f>Volume!J109</f>
        <v>175</v>
      </c>
      <c r="D109" s="318">
        <v>18.84</v>
      </c>
      <c r="E109" s="206">
        <f t="shared" si="7"/>
        <v>23550</v>
      </c>
      <c r="F109" s="211">
        <f t="shared" si="8"/>
        <v>10.765714285714285</v>
      </c>
      <c r="G109" s="277">
        <f t="shared" si="9"/>
        <v>34487.5</v>
      </c>
      <c r="H109" s="275">
        <v>5</v>
      </c>
      <c r="I109" s="207">
        <f t="shared" si="12"/>
        <v>27.59</v>
      </c>
      <c r="J109" s="214">
        <f t="shared" si="13"/>
        <v>0.15765714285714286</v>
      </c>
      <c r="K109" s="218">
        <f t="shared" si="10"/>
        <v>4.1667584375</v>
      </c>
      <c r="L109" s="208">
        <f t="shared" si="11"/>
        <v>22.8222758789373</v>
      </c>
      <c r="M109" s="219">
        <v>66.668135</v>
      </c>
    </row>
    <row r="110" spans="1:13" s="8" customFormat="1" ht="15">
      <c r="A110" s="193" t="s">
        <v>145</v>
      </c>
      <c r="B110" s="179">
        <v>1700</v>
      </c>
      <c r="C110" s="284">
        <f>Volume!J110</f>
        <v>171.35</v>
      </c>
      <c r="D110" s="318">
        <v>19.24</v>
      </c>
      <c r="E110" s="206">
        <f t="shared" si="7"/>
        <v>32707.999999999996</v>
      </c>
      <c r="F110" s="211">
        <f t="shared" si="8"/>
        <v>11.228479719871608</v>
      </c>
      <c r="G110" s="277">
        <f t="shared" si="9"/>
        <v>50710.030999999995</v>
      </c>
      <c r="H110" s="275">
        <v>6.18</v>
      </c>
      <c r="I110" s="207">
        <f t="shared" si="12"/>
        <v>29.82943</v>
      </c>
      <c r="J110" s="214">
        <f t="shared" si="13"/>
        <v>0.17408479719871608</v>
      </c>
      <c r="K110" s="218">
        <f t="shared" si="10"/>
        <v>1.834402375</v>
      </c>
      <c r="L110" s="208">
        <f t="shared" si="11"/>
        <v>10.047435603285509</v>
      </c>
      <c r="M110" s="219">
        <v>29.350438</v>
      </c>
    </row>
    <row r="111" spans="1:13" s="8" customFormat="1" ht="15">
      <c r="A111" s="193" t="s">
        <v>272</v>
      </c>
      <c r="B111" s="179">
        <v>850</v>
      </c>
      <c r="C111" s="284">
        <f>Volume!J111</f>
        <v>159.85</v>
      </c>
      <c r="D111" s="318">
        <v>21.94</v>
      </c>
      <c r="E111" s="206">
        <f t="shared" si="7"/>
        <v>18649</v>
      </c>
      <c r="F111" s="211">
        <f t="shared" si="8"/>
        <v>13.725367532061309</v>
      </c>
      <c r="G111" s="277">
        <f t="shared" si="9"/>
        <v>25442.625</v>
      </c>
      <c r="H111" s="275">
        <v>5</v>
      </c>
      <c r="I111" s="207">
        <f t="shared" si="12"/>
        <v>29.9325</v>
      </c>
      <c r="J111" s="214">
        <f t="shared" si="13"/>
        <v>0.1872536753206131</v>
      </c>
      <c r="K111" s="218">
        <f t="shared" si="10"/>
        <v>3.50082375</v>
      </c>
      <c r="L111" s="208">
        <f t="shared" si="11"/>
        <v>19.17480137724826</v>
      </c>
      <c r="M111" s="219">
        <v>56.01318</v>
      </c>
    </row>
    <row r="112" spans="1:13" s="8" customFormat="1" ht="15">
      <c r="A112" s="193" t="s">
        <v>210</v>
      </c>
      <c r="B112" s="179">
        <v>200</v>
      </c>
      <c r="C112" s="284">
        <f>Volume!J112</f>
        <v>1723.85</v>
      </c>
      <c r="D112" s="318">
        <v>186.06</v>
      </c>
      <c r="E112" s="206">
        <f t="shared" si="7"/>
        <v>37212</v>
      </c>
      <c r="F112" s="211">
        <f t="shared" si="8"/>
        <v>10.793282478173856</v>
      </c>
      <c r="G112" s="277">
        <f t="shared" si="9"/>
        <v>54450.5</v>
      </c>
      <c r="H112" s="275">
        <v>5</v>
      </c>
      <c r="I112" s="207">
        <f t="shared" si="12"/>
        <v>272.2525</v>
      </c>
      <c r="J112" s="214">
        <f t="shared" si="13"/>
        <v>0.15793282478173856</v>
      </c>
      <c r="K112" s="218">
        <f t="shared" si="10"/>
        <v>1.819710875</v>
      </c>
      <c r="L112" s="208">
        <f t="shared" si="11"/>
        <v>9.966966943749636</v>
      </c>
      <c r="M112" s="219">
        <v>29.115374</v>
      </c>
    </row>
    <row r="113" spans="1:13" s="8" customFormat="1" ht="15">
      <c r="A113" s="193" t="s">
        <v>294</v>
      </c>
      <c r="B113" s="179">
        <v>350</v>
      </c>
      <c r="C113" s="284">
        <f>Volume!J113</f>
        <v>708.5</v>
      </c>
      <c r="D113" s="318">
        <v>77.16</v>
      </c>
      <c r="E113" s="206">
        <f t="shared" si="7"/>
        <v>27006</v>
      </c>
      <c r="F113" s="211">
        <f t="shared" si="8"/>
        <v>10.89061397318278</v>
      </c>
      <c r="G113" s="277">
        <f t="shared" si="9"/>
        <v>39404.75</v>
      </c>
      <c r="H113" s="275">
        <v>5</v>
      </c>
      <c r="I113" s="207">
        <f t="shared" si="12"/>
        <v>112.585</v>
      </c>
      <c r="J113" s="214">
        <f t="shared" si="13"/>
        <v>0.1589061397318278</v>
      </c>
      <c r="K113" s="218">
        <f t="shared" si="10"/>
        <v>1.9198255625</v>
      </c>
      <c r="L113" s="208">
        <f t="shared" si="11"/>
        <v>10.515317670562942</v>
      </c>
      <c r="M113" s="219">
        <v>30.717209</v>
      </c>
    </row>
    <row r="114" spans="1:13" s="8" customFormat="1" ht="15">
      <c r="A114" s="193" t="s">
        <v>7</v>
      </c>
      <c r="B114" s="179">
        <v>312</v>
      </c>
      <c r="C114" s="284">
        <f>Volume!J114</f>
        <v>735.4</v>
      </c>
      <c r="D114" s="318">
        <v>79.08</v>
      </c>
      <c r="E114" s="206">
        <f t="shared" si="7"/>
        <v>24672.96</v>
      </c>
      <c r="F114" s="211">
        <f t="shared" si="8"/>
        <v>10.753331520261082</v>
      </c>
      <c r="G114" s="277">
        <f t="shared" si="9"/>
        <v>36145.2</v>
      </c>
      <c r="H114" s="275">
        <v>5</v>
      </c>
      <c r="I114" s="207">
        <f t="shared" si="12"/>
        <v>115.85</v>
      </c>
      <c r="J114" s="214">
        <f t="shared" si="13"/>
        <v>0.15753331520261082</v>
      </c>
      <c r="K114" s="218">
        <f t="shared" si="10"/>
        <v>2.7548575</v>
      </c>
      <c r="L114" s="208">
        <f t="shared" si="11"/>
        <v>15.088975954622882</v>
      </c>
      <c r="M114" s="219">
        <v>44.07772</v>
      </c>
    </row>
    <row r="115" spans="1:13" s="8" customFormat="1" ht="15">
      <c r="A115" s="193" t="s">
        <v>170</v>
      </c>
      <c r="B115" s="179">
        <v>600</v>
      </c>
      <c r="C115" s="284">
        <f>Volume!J115</f>
        <v>572.6</v>
      </c>
      <c r="D115" s="318">
        <v>61.65</v>
      </c>
      <c r="E115" s="206">
        <f t="shared" si="7"/>
        <v>36990</v>
      </c>
      <c r="F115" s="211">
        <f t="shared" si="8"/>
        <v>10.766678309465595</v>
      </c>
      <c r="G115" s="277">
        <f t="shared" si="9"/>
        <v>54168</v>
      </c>
      <c r="H115" s="275">
        <v>5</v>
      </c>
      <c r="I115" s="207">
        <f t="shared" si="12"/>
        <v>90.28</v>
      </c>
      <c r="J115" s="214">
        <f t="shared" si="13"/>
        <v>0.15766678309465595</v>
      </c>
      <c r="K115" s="218">
        <f t="shared" si="10"/>
        <v>2.6387093125</v>
      </c>
      <c r="L115" s="208">
        <f t="shared" si="11"/>
        <v>14.452806131551986</v>
      </c>
      <c r="M115" s="219">
        <v>42.219349</v>
      </c>
    </row>
    <row r="116" spans="1:13" s="8" customFormat="1" ht="15">
      <c r="A116" s="193" t="s">
        <v>223</v>
      </c>
      <c r="B116" s="179">
        <v>400</v>
      </c>
      <c r="C116" s="284">
        <f>Volume!J116</f>
        <v>815.2</v>
      </c>
      <c r="D116" s="318">
        <v>89.15</v>
      </c>
      <c r="E116" s="206">
        <f t="shared" si="7"/>
        <v>35660</v>
      </c>
      <c r="F116" s="211">
        <f t="shared" si="8"/>
        <v>10.935966633954857</v>
      </c>
      <c r="G116" s="277">
        <f t="shared" si="9"/>
        <v>51964</v>
      </c>
      <c r="H116" s="275">
        <v>5</v>
      </c>
      <c r="I116" s="207">
        <f t="shared" si="12"/>
        <v>129.91</v>
      </c>
      <c r="J116" s="214">
        <f t="shared" si="13"/>
        <v>0.15935966633954857</v>
      </c>
      <c r="K116" s="218">
        <f t="shared" si="10"/>
        <v>2.312487875</v>
      </c>
      <c r="L116" s="208">
        <f t="shared" si="11"/>
        <v>12.66601773094687</v>
      </c>
      <c r="M116" s="219">
        <v>36.999806</v>
      </c>
    </row>
    <row r="117" spans="1:13" s="8" customFormat="1" ht="15">
      <c r="A117" s="193" t="s">
        <v>207</v>
      </c>
      <c r="B117" s="179">
        <v>1250</v>
      </c>
      <c r="C117" s="284">
        <f>Volume!J117</f>
        <v>220.2</v>
      </c>
      <c r="D117" s="318">
        <v>35</v>
      </c>
      <c r="E117" s="206">
        <f t="shared" si="7"/>
        <v>43750</v>
      </c>
      <c r="F117" s="211">
        <f t="shared" si="8"/>
        <v>15.894641235240691</v>
      </c>
      <c r="G117" s="277">
        <f t="shared" si="9"/>
        <v>57512.5</v>
      </c>
      <c r="H117" s="275">
        <v>5</v>
      </c>
      <c r="I117" s="207">
        <f t="shared" si="12"/>
        <v>46.01</v>
      </c>
      <c r="J117" s="214">
        <f t="shared" si="13"/>
        <v>0.2089464123524069</v>
      </c>
      <c r="K117" s="218">
        <f t="shared" si="10"/>
        <v>3.1526863125</v>
      </c>
      <c r="L117" s="208">
        <f t="shared" si="11"/>
        <v>17.267974100940314</v>
      </c>
      <c r="M117" s="219">
        <v>50.442981</v>
      </c>
    </row>
    <row r="118" spans="1:13" s="7" customFormat="1" ht="15">
      <c r="A118" s="193" t="s">
        <v>295</v>
      </c>
      <c r="B118" s="179">
        <v>250</v>
      </c>
      <c r="C118" s="284">
        <f>Volume!J118</f>
        <v>1169.35</v>
      </c>
      <c r="D118" s="318">
        <v>283.27</v>
      </c>
      <c r="E118" s="206">
        <f t="shared" si="7"/>
        <v>70817.5</v>
      </c>
      <c r="F118" s="211">
        <f t="shared" si="8"/>
        <v>24.22456920511395</v>
      </c>
      <c r="G118" s="277">
        <f t="shared" si="9"/>
        <v>85434.375</v>
      </c>
      <c r="H118" s="275">
        <v>5</v>
      </c>
      <c r="I118" s="207">
        <f t="shared" si="12"/>
        <v>341.7375</v>
      </c>
      <c r="J118" s="214">
        <f t="shared" si="13"/>
        <v>0.29224569205113954</v>
      </c>
      <c r="K118" s="218">
        <f t="shared" si="10"/>
        <v>2.348426625</v>
      </c>
      <c r="L118" s="208">
        <f t="shared" si="11"/>
        <v>12.862862371582258</v>
      </c>
      <c r="M118" s="219">
        <v>37.574826</v>
      </c>
    </row>
    <row r="119" spans="1:13" s="7" customFormat="1" ht="15">
      <c r="A119" s="193" t="s">
        <v>425</v>
      </c>
      <c r="B119" s="179">
        <v>550</v>
      </c>
      <c r="C119" s="284">
        <f>Volume!J119</f>
        <v>440.6</v>
      </c>
      <c r="D119" s="318">
        <v>77.81</v>
      </c>
      <c r="E119" s="206">
        <f t="shared" si="7"/>
        <v>42795.5</v>
      </c>
      <c r="F119" s="211">
        <f t="shared" si="8"/>
        <v>17.660009078529278</v>
      </c>
      <c r="G119" s="277">
        <f t="shared" si="9"/>
        <v>55566.291</v>
      </c>
      <c r="H119" s="275">
        <v>5.27</v>
      </c>
      <c r="I119" s="207">
        <f t="shared" si="12"/>
        <v>101.02962</v>
      </c>
      <c r="J119" s="214">
        <f t="shared" si="13"/>
        <v>0.22930009078529276</v>
      </c>
      <c r="K119" s="218">
        <f t="shared" si="10"/>
        <v>3.733125</v>
      </c>
      <c r="L119" s="208">
        <f t="shared" si="11"/>
        <v>20.44716772486473</v>
      </c>
      <c r="M119" s="219">
        <v>59.73</v>
      </c>
    </row>
    <row r="120" spans="1:13" s="7" customFormat="1" ht="15">
      <c r="A120" s="193" t="s">
        <v>277</v>
      </c>
      <c r="B120" s="179">
        <v>800</v>
      </c>
      <c r="C120" s="284">
        <f>Volume!J120</f>
        <v>310.25</v>
      </c>
      <c r="D120" s="318">
        <v>38.25</v>
      </c>
      <c r="E120" s="206">
        <f t="shared" si="7"/>
        <v>30600</v>
      </c>
      <c r="F120" s="211">
        <f t="shared" si="8"/>
        <v>12.32876712328767</v>
      </c>
      <c r="G120" s="277">
        <f t="shared" si="9"/>
        <v>43010</v>
      </c>
      <c r="H120" s="275">
        <v>5</v>
      </c>
      <c r="I120" s="207">
        <f t="shared" si="12"/>
        <v>53.7625</v>
      </c>
      <c r="J120" s="214">
        <f t="shared" si="13"/>
        <v>0.17328767123287672</v>
      </c>
      <c r="K120" s="218">
        <f t="shared" si="10"/>
        <v>4.251761</v>
      </c>
      <c r="L120" s="208">
        <f t="shared" si="11"/>
        <v>23.287854088207226</v>
      </c>
      <c r="M120" s="203">
        <v>68.028176</v>
      </c>
    </row>
    <row r="121" spans="1:13" s="7" customFormat="1" ht="15">
      <c r="A121" s="193" t="s">
        <v>146</v>
      </c>
      <c r="B121" s="179">
        <v>8900</v>
      </c>
      <c r="C121" s="284">
        <f>Volume!J121</f>
        <v>43.2</v>
      </c>
      <c r="D121" s="318">
        <v>5.14</v>
      </c>
      <c r="E121" s="206">
        <f t="shared" si="7"/>
        <v>45746</v>
      </c>
      <c r="F121" s="211">
        <f t="shared" si="8"/>
        <v>11.898148148148147</v>
      </c>
      <c r="G121" s="277">
        <f t="shared" si="9"/>
        <v>64970</v>
      </c>
      <c r="H121" s="275">
        <v>5</v>
      </c>
      <c r="I121" s="207">
        <f t="shared" si="12"/>
        <v>7.3</v>
      </c>
      <c r="J121" s="214">
        <f t="shared" si="13"/>
        <v>0.16898148148148145</v>
      </c>
      <c r="K121" s="218">
        <f t="shared" si="10"/>
        <v>2.374969</v>
      </c>
      <c r="L121" s="208">
        <f t="shared" si="11"/>
        <v>13.008240946754869</v>
      </c>
      <c r="M121" s="203">
        <v>37.999504</v>
      </c>
    </row>
    <row r="122" spans="1:13" s="8" customFormat="1" ht="15">
      <c r="A122" s="193" t="s">
        <v>8</v>
      </c>
      <c r="B122" s="179">
        <v>1600</v>
      </c>
      <c r="C122" s="284">
        <f>Volume!J122</f>
        <v>154.8</v>
      </c>
      <c r="D122" s="318">
        <v>16.62</v>
      </c>
      <c r="E122" s="206">
        <f t="shared" si="7"/>
        <v>26592</v>
      </c>
      <c r="F122" s="211">
        <f t="shared" si="8"/>
        <v>10.736434108527131</v>
      </c>
      <c r="G122" s="277">
        <f t="shared" si="9"/>
        <v>38976</v>
      </c>
      <c r="H122" s="275">
        <v>5</v>
      </c>
      <c r="I122" s="207">
        <f t="shared" si="12"/>
        <v>24.36</v>
      </c>
      <c r="J122" s="214">
        <f t="shared" si="13"/>
        <v>0.1573643410852713</v>
      </c>
      <c r="K122" s="218">
        <f t="shared" si="10"/>
        <v>3.08584175</v>
      </c>
      <c r="L122" s="208">
        <f t="shared" si="11"/>
        <v>16.901851353662174</v>
      </c>
      <c r="M122" s="219">
        <v>49.373468</v>
      </c>
    </row>
    <row r="123" spans="1:13" s="7" customFormat="1" ht="15">
      <c r="A123" s="193" t="s">
        <v>296</v>
      </c>
      <c r="B123" s="179">
        <v>1000</v>
      </c>
      <c r="C123" s="284">
        <f>Volume!J123</f>
        <v>175.65</v>
      </c>
      <c r="D123" s="318">
        <v>25.65</v>
      </c>
      <c r="E123" s="206">
        <f t="shared" si="7"/>
        <v>25650</v>
      </c>
      <c r="F123" s="211">
        <f t="shared" si="8"/>
        <v>14.602903501280956</v>
      </c>
      <c r="G123" s="277">
        <f t="shared" si="9"/>
        <v>34432.5</v>
      </c>
      <c r="H123" s="275">
        <v>5</v>
      </c>
      <c r="I123" s="207">
        <f t="shared" si="12"/>
        <v>34.4325</v>
      </c>
      <c r="J123" s="214">
        <f t="shared" si="13"/>
        <v>0.19602903501280955</v>
      </c>
      <c r="K123" s="218">
        <f t="shared" si="10"/>
        <v>3.7245764375</v>
      </c>
      <c r="L123" s="208">
        <f t="shared" si="11"/>
        <v>20.400345319709807</v>
      </c>
      <c r="M123" s="219">
        <v>59.593223</v>
      </c>
    </row>
    <row r="124" spans="1:13" s="7" customFormat="1" ht="15">
      <c r="A124" s="193" t="s">
        <v>179</v>
      </c>
      <c r="B124" s="179">
        <v>14000</v>
      </c>
      <c r="C124" s="284">
        <f>Volume!J124</f>
        <v>21.6</v>
      </c>
      <c r="D124" s="318">
        <v>5.22</v>
      </c>
      <c r="E124" s="206">
        <f t="shared" si="7"/>
        <v>73080</v>
      </c>
      <c r="F124" s="211">
        <f t="shared" si="8"/>
        <v>24.166666666666664</v>
      </c>
      <c r="G124" s="277">
        <f t="shared" si="9"/>
        <v>88200</v>
      </c>
      <c r="H124" s="275">
        <v>5</v>
      </c>
      <c r="I124" s="207">
        <f t="shared" si="12"/>
        <v>6.3</v>
      </c>
      <c r="J124" s="214">
        <f t="shared" si="13"/>
        <v>0.29166666666666663</v>
      </c>
      <c r="K124" s="218">
        <f t="shared" si="10"/>
        <v>4.830423125</v>
      </c>
      <c r="L124" s="208">
        <f t="shared" si="11"/>
        <v>26.45731707857097</v>
      </c>
      <c r="M124" s="203">
        <v>77.28677</v>
      </c>
    </row>
    <row r="125" spans="1:13" s="7" customFormat="1" ht="15">
      <c r="A125" s="193" t="s">
        <v>202</v>
      </c>
      <c r="B125" s="179">
        <v>1150</v>
      </c>
      <c r="C125" s="284">
        <f>Volume!J125</f>
        <v>244</v>
      </c>
      <c r="D125" s="318">
        <v>26.59</v>
      </c>
      <c r="E125" s="206">
        <f t="shared" si="7"/>
        <v>30578.5</v>
      </c>
      <c r="F125" s="211">
        <f t="shared" si="8"/>
        <v>10.897540983606557</v>
      </c>
      <c r="G125" s="277">
        <f t="shared" si="9"/>
        <v>44608.5</v>
      </c>
      <c r="H125" s="275">
        <v>5</v>
      </c>
      <c r="I125" s="207">
        <f t="shared" si="12"/>
        <v>38.79</v>
      </c>
      <c r="J125" s="214">
        <f t="shared" si="13"/>
        <v>0.15897540983606556</v>
      </c>
      <c r="K125" s="218">
        <f t="shared" si="10"/>
        <v>2.0171535</v>
      </c>
      <c r="L125" s="208">
        <f t="shared" si="11"/>
        <v>11.04840473900497</v>
      </c>
      <c r="M125" s="219">
        <v>32.274456</v>
      </c>
    </row>
    <row r="126" spans="1:13" s="7" customFormat="1" ht="15">
      <c r="A126" s="193" t="s">
        <v>171</v>
      </c>
      <c r="B126" s="179">
        <v>1100</v>
      </c>
      <c r="C126" s="284">
        <f>Volume!J126</f>
        <v>406.8</v>
      </c>
      <c r="D126" s="318">
        <v>64.47</v>
      </c>
      <c r="E126" s="206">
        <f t="shared" si="7"/>
        <v>70917</v>
      </c>
      <c r="F126" s="211">
        <f t="shared" si="8"/>
        <v>15.848082595870206</v>
      </c>
      <c r="G126" s="277">
        <f t="shared" si="9"/>
        <v>93291</v>
      </c>
      <c r="H126" s="275">
        <v>5</v>
      </c>
      <c r="I126" s="207">
        <f t="shared" si="12"/>
        <v>84.81</v>
      </c>
      <c r="J126" s="214">
        <f t="shared" si="13"/>
        <v>0.20848082595870207</v>
      </c>
      <c r="K126" s="218">
        <f t="shared" si="10"/>
        <v>5.126053</v>
      </c>
      <c r="L126" s="208">
        <f t="shared" si="11"/>
        <v>28.076548590670292</v>
      </c>
      <c r="M126" s="219">
        <v>82.016848</v>
      </c>
    </row>
    <row r="127" spans="1:13" s="7" customFormat="1" ht="15">
      <c r="A127" s="193" t="s">
        <v>147</v>
      </c>
      <c r="B127" s="179">
        <v>5900</v>
      </c>
      <c r="C127" s="284">
        <f>Volume!J127</f>
        <v>63.65</v>
      </c>
      <c r="D127" s="318">
        <v>7.95</v>
      </c>
      <c r="E127" s="206">
        <f t="shared" si="7"/>
        <v>46905</v>
      </c>
      <c r="F127" s="211">
        <f t="shared" si="8"/>
        <v>12.490180675569523</v>
      </c>
      <c r="G127" s="277">
        <f t="shared" si="9"/>
        <v>65681.75</v>
      </c>
      <c r="H127" s="275">
        <v>5</v>
      </c>
      <c r="I127" s="207">
        <f t="shared" si="12"/>
        <v>11.1325</v>
      </c>
      <c r="J127" s="214">
        <f t="shared" si="13"/>
        <v>0.17490180675569522</v>
      </c>
      <c r="K127" s="218">
        <f t="shared" si="10"/>
        <v>2.434076625</v>
      </c>
      <c r="L127" s="208">
        <f t="shared" si="11"/>
        <v>13.331986742085432</v>
      </c>
      <c r="M127" s="203">
        <v>38.945226</v>
      </c>
    </row>
    <row r="128" spans="1:13" s="8" customFormat="1" ht="15">
      <c r="A128" s="193" t="s">
        <v>148</v>
      </c>
      <c r="B128" s="179">
        <v>1045</v>
      </c>
      <c r="C128" s="284">
        <f>Volume!J128</f>
        <v>271.75</v>
      </c>
      <c r="D128" s="318">
        <v>30.52</v>
      </c>
      <c r="E128" s="206">
        <f t="shared" si="7"/>
        <v>31893.399999999998</v>
      </c>
      <c r="F128" s="211">
        <f t="shared" si="8"/>
        <v>11.230910763569458</v>
      </c>
      <c r="G128" s="277">
        <f t="shared" si="9"/>
        <v>46092.337499999994</v>
      </c>
      <c r="H128" s="275">
        <v>5</v>
      </c>
      <c r="I128" s="207">
        <f t="shared" si="12"/>
        <v>44.107499999999995</v>
      </c>
      <c r="J128" s="214">
        <f t="shared" si="13"/>
        <v>0.16230910763569456</v>
      </c>
      <c r="K128" s="218">
        <f t="shared" si="10"/>
        <v>2.707522625</v>
      </c>
      <c r="L128" s="208">
        <f t="shared" si="11"/>
        <v>14.82971216668101</v>
      </c>
      <c r="M128" s="219">
        <v>43.320362</v>
      </c>
    </row>
    <row r="129" spans="1:13" s="7" customFormat="1" ht="15">
      <c r="A129" s="193" t="s">
        <v>122</v>
      </c>
      <c r="B129" s="179">
        <v>1625</v>
      </c>
      <c r="C129" s="284">
        <f>Volume!J129</f>
        <v>155.6</v>
      </c>
      <c r="D129" s="188">
        <v>16.72</v>
      </c>
      <c r="E129" s="206">
        <f t="shared" si="7"/>
        <v>27169.999999999996</v>
      </c>
      <c r="F129" s="211">
        <f t="shared" si="8"/>
        <v>10.745501285347043</v>
      </c>
      <c r="G129" s="277">
        <f t="shared" si="9"/>
        <v>39812.5</v>
      </c>
      <c r="H129" s="275">
        <v>5</v>
      </c>
      <c r="I129" s="207">
        <f t="shared" si="12"/>
        <v>24.5</v>
      </c>
      <c r="J129" s="214">
        <f t="shared" si="13"/>
        <v>0.15745501285347044</v>
      </c>
      <c r="K129" s="218">
        <f t="shared" si="10"/>
        <v>2.459864</v>
      </c>
      <c r="L129" s="208">
        <f t="shared" si="11"/>
        <v>13.47323001194888</v>
      </c>
      <c r="M129" s="203">
        <v>39.357824</v>
      </c>
    </row>
    <row r="130" spans="1:13" s="7" customFormat="1" ht="15">
      <c r="A130" s="193" t="s">
        <v>36</v>
      </c>
      <c r="B130" s="179">
        <v>225</v>
      </c>
      <c r="C130" s="284">
        <f>Volume!J130</f>
        <v>914.45</v>
      </c>
      <c r="D130" s="318">
        <v>99.53</v>
      </c>
      <c r="E130" s="206">
        <f t="shared" si="7"/>
        <v>22394.25</v>
      </c>
      <c r="F130" s="211">
        <f t="shared" si="8"/>
        <v>10.884138006451966</v>
      </c>
      <c r="G130" s="277">
        <f t="shared" si="9"/>
        <v>32681.8125</v>
      </c>
      <c r="H130" s="275">
        <v>5</v>
      </c>
      <c r="I130" s="207">
        <f t="shared" si="12"/>
        <v>145.2525</v>
      </c>
      <c r="J130" s="214">
        <f t="shared" si="13"/>
        <v>0.15884138006451964</v>
      </c>
      <c r="K130" s="218">
        <f t="shared" si="10"/>
        <v>2.0521785</v>
      </c>
      <c r="L130" s="208">
        <f t="shared" si="11"/>
        <v>11.240244564771157</v>
      </c>
      <c r="M130" s="203">
        <v>32.834856</v>
      </c>
    </row>
    <row r="131" spans="1:13" s="7" customFormat="1" ht="15">
      <c r="A131" s="193" t="s">
        <v>172</v>
      </c>
      <c r="B131" s="179">
        <v>1050</v>
      </c>
      <c r="C131" s="284">
        <f>Volume!J131</f>
        <v>255.4</v>
      </c>
      <c r="D131" s="318">
        <v>28</v>
      </c>
      <c r="E131" s="206">
        <f t="shared" si="7"/>
        <v>29400</v>
      </c>
      <c r="F131" s="211">
        <f t="shared" si="8"/>
        <v>10.963194988253719</v>
      </c>
      <c r="G131" s="277">
        <f t="shared" si="9"/>
        <v>42808.5</v>
      </c>
      <c r="H131" s="275">
        <v>5</v>
      </c>
      <c r="I131" s="207">
        <f t="shared" si="12"/>
        <v>40.77</v>
      </c>
      <c r="J131" s="214">
        <f t="shared" si="13"/>
        <v>0.1596319498825372</v>
      </c>
      <c r="K131" s="218">
        <f t="shared" si="10"/>
        <v>1.997347125</v>
      </c>
      <c r="L131" s="208">
        <f t="shared" si="11"/>
        <v>10.939920755305907</v>
      </c>
      <c r="M131" s="203">
        <v>31.957554</v>
      </c>
    </row>
    <row r="132" spans="1:13" s="8" customFormat="1" ht="15">
      <c r="A132" s="193" t="s">
        <v>80</v>
      </c>
      <c r="B132" s="179">
        <v>1200</v>
      </c>
      <c r="C132" s="284">
        <f>Volume!J132</f>
        <v>236.4</v>
      </c>
      <c r="D132" s="318">
        <v>44.83</v>
      </c>
      <c r="E132" s="206">
        <f t="shared" si="7"/>
        <v>53796</v>
      </c>
      <c r="F132" s="211">
        <f t="shared" si="8"/>
        <v>18.96362098138748</v>
      </c>
      <c r="G132" s="277">
        <f t="shared" si="9"/>
        <v>71299.056</v>
      </c>
      <c r="H132" s="275">
        <v>6.17</v>
      </c>
      <c r="I132" s="207">
        <f t="shared" si="12"/>
        <v>59.415879999999994</v>
      </c>
      <c r="J132" s="214">
        <f t="shared" si="13"/>
        <v>0.2513362098138748</v>
      </c>
      <c r="K132" s="218">
        <f t="shared" si="10"/>
        <v>2.7736788125</v>
      </c>
      <c r="L132" s="208">
        <f t="shared" si="11"/>
        <v>15.192064528803922</v>
      </c>
      <c r="M132" s="219">
        <v>44.378861</v>
      </c>
    </row>
    <row r="133" spans="1:13" s="8" customFormat="1" ht="15">
      <c r="A133" s="193" t="s">
        <v>426</v>
      </c>
      <c r="B133" s="179">
        <v>500</v>
      </c>
      <c r="C133" s="284">
        <f>Volume!J133</f>
        <v>446.4</v>
      </c>
      <c r="D133" s="318">
        <v>51.97</v>
      </c>
      <c r="E133" s="206">
        <f aca="true" t="shared" si="14" ref="E133:E192">D133*B133</f>
        <v>25985</v>
      </c>
      <c r="F133" s="211">
        <f aca="true" t="shared" si="15" ref="F133:F192">D133/C133*100</f>
        <v>11.642025089605736</v>
      </c>
      <c r="G133" s="277">
        <f aca="true" t="shared" si="16" ref="G133:G192">(B133*C133)*H133%+E133</f>
        <v>37145</v>
      </c>
      <c r="H133" s="275">
        <v>5</v>
      </c>
      <c r="I133" s="207">
        <f t="shared" si="12"/>
        <v>74.29</v>
      </c>
      <c r="J133" s="214">
        <f t="shared" si="13"/>
        <v>0.16642025089605736</v>
      </c>
      <c r="K133" s="218">
        <f aca="true" t="shared" si="17" ref="K133:K192">M133/16</f>
        <v>2.3875</v>
      </c>
      <c r="L133" s="208">
        <f aca="true" t="shared" si="18" ref="L133:L192">K133*SQRT(30)</f>
        <v>13.076876060435842</v>
      </c>
      <c r="M133" s="219">
        <v>38.2</v>
      </c>
    </row>
    <row r="134" spans="1:13" s="8" customFormat="1" ht="15">
      <c r="A134" s="193" t="s">
        <v>274</v>
      </c>
      <c r="B134" s="179">
        <v>700</v>
      </c>
      <c r="C134" s="284">
        <f>Volume!J134</f>
        <v>318.75</v>
      </c>
      <c r="D134" s="318">
        <v>56.2</v>
      </c>
      <c r="E134" s="206">
        <f t="shared" si="14"/>
        <v>39340</v>
      </c>
      <c r="F134" s="211">
        <f t="shared" si="15"/>
        <v>17.63137254901961</v>
      </c>
      <c r="G134" s="277">
        <f t="shared" si="16"/>
        <v>50496.25</v>
      </c>
      <c r="H134" s="275">
        <v>5</v>
      </c>
      <c r="I134" s="207">
        <f aca="true" t="shared" si="19" ref="I134:I192">G134/B134</f>
        <v>72.1375</v>
      </c>
      <c r="J134" s="214">
        <f aca="true" t="shared" si="20" ref="J134:J192">I134/C134</f>
        <v>0.2263137254901961</v>
      </c>
      <c r="K134" s="218">
        <f t="shared" si="17"/>
        <v>4.01060875</v>
      </c>
      <c r="L134" s="208">
        <f t="shared" si="18"/>
        <v>21.967008817025974</v>
      </c>
      <c r="M134" s="219">
        <v>64.16974</v>
      </c>
    </row>
    <row r="135" spans="1:13" s="8" customFormat="1" ht="15">
      <c r="A135" s="193" t="s">
        <v>427</v>
      </c>
      <c r="B135" s="179">
        <v>500</v>
      </c>
      <c r="C135" s="284">
        <f>Volume!J135</f>
        <v>419.5</v>
      </c>
      <c r="D135" s="318">
        <v>66.57</v>
      </c>
      <c r="E135" s="206">
        <f t="shared" si="14"/>
        <v>33285</v>
      </c>
      <c r="F135" s="211">
        <f t="shared" si="15"/>
        <v>15.868891537544695</v>
      </c>
      <c r="G135" s="277">
        <f t="shared" si="16"/>
        <v>43772.5</v>
      </c>
      <c r="H135" s="275">
        <v>5</v>
      </c>
      <c r="I135" s="207">
        <f t="shared" si="19"/>
        <v>87.545</v>
      </c>
      <c r="J135" s="214">
        <f t="shared" si="20"/>
        <v>0.20868891537544695</v>
      </c>
      <c r="K135" s="218">
        <f t="shared" si="17"/>
        <v>4.105</v>
      </c>
      <c r="L135" s="208">
        <f t="shared" si="18"/>
        <v>22.484010985587073</v>
      </c>
      <c r="M135" s="219">
        <v>65.68</v>
      </c>
    </row>
    <row r="136" spans="1:13" s="7" customFormat="1" ht="15">
      <c r="A136" s="193" t="s">
        <v>224</v>
      </c>
      <c r="B136" s="179">
        <v>650</v>
      </c>
      <c r="C136" s="284">
        <f>Volume!J136</f>
        <v>511.55</v>
      </c>
      <c r="D136" s="318">
        <v>81.36</v>
      </c>
      <c r="E136" s="206">
        <f t="shared" si="14"/>
        <v>52884</v>
      </c>
      <c r="F136" s="211">
        <f t="shared" si="15"/>
        <v>15.90460365555664</v>
      </c>
      <c r="G136" s="277">
        <f t="shared" si="16"/>
        <v>69509.375</v>
      </c>
      <c r="H136" s="275">
        <v>5</v>
      </c>
      <c r="I136" s="207">
        <f t="shared" si="19"/>
        <v>106.9375</v>
      </c>
      <c r="J136" s="214">
        <f t="shared" si="20"/>
        <v>0.20904603655556642</v>
      </c>
      <c r="K136" s="218">
        <f t="shared" si="17"/>
        <v>1.8793898125</v>
      </c>
      <c r="L136" s="208">
        <f t="shared" si="18"/>
        <v>10.293841946516546</v>
      </c>
      <c r="M136" s="219">
        <v>30.070237</v>
      </c>
    </row>
    <row r="137" spans="1:13" s="7" customFormat="1" ht="15">
      <c r="A137" s="193" t="s">
        <v>428</v>
      </c>
      <c r="B137" s="179">
        <v>550</v>
      </c>
      <c r="C137" s="284">
        <f>Volume!J137</f>
        <v>440.1</v>
      </c>
      <c r="D137" s="318">
        <v>153.26</v>
      </c>
      <c r="E137" s="206">
        <f t="shared" si="14"/>
        <v>84293</v>
      </c>
      <c r="F137" s="211">
        <f t="shared" si="15"/>
        <v>34.82390365825948</v>
      </c>
      <c r="G137" s="277">
        <f t="shared" si="16"/>
        <v>96516.7775</v>
      </c>
      <c r="H137" s="275">
        <v>5.05</v>
      </c>
      <c r="I137" s="207">
        <f t="shared" si="19"/>
        <v>175.48505</v>
      </c>
      <c r="J137" s="214">
        <f t="shared" si="20"/>
        <v>0.39873903658259485</v>
      </c>
      <c r="K137" s="218">
        <f t="shared" si="17"/>
        <v>3.664375</v>
      </c>
      <c r="L137" s="208">
        <f t="shared" si="18"/>
        <v>20.07060846657993</v>
      </c>
      <c r="M137" s="219">
        <v>58.63</v>
      </c>
    </row>
    <row r="138" spans="1:13" s="7" customFormat="1" ht="15">
      <c r="A138" s="193" t="s">
        <v>429</v>
      </c>
      <c r="B138" s="179">
        <v>4400</v>
      </c>
      <c r="C138" s="284">
        <f>Volume!J138</f>
        <v>51.4</v>
      </c>
      <c r="D138" s="318">
        <v>5.94</v>
      </c>
      <c r="E138" s="206">
        <f t="shared" si="14"/>
        <v>26136</v>
      </c>
      <c r="F138" s="211">
        <f t="shared" si="15"/>
        <v>11.556420233463035</v>
      </c>
      <c r="G138" s="277">
        <f t="shared" si="16"/>
        <v>37444</v>
      </c>
      <c r="H138" s="275">
        <v>5</v>
      </c>
      <c r="I138" s="207">
        <f t="shared" si="19"/>
        <v>8.51</v>
      </c>
      <c r="J138" s="214">
        <f t="shared" si="20"/>
        <v>0.16556420233463034</v>
      </c>
      <c r="K138" s="218">
        <f t="shared" si="17"/>
        <v>1.765</v>
      </c>
      <c r="L138" s="208">
        <f t="shared" si="18"/>
        <v>9.667303139966181</v>
      </c>
      <c r="M138" s="219">
        <v>28.24</v>
      </c>
    </row>
    <row r="139" spans="1:13" s="7" customFormat="1" ht="15">
      <c r="A139" s="193" t="s">
        <v>393</v>
      </c>
      <c r="B139" s="179">
        <v>2400</v>
      </c>
      <c r="C139" s="284">
        <f>Volume!J139</f>
        <v>147.95</v>
      </c>
      <c r="D139" s="318">
        <v>23.93</v>
      </c>
      <c r="E139" s="206">
        <f t="shared" si="14"/>
        <v>57432</v>
      </c>
      <c r="F139" s="211">
        <f t="shared" si="15"/>
        <v>16.174383237580265</v>
      </c>
      <c r="G139" s="277">
        <f t="shared" si="16"/>
        <v>75186</v>
      </c>
      <c r="H139" s="275">
        <v>5</v>
      </c>
      <c r="I139" s="207">
        <f t="shared" si="19"/>
        <v>31.3275</v>
      </c>
      <c r="J139" s="214">
        <f t="shared" si="20"/>
        <v>0.21174383237580266</v>
      </c>
      <c r="K139" s="218">
        <f t="shared" si="17"/>
        <v>1.633125</v>
      </c>
      <c r="L139" s="208">
        <f t="shared" si="18"/>
        <v>8.944994017256244</v>
      </c>
      <c r="M139" s="219">
        <v>26.13</v>
      </c>
    </row>
    <row r="140" spans="1:13" s="7" customFormat="1" ht="15">
      <c r="A140" s="193" t="s">
        <v>81</v>
      </c>
      <c r="B140" s="179">
        <v>600</v>
      </c>
      <c r="C140" s="284">
        <f>Volume!J140</f>
        <v>560.35</v>
      </c>
      <c r="D140" s="318">
        <v>67.45</v>
      </c>
      <c r="E140" s="206">
        <f t="shared" si="14"/>
        <v>40470</v>
      </c>
      <c r="F140" s="211">
        <f t="shared" si="15"/>
        <v>12.03711965735701</v>
      </c>
      <c r="G140" s="277">
        <f t="shared" si="16"/>
        <v>57280.5</v>
      </c>
      <c r="H140" s="275">
        <v>5</v>
      </c>
      <c r="I140" s="207">
        <f t="shared" si="19"/>
        <v>95.4675</v>
      </c>
      <c r="J140" s="214">
        <f t="shared" si="20"/>
        <v>0.17037119657357008</v>
      </c>
      <c r="K140" s="218">
        <f t="shared" si="17"/>
        <v>2.51191575</v>
      </c>
      <c r="L140" s="208">
        <f t="shared" si="18"/>
        <v>13.758329188275075</v>
      </c>
      <c r="M140" s="219">
        <v>40.190652</v>
      </c>
    </row>
    <row r="141" spans="1:13" s="7" customFormat="1" ht="15">
      <c r="A141" s="193" t="s">
        <v>225</v>
      </c>
      <c r="B141" s="179">
        <v>1400</v>
      </c>
      <c r="C141" s="284">
        <f>Volume!J141</f>
        <v>165.65</v>
      </c>
      <c r="D141" s="318">
        <v>22.54</v>
      </c>
      <c r="E141" s="206">
        <f t="shared" si="14"/>
        <v>31556</v>
      </c>
      <c r="F141" s="211">
        <f t="shared" si="15"/>
        <v>13.607002716571081</v>
      </c>
      <c r="G141" s="277">
        <f t="shared" si="16"/>
        <v>43151.5</v>
      </c>
      <c r="H141" s="275">
        <v>5</v>
      </c>
      <c r="I141" s="207">
        <f t="shared" si="19"/>
        <v>30.8225</v>
      </c>
      <c r="J141" s="214">
        <f t="shared" si="20"/>
        <v>0.18607002716571083</v>
      </c>
      <c r="K141" s="218">
        <f t="shared" si="17"/>
        <v>5.248554375</v>
      </c>
      <c r="L141" s="208">
        <f t="shared" si="18"/>
        <v>28.74751625479929</v>
      </c>
      <c r="M141" s="219">
        <v>83.97687</v>
      </c>
    </row>
    <row r="142" spans="1:13" s="8" customFormat="1" ht="15">
      <c r="A142" s="193" t="s">
        <v>297</v>
      </c>
      <c r="B142" s="179">
        <v>1100</v>
      </c>
      <c r="C142" s="284">
        <f>Volume!J142</f>
        <v>503.45</v>
      </c>
      <c r="D142" s="318">
        <v>68.02</v>
      </c>
      <c r="E142" s="206">
        <f t="shared" si="14"/>
        <v>74822</v>
      </c>
      <c r="F142" s="211">
        <f t="shared" si="15"/>
        <v>13.510775648028602</v>
      </c>
      <c r="G142" s="277">
        <f t="shared" si="16"/>
        <v>102511.75</v>
      </c>
      <c r="H142" s="275">
        <v>5</v>
      </c>
      <c r="I142" s="207">
        <f t="shared" si="19"/>
        <v>93.1925</v>
      </c>
      <c r="J142" s="214">
        <f t="shared" si="20"/>
        <v>0.18510775648028602</v>
      </c>
      <c r="K142" s="218">
        <f t="shared" si="17"/>
        <v>3.8582565</v>
      </c>
      <c r="L142" s="208">
        <f t="shared" si="18"/>
        <v>21.13254117690931</v>
      </c>
      <c r="M142" s="219">
        <v>61.732104</v>
      </c>
    </row>
    <row r="143" spans="1:13" s="8" customFormat="1" ht="15">
      <c r="A143" s="193" t="s">
        <v>226</v>
      </c>
      <c r="B143" s="179">
        <v>1500</v>
      </c>
      <c r="C143" s="284">
        <f>Volume!J143</f>
        <v>182</v>
      </c>
      <c r="D143" s="318">
        <v>20.34</v>
      </c>
      <c r="E143" s="206">
        <f t="shared" si="14"/>
        <v>30510</v>
      </c>
      <c r="F143" s="211">
        <f t="shared" si="15"/>
        <v>11.175824175824175</v>
      </c>
      <c r="G143" s="277">
        <f t="shared" si="16"/>
        <v>44160</v>
      </c>
      <c r="H143" s="275">
        <v>5</v>
      </c>
      <c r="I143" s="207">
        <f t="shared" si="19"/>
        <v>29.44</v>
      </c>
      <c r="J143" s="214">
        <f t="shared" si="20"/>
        <v>0.16175824175824177</v>
      </c>
      <c r="K143" s="218">
        <f t="shared" si="17"/>
        <v>3.464519875</v>
      </c>
      <c r="L143" s="208">
        <f t="shared" si="18"/>
        <v>18.975956864624784</v>
      </c>
      <c r="M143" s="219">
        <v>55.432318</v>
      </c>
    </row>
    <row r="144" spans="1:13" s="8" customFormat="1" ht="15">
      <c r="A144" s="193" t="s">
        <v>430</v>
      </c>
      <c r="B144" s="179">
        <v>550</v>
      </c>
      <c r="C144" s="284">
        <f>Volume!J144</f>
        <v>469.95</v>
      </c>
      <c r="D144" s="318">
        <v>75.42</v>
      </c>
      <c r="E144" s="206">
        <f t="shared" si="14"/>
        <v>41481</v>
      </c>
      <c r="F144" s="211">
        <f t="shared" si="15"/>
        <v>16.048515799553144</v>
      </c>
      <c r="G144" s="277">
        <f t="shared" si="16"/>
        <v>55800.3765</v>
      </c>
      <c r="H144" s="275">
        <v>5.54</v>
      </c>
      <c r="I144" s="207">
        <f t="shared" si="19"/>
        <v>101.45523</v>
      </c>
      <c r="J144" s="214">
        <f t="shared" si="20"/>
        <v>0.21588515799553146</v>
      </c>
      <c r="K144" s="218">
        <f t="shared" si="17"/>
        <v>3.9425</v>
      </c>
      <c r="L144" s="208">
        <f t="shared" si="18"/>
        <v>21.593961829641174</v>
      </c>
      <c r="M144" s="219">
        <v>63.08</v>
      </c>
    </row>
    <row r="145" spans="1:13" s="8" customFormat="1" ht="15">
      <c r="A145" s="193" t="s">
        <v>227</v>
      </c>
      <c r="B145" s="179">
        <v>800</v>
      </c>
      <c r="C145" s="284">
        <f>Volume!J145</f>
        <v>389.75</v>
      </c>
      <c r="D145" s="318">
        <v>42.91</v>
      </c>
      <c r="E145" s="206">
        <f t="shared" si="14"/>
        <v>34328</v>
      </c>
      <c r="F145" s="211">
        <f t="shared" si="15"/>
        <v>11.0096215522771</v>
      </c>
      <c r="G145" s="277">
        <f t="shared" si="16"/>
        <v>49918</v>
      </c>
      <c r="H145" s="275">
        <v>5</v>
      </c>
      <c r="I145" s="207">
        <f t="shared" si="19"/>
        <v>62.3975</v>
      </c>
      <c r="J145" s="214">
        <f t="shared" si="20"/>
        <v>0.160096215522771</v>
      </c>
      <c r="K145" s="218">
        <f t="shared" si="17"/>
        <v>1.9583809375</v>
      </c>
      <c r="L145" s="208">
        <f t="shared" si="18"/>
        <v>10.726494156568648</v>
      </c>
      <c r="M145" s="219">
        <v>31.334095</v>
      </c>
    </row>
    <row r="146" spans="1:13" s="8" customFormat="1" ht="15">
      <c r="A146" s="193" t="s">
        <v>234</v>
      </c>
      <c r="B146" s="179">
        <v>700</v>
      </c>
      <c r="C146" s="284">
        <f>Volume!J146</f>
        <v>511.5</v>
      </c>
      <c r="D146" s="318">
        <v>59.02</v>
      </c>
      <c r="E146" s="206">
        <f t="shared" si="14"/>
        <v>41314</v>
      </c>
      <c r="F146" s="211">
        <f t="shared" si="15"/>
        <v>11.5386119257087</v>
      </c>
      <c r="G146" s="277">
        <f t="shared" si="16"/>
        <v>59216.5</v>
      </c>
      <c r="H146" s="275">
        <v>5</v>
      </c>
      <c r="I146" s="207">
        <f t="shared" si="19"/>
        <v>84.595</v>
      </c>
      <c r="J146" s="214">
        <f t="shared" si="20"/>
        <v>0.165386119257087</v>
      </c>
      <c r="K146" s="218">
        <f t="shared" si="17"/>
        <v>3.2285920625</v>
      </c>
      <c r="L146" s="208">
        <f t="shared" si="18"/>
        <v>17.683727016133794</v>
      </c>
      <c r="M146" s="219">
        <v>51.657473</v>
      </c>
    </row>
    <row r="147" spans="1:13" s="8" customFormat="1" ht="15">
      <c r="A147" s="193" t="s">
        <v>98</v>
      </c>
      <c r="B147" s="179">
        <v>550</v>
      </c>
      <c r="C147" s="284">
        <f>Volume!J147</f>
        <v>569.7</v>
      </c>
      <c r="D147" s="318">
        <v>62.04</v>
      </c>
      <c r="E147" s="206">
        <f t="shared" si="14"/>
        <v>34122</v>
      </c>
      <c r="F147" s="211">
        <f t="shared" si="15"/>
        <v>10.889942074776197</v>
      </c>
      <c r="G147" s="277">
        <f t="shared" si="16"/>
        <v>49788.75</v>
      </c>
      <c r="H147" s="275">
        <v>5</v>
      </c>
      <c r="I147" s="207">
        <f t="shared" si="19"/>
        <v>90.525</v>
      </c>
      <c r="J147" s="214">
        <f t="shared" si="20"/>
        <v>0.15889942074776198</v>
      </c>
      <c r="K147" s="218">
        <f t="shared" si="17"/>
        <v>2.1281904375</v>
      </c>
      <c r="L147" s="208">
        <f t="shared" si="18"/>
        <v>11.656579092855383</v>
      </c>
      <c r="M147" s="219">
        <v>34.051047</v>
      </c>
    </row>
    <row r="148" spans="1:13" s="8" customFormat="1" ht="15">
      <c r="A148" s="193" t="s">
        <v>149</v>
      </c>
      <c r="B148" s="179">
        <v>550</v>
      </c>
      <c r="C148" s="284">
        <f>Volume!J148</f>
        <v>965.75</v>
      </c>
      <c r="D148" s="318">
        <v>177.74</v>
      </c>
      <c r="E148" s="206">
        <f t="shared" si="14"/>
        <v>97757</v>
      </c>
      <c r="F148" s="211">
        <f t="shared" si="15"/>
        <v>18.404348951592027</v>
      </c>
      <c r="G148" s="277">
        <f t="shared" si="16"/>
        <v>124315.125</v>
      </c>
      <c r="H148" s="275">
        <v>5</v>
      </c>
      <c r="I148" s="207">
        <f t="shared" si="19"/>
        <v>226.0275</v>
      </c>
      <c r="J148" s="214">
        <f t="shared" si="20"/>
        <v>0.23404348951592027</v>
      </c>
      <c r="K148" s="218">
        <f t="shared" si="17"/>
        <v>2.62415325</v>
      </c>
      <c r="L148" s="208">
        <f t="shared" si="18"/>
        <v>14.373079293754936</v>
      </c>
      <c r="M148" s="219">
        <v>41.986452</v>
      </c>
    </row>
    <row r="149" spans="1:13" s="8" customFormat="1" ht="15">
      <c r="A149" s="193" t="s">
        <v>203</v>
      </c>
      <c r="B149" s="179">
        <v>150</v>
      </c>
      <c r="C149" s="284">
        <f>Volume!J149</f>
        <v>1756.15</v>
      </c>
      <c r="D149" s="318">
        <v>190.9</v>
      </c>
      <c r="E149" s="206">
        <f t="shared" si="14"/>
        <v>28635</v>
      </c>
      <c r="F149" s="211">
        <f t="shared" si="15"/>
        <v>10.87036984312274</v>
      </c>
      <c r="G149" s="277">
        <f t="shared" si="16"/>
        <v>41806.125</v>
      </c>
      <c r="H149" s="275">
        <v>5</v>
      </c>
      <c r="I149" s="207">
        <f t="shared" si="19"/>
        <v>278.7075</v>
      </c>
      <c r="J149" s="214">
        <f t="shared" si="20"/>
        <v>0.1587036984312274</v>
      </c>
      <c r="K149" s="218">
        <f t="shared" si="17"/>
        <v>1.562628125</v>
      </c>
      <c r="L149" s="208">
        <f t="shared" si="18"/>
        <v>8.558866730545024</v>
      </c>
      <c r="M149" s="219">
        <v>25.00205</v>
      </c>
    </row>
    <row r="150" spans="1:13" s="8" customFormat="1" ht="15">
      <c r="A150" s="193" t="s">
        <v>298</v>
      </c>
      <c r="B150" s="179">
        <v>1000</v>
      </c>
      <c r="C150" s="284">
        <f>Volume!J150</f>
        <v>592.25</v>
      </c>
      <c r="D150" s="318">
        <v>123.79</v>
      </c>
      <c r="E150" s="206">
        <f t="shared" si="14"/>
        <v>123790</v>
      </c>
      <c r="F150" s="211">
        <f t="shared" si="15"/>
        <v>20.90164626424652</v>
      </c>
      <c r="G150" s="277">
        <f t="shared" si="16"/>
        <v>153402.5</v>
      </c>
      <c r="H150" s="275">
        <v>5</v>
      </c>
      <c r="I150" s="207">
        <f t="shared" si="19"/>
        <v>153.4025</v>
      </c>
      <c r="J150" s="214">
        <f t="shared" si="20"/>
        <v>0.2590164626424652</v>
      </c>
      <c r="K150" s="218">
        <f t="shared" si="17"/>
        <v>4.4539804375</v>
      </c>
      <c r="L150" s="208">
        <f t="shared" si="18"/>
        <v>24.39545556305479</v>
      </c>
      <c r="M150" s="219">
        <v>71.263687</v>
      </c>
    </row>
    <row r="151" spans="1:13" s="8" customFormat="1" ht="15">
      <c r="A151" s="193" t="s">
        <v>431</v>
      </c>
      <c r="B151" s="179">
        <v>7150</v>
      </c>
      <c r="C151" s="284">
        <f>Volume!J151</f>
        <v>33.3</v>
      </c>
      <c r="D151" s="318">
        <v>5.63</v>
      </c>
      <c r="E151" s="206">
        <f t="shared" si="14"/>
        <v>40254.5</v>
      </c>
      <c r="F151" s="211">
        <f t="shared" si="15"/>
        <v>16.906906906906908</v>
      </c>
      <c r="G151" s="277">
        <f t="shared" si="16"/>
        <v>52159.25</v>
      </c>
      <c r="H151" s="275">
        <v>5</v>
      </c>
      <c r="I151" s="207">
        <f t="shared" si="19"/>
        <v>7.295</v>
      </c>
      <c r="J151" s="214">
        <f t="shared" si="20"/>
        <v>0.2190690690690691</v>
      </c>
      <c r="K151" s="218">
        <f t="shared" si="17"/>
        <v>3.78125</v>
      </c>
      <c r="L151" s="208">
        <f t="shared" si="18"/>
        <v>20.710759205664093</v>
      </c>
      <c r="M151" s="219">
        <v>60.5</v>
      </c>
    </row>
    <row r="152" spans="1:13" s="8" customFormat="1" ht="15">
      <c r="A152" s="193" t="s">
        <v>432</v>
      </c>
      <c r="B152" s="179">
        <v>450</v>
      </c>
      <c r="C152" s="284">
        <f>Volume!J152</f>
        <v>444.95</v>
      </c>
      <c r="D152" s="318">
        <v>82.32</v>
      </c>
      <c r="E152" s="206">
        <f t="shared" si="14"/>
        <v>37044</v>
      </c>
      <c r="F152" s="211">
        <f t="shared" si="15"/>
        <v>18.500955163501516</v>
      </c>
      <c r="G152" s="277">
        <f t="shared" si="16"/>
        <v>47956.39875</v>
      </c>
      <c r="H152" s="275">
        <v>5.45</v>
      </c>
      <c r="I152" s="207">
        <f t="shared" si="19"/>
        <v>106.569775</v>
      </c>
      <c r="J152" s="214">
        <f t="shared" si="20"/>
        <v>0.2395095516350152</v>
      </c>
      <c r="K152" s="218">
        <f t="shared" si="17"/>
        <v>4.91125</v>
      </c>
      <c r="L152" s="208">
        <f t="shared" si="18"/>
        <v>26.900024105472472</v>
      </c>
      <c r="M152" s="219">
        <v>78.58</v>
      </c>
    </row>
    <row r="153" spans="1:13" s="8" customFormat="1" ht="15">
      <c r="A153" s="193" t="s">
        <v>216</v>
      </c>
      <c r="B153" s="179">
        <v>3350</v>
      </c>
      <c r="C153" s="284">
        <f>Volume!J153</f>
        <v>92.4</v>
      </c>
      <c r="D153" s="318">
        <v>11.48</v>
      </c>
      <c r="E153" s="206">
        <f t="shared" si="14"/>
        <v>38458</v>
      </c>
      <c r="F153" s="211">
        <f t="shared" si="15"/>
        <v>12.424242424242424</v>
      </c>
      <c r="G153" s="277">
        <f t="shared" si="16"/>
        <v>53935</v>
      </c>
      <c r="H153" s="275">
        <v>5</v>
      </c>
      <c r="I153" s="207">
        <f t="shared" si="19"/>
        <v>16.1</v>
      </c>
      <c r="J153" s="214">
        <f t="shared" si="20"/>
        <v>0.17424242424242425</v>
      </c>
      <c r="K153" s="218">
        <f t="shared" si="17"/>
        <v>1.2383084375</v>
      </c>
      <c r="L153" s="208">
        <f t="shared" si="18"/>
        <v>6.7824946436772615</v>
      </c>
      <c r="M153" s="219">
        <v>19.812935</v>
      </c>
    </row>
    <row r="154" spans="1:13" s="8" customFormat="1" ht="15">
      <c r="A154" s="193" t="s">
        <v>235</v>
      </c>
      <c r="B154" s="179">
        <v>2700</v>
      </c>
      <c r="C154" s="284">
        <f>Volume!J154</f>
        <v>144.45</v>
      </c>
      <c r="D154" s="318">
        <v>16.52</v>
      </c>
      <c r="E154" s="206">
        <f t="shared" si="14"/>
        <v>44604</v>
      </c>
      <c r="F154" s="211">
        <f t="shared" si="15"/>
        <v>11.436483212184147</v>
      </c>
      <c r="G154" s="277">
        <f t="shared" si="16"/>
        <v>64104.75</v>
      </c>
      <c r="H154" s="275">
        <v>5</v>
      </c>
      <c r="I154" s="207">
        <f t="shared" si="19"/>
        <v>23.7425</v>
      </c>
      <c r="J154" s="214">
        <f t="shared" si="20"/>
        <v>0.16436483212184147</v>
      </c>
      <c r="K154" s="218">
        <f t="shared" si="17"/>
        <v>2.516185375</v>
      </c>
      <c r="L154" s="208">
        <f t="shared" si="18"/>
        <v>13.781714887520955</v>
      </c>
      <c r="M154" s="219">
        <v>40.258966</v>
      </c>
    </row>
    <row r="155" spans="1:13" s="8" customFormat="1" ht="15">
      <c r="A155" s="193" t="s">
        <v>204</v>
      </c>
      <c r="B155" s="179">
        <v>600</v>
      </c>
      <c r="C155" s="284">
        <f>Volume!J155</f>
        <v>453.25</v>
      </c>
      <c r="D155" s="318">
        <v>48.45</v>
      </c>
      <c r="E155" s="206">
        <f t="shared" si="14"/>
        <v>29070</v>
      </c>
      <c r="F155" s="211">
        <f t="shared" si="15"/>
        <v>10.689464975179261</v>
      </c>
      <c r="G155" s="277">
        <f t="shared" si="16"/>
        <v>42667.5</v>
      </c>
      <c r="H155" s="275">
        <v>5</v>
      </c>
      <c r="I155" s="207">
        <f t="shared" si="19"/>
        <v>71.1125</v>
      </c>
      <c r="J155" s="214">
        <f t="shared" si="20"/>
        <v>0.1568946497517926</v>
      </c>
      <c r="K155" s="218">
        <f t="shared" si="17"/>
        <v>2.9258460625</v>
      </c>
      <c r="L155" s="208">
        <f t="shared" si="18"/>
        <v>16.0255188821892</v>
      </c>
      <c r="M155" s="219">
        <v>46.813537</v>
      </c>
    </row>
    <row r="156" spans="1:13" s="7" customFormat="1" ht="15">
      <c r="A156" s="193" t="s">
        <v>205</v>
      </c>
      <c r="B156" s="179">
        <v>250</v>
      </c>
      <c r="C156" s="284">
        <f>Volume!J156</f>
        <v>1308.7</v>
      </c>
      <c r="D156" s="318">
        <v>175.21</v>
      </c>
      <c r="E156" s="206">
        <f t="shared" si="14"/>
        <v>43802.5</v>
      </c>
      <c r="F156" s="211">
        <f t="shared" si="15"/>
        <v>13.388095056162605</v>
      </c>
      <c r="G156" s="277">
        <f t="shared" si="16"/>
        <v>60161.25</v>
      </c>
      <c r="H156" s="275">
        <v>5</v>
      </c>
      <c r="I156" s="207">
        <f t="shared" si="19"/>
        <v>240.645</v>
      </c>
      <c r="J156" s="214">
        <f t="shared" si="20"/>
        <v>0.18388095056162604</v>
      </c>
      <c r="K156" s="218">
        <f t="shared" si="17"/>
        <v>2.6430249375</v>
      </c>
      <c r="L156" s="208">
        <f t="shared" si="18"/>
        <v>14.476443783174318</v>
      </c>
      <c r="M156" s="219">
        <v>42.288399</v>
      </c>
    </row>
    <row r="157" spans="1:13" s="7" customFormat="1" ht="15">
      <c r="A157" s="193" t="s">
        <v>37</v>
      </c>
      <c r="B157" s="179">
        <v>1600</v>
      </c>
      <c r="C157" s="284">
        <f>Volume!J157</f>
        <v>207.7</v>
      </c>
      <c r="D157" s="318">
        <v>34.19</v>
      </c>
      <c r="E157" s="206">
        <f t="shared" si="14"/>
        <v>54704</v>
      </c>
      <c r="F157" s="211">
        <f t="shared" si="15"/>
        <v>16.461242176215695</v>
      </c>
      <c r="G157" s="277">
        <f t="shared" si="16"/>
        <v>71320</v>
      </c>
      <c r="H157" s="275">
        <v>5</v>
      </c>
      <c r="I157" s="207">
        <f t="shared" si="19"/>
        <v>44.575</v>
      </c>
      <c r="J157" s="214">
        <f t="shared" si="20"/>
        <v>0.21461242176215697</v>
      </c>
      <c r="K157" s="218">
        <f t="shared" si="17"/>
        <v>2.044305875</v>
      </c>
      <c r="L157" s="208">
        <f t="shared" si="18"/>
        <v>11.197124421778364</v>
      </c>
      <c r="M157" s="219">
        <v>32.708894</v>
      </c>
    </row>
    <row r="158" spans="1:13" s="7" customFormat="1" ht="15">
      <c r="A158" s="193" t="s">
        <v>299</v>
      </c>
      <c r="B158" s="179">
        <v>150</v>
      </c>
      <c r="C158" s="284">
        <f>Volume!J158</f>
        <v>1687.5</v>
      </c>
      <c r="D158" s="318">
        <v>182.74</v>
      </c>
      <c r="E158" s="206">
        <f t="shared" si="14"/>
        <v>27411</v>
      </c>
      <c r="F158" s="211">
        <f t="shared" si="15"/>
        <v>10.829037037037036</v>
      </c>
      <c r="G158" s="277">
        <f t="shared" si="16"/>
        <v>40067.25</v>
      </c>
      <c r="H158" s="275">
        <v>5</v>
      </c>
      <c r="I158" s="207">
        <f t="shared" si="19"/>
        <v>267.115</v>
      </c>
      <c r="J158" s="214">
        <f t="shared" si="20"/>
        <v>0.1582903703703704</v>
      </c>
      <c r="K158" s="218">
        <f t="shared" si="17"/>
        <v>5.0662755625</v>
      </c>
      <c r="L158" s="208">
        <f t="shared" si="18"/>
        <v>27.749134081184245</v>
      </c>
      <c r="M158" s="219">
        <v>81.060409</v>
      </c>
    </row>
    <row r="159" spans="1:13" s="7" customFormat="1" ht="15">
      <c r="A159" s="193" t="s">
        <v>433</v>
      </c>
      <c r="B159" s="179">
        <v>200</v>
      </c>
      <c r="C159" s="284">
        <f>Volume!J159</f>
        <v>1074.7</v>
      </c>
      <c r="D159" s="318">
        <v>148.13</v>
      </c>
      <c r="E159" s="206">
        <f t="shared" si="14"/>
        <v>29626</v>
      </c>
      <c r="F159" s="211">
        <f t="shared" si="15"/>
        <v>13.783381408765235</v>
      </c>
      <c r="G159" s="277">
        <f t="shared" si="16"/>
        <v>40373</v>
      </c>
      <c r="H159" s="275">
        <v>5</v>
      </c>
      <c r="I159" s="207">
        <f t="shared" si="19"/>
        <v>201.865</v>
      </c>
      <c r="J159" s="214">
        <f t="shared" si="20"/>
        <v>0.18783381408765237</v>
      </c>
      <c r="K159" s="218">
        <f t="shared" si="17"/>
        <v>2.688125</v>
      </c>
      <c r="L159" s="208">
        <f t="shared" si="18"/>
        <v>14.723466998935747</v>
      </c>
      <c r="M159" s="219">
        <v>43.01</v>
      </c>
    </row>
    <row r="160" spans="1:13" s="7" customFormat="1" ht="15">
      <c r="A160" s="193" t="s">
        <v>228</v>
      </c>
      <c r="B160" s="179">
        <v>188</v>
      </c>
      <c r="C160" s="284">
        <f>Volume!J160</f>
        <v>1245.1</v>
      </c>
      <c r="D160" s="318">
        <v>135.39</v>
      </c>
      <c r="E160" s="206">
        <f t="shared" si="14"/>
        <v>25453.319999999996</v>
      </c>
      <c r="F160" s="211">
        <f t="shared" si="15"/>
        <v>10.873825395550558</v>
      </c>
      <c r="G160" s="277">
        <f t="shared" si="16"/>
        <v>44975.49192</v>
      </c>
      <c r="H160" s="275">
        <v>8.34</v>
      </c>
      <c r="I160" s="207">
        <f t="shared" si="19"/>
        <v>239.23134</v>
      </c>
      <c r="J160" s="214">
        <f t="shared" si="20"/>
        <v>0.1921382539555056</v>
      </c>
      <c r="K160" s="218">
        <f t="shared" si="17"/>
        <v>3.1018835625</v>
      </c>
      <c r="L160" s="208">
        <f t="shared" si="18"/>
        <v>16.989715979357356</v>
      </c>
      <c r="M160" s="219">
        <v>49.630137</v>
      </c>
    </row>
    <row r="161" spans="1:13" s="7" customFormat="1" ht="15">
      <c r="A161" s="193" t="s">
        <v>434</v>
      </c>
      <c r="B161" s="179">
        <v>2600</v>
      </c>
      <c r="C161" s="284">
        <f>Volume!J161</f>
        <v>77.65</v>
      </c>
      <c r="D161" s="318">
        <v>9.56</v>
      </c>
      <c r="E161" s="206">
        <f t="shared" si="14"/>
        <v>24856</v>
      </c>
      <c r="F161" s="211">
        <f t="shared" si="15"/>
        <v>12.311654861558274</v>
      </c>
      <c r="G161" s="277">
        <f t="shared" si="16"/>
        <v>34950.5</v>
      </c>
      <c r="H161" s="275">
        <v>5</v>
      </c>
      <c r="I161" s="207">
        <f t="shared" si="19"/>
        <v>13.4425</v>
      </c>
      <c r="J161" s="214">
        <f t="shared" si="20"/>
        <v>0.17311654861558273</v>
      </c>
      <c r="K161" s="218">
        <f t="shared" si="17"/>
        <v>3.184375</v>
      </c>
      <c r="L161" s="208">
        <f t="shared" si="18"/>
        <v>17.441540190555134</v>
      </c>
      <c r="M161" s="219">
        <v>50.95</v>
      </c>
    </row>
    <row r="162" spans="1:13" s="7" customFormat="1" ht="15">
      <c r="A162" s="193" t="s">
        <v>276</v>
      </c>
      <c r="B162" s="179">
        <v>350</v>
      </c>
      <c r="C162" s="284">
        <f>Volume!J162</f>
        <v>940.15</v>
      </c>
      <c r="D162" s="318">
        <v>139.32</v>
      </c>
      <c r="E162" s="206">
        <f t="shared" si="14"/>
        <v>48762</v>
      </c>
      <c r="F162" s="211">
        <f t="shared" si="15"/>
        <v>14.818911875764506</v>
      </c>
      <c r="G162" s="277">
        <f t="shared" si="16"/>
        <v>65214.625</v>
      </c>
      <c r="H162" s="275">
        <v>5</v>
      </c>
      <c r="I162" s="207">
        <f t="shared" si="19"/>
        <v>186.3275</v>
      </c>
      <c r="J162" s="214">
        <f t="shared" si="20"/>
        <v>0.19818911875764506</v>
      </c>
      <c r="K162" s="218">
        <f t="shared" si="17"/>
        <v>3.6691494375</v>
      </c>
      <c r="L162" s="208">
        <f t="shared" si="18"/>
        <v>20.096759137761417</v>
      </c>
      <c r="M162" s="219">
        <v>58.706391</v>
      </c>
    </row>
    <row r="163" spans="1:13" s="7" customFormat="1" ht="15">
      <c r="A163" s="193" t="s">
        <v>180</v>
      </c>
      <c r="B163" s="179">
        <v>1500</v>
      </c>
      <c r="C163" s="284">
        <f>Volume!J163</f>
        <v>164.55</v>
      </c>
      <c r="D163" s="318">
        <v>26.15</v>
      </c>
      <c r="E163" s="206">
        <f t="shared" si="14"/>
        <v>39225</v>
      </c>
      <c r="F163" s="211">
        <f t="shared" si="15"/>
        <v>15.89182619264661</v>
      </c>
      <c r="G163" s="277">
        <f t="shared" si="16"/>
        <v>51566.25</v>
      </c>
      <c r="H163" s="275">
        <v>5</v>
      </c>
      <c r="I163" s="207">
        <f t="shared" si="19"/>
        <v>34.3775</v>
      </c>
      <c r="J163" s="214">
        <f t="shared" si="20"/>
        <v>0.2089182619264661</v>
      </c>
      <c r="K163" s="218">
        <f t="shared" si="17"/>
        <v>3.384001375</v>
      </c>
      <c r="L163" s="208">
        <f t="shared" si="18"/>
        <v>18.534938877159988</v>
      </c>
      <c r="M163" s="219">
        <v>54.144022</v>
      </c>
    </row>
    <row r="164" spans="1:13" s="8" customFormat="1" ht="15">
      <c r="A164" s="193" t="s">
        <v>181</v>
      </c>
      <c r="B164" s="179">
        <v>850</v>
      </c>
      <c r="C164" s="284">
        <f>Volume!J164</f>
        <v>314.15</v>
      </c>
      <c r="D164" s="318">
        <v>58.7</v>
      </c>
      <c r="E164" s="206">
        <f t="shared" si="14"/>
        <v>49895</v>
      </c>
      <c r="F164" s="211">
        <f t="shared" si="15"/>
        <v>18.685341397421613</v>
      </c>
      <c r="G164" s="277">
        <f t="shared" si="16"/>
        <v>63246.375</v>
      </c>
      <c r="H164" s="275">
        <v>5</v>
      </c>
      <c r="I164" s="207">
        <f t="shared" si="19"/>
        <v>74.4075</v>
      </c>
      <c r="J164" s="214">
        <f t="shared" si="20"/>
        <v>0.23685341397421616</v>
      </c>
      <c r="K164" s="218">
        <f t="shared" si="17"/>
        <v>3.422765625</v>
      </c>
      <c r="L164" s="208">
        <f t="shared" si="18"/>
        <v>18.747259418657684</v>
      </c>
      <c r="M164" s="219">
        <v>54.76425</v>
      </c>
    </row>
    <row r="165" spans="1:13" s="7" customFormat="1" ht="15">
      <c r="A165" s="193" t="s">
        <v>150</v>
      </c>
      <c r="B165" s="179">
        <v>438</v>
      </c>
      <c r="C165" s="284">
        <f>Volume!J165</f>
        <v>538.55</v>
      </c>
      <c r="D165" s="318">
        <v>63.24</v>
      </c>
      <c r="E165" s="206">
        <f t="shared" si="14"/>
        <v>27699.120000000003</v>
      </c>
      <c r="F165" s="211">
        <f t="shared" si="15"/>
        <v>11.742642280196826</v>
      </c>
      <c r="G165" s="277">
        <f t="shared" si="16"/>
        <v>39493.365000000005</v>
      </c>
      <c r="H165" s="275">
        <v>5</v>
      </c>
      <c r="I165" s="207">
        <f t="shared" si="19"/>
        <v>90.16750000000002</v>
      </c>
      <c r="J165" s="214">
        <f t="shared" si="20"/>
        <v>0.1674264228019683</v>
      </c>
      <c r="K165" s="218">
        <f t="shared" si="17"/>
        <v>2.970833875</v>
      </c>
      <c r="L165" s="208">
        <f t="shared" si="18"/>
        <v>16.271927279379828</v>
      </c>
      <c r="M165" s="219">
        <v>47.533342</v>
      </c>
    </row>
    <row r="166" spans="1:13" s="7" customFormat="1" ht="15">
      <c r="A166" s="193" t="s">
        <v>435</v>
      </c>
      <c r="B166" s="179">
        <v>1250</v>
      </c>
      <c r="C166" s="284">
        <f>Volume!J166</f>
        <v>160.95</v>
      </c>
      <c r="D166" s="318">
        <v>22.24</v>
      </c>
      <c r="E166" s="206">
        <f t="shared" si="14"/>
        <v>27799.999999999996</v>
      </c>
      <c r="F166" s="211">
        <f t="shared" si="15"/>
        <v>13.817955886921403</v>
      </c>
      <c r="G166" s="277">
        <f t="shared" si="16"/>
        <v>37859.375</v>
      </c>
      <c r="H166" s="275">
        <v>5</v>
      </c>
      <c r="I166" s="207">
        <f t="shared" si="19"/>
        <v>30.2875</v>
      </c>
      <c r="J166" s="214">
        <f t="shared" si="20"/>
        <v>0.18817955886921406</v>
      </c>
      <c r="K166" s="218">
        <f t="shared" si="17"/>
        <v>3.675</v>
      </c>
      <c r="L166" s="208">
        <f t="shared" si="18"/>
        <v>20.128803988314854</v>
      </c>
      <c r="M166" s="219">
        <v>58.8</v>
      </c>
    </row>
    <row r="167" spans="1:13" s="7" customFormat="1" ht="15">
      <c r="A167" s="193" t="s">
        <v>436</v>
      </c>
      <c r="B167" s="179">
        <v>1050</v>
      </c>
      <c r="C167" s="284">
        <f>Volume!J167</f>
        <v>206.95</v>
      </c>
      <c r="D167" s="318">
        <v>40.3</v>
      </c>
      <c r="E167" s="206">
        <f t="shared" si="14"/>
        <v>42315</v>
      </c>
      <c r="F167" s="211">
        <f t="shared" si="15"/>
        <v>19.47330273012805</v>
      </c>
      <c r="G167" s="277">
        <f t="shared" si="16"/>
        <v>53179.875</v>
      </c>
      <c r="H167" s="275">
        <v>5</v>
      </c>
      <c r="I167" s="207">
        <f t="shared" si="19"/>
        <v>50.6475</v>
      </c>
      <c r="J167" s="214">
        <f t="shared" si="20"/>
        <v>0.24473302730128052</v>
      </c>
      <c r="K167" s="218">
        <f t="shared" si="17"/>
        <v>3.046875</v>
      </c>
      <c r="L167" s="208">
        <f t="shared" si="18"/>
        <v>16.68842167398553</v>
      </c>
      <c r="M167" s="219">
        <v>48.75</v>
      </c>
    </row>
    <row r="168" spans="1:13" s="8" customFormat="1" ht="15">
      <c r="A168" s="193" t="s">
        <v>151</v>
      </c>
      <c r="B168" s="179">
        <v>225</v>
      </c>
      <c r="C168" s="284">
        <f>Volume!J168</f>
        <v>1087.5</v>
      </c>
      <c r="D168" s="318">
        <v>117.06</v>
      </c>
      <c r="E168" s="206">
        <f t="shared" si="14"/>
        <v>26338.5</v>
      </c>
      <c r="F168" s="211">
        <f t="shared" si="15"/>
        <v>10.764137931034483</v>
      </c>
      <c r="G168" s="277">
        <f t="shared" si="16"/>
        <v>38572.875</v>
      </c>
      <c r="H168" s="275">
        <v>5</v>
      </c>
      <c r="I168" s="207">
        <f t="shared" si="19"/>
        <v>171.435</v>
      </c>
      <c r="J168" s="214">
        <f t="shared" si="20"/>
        <v>0.15764137931034483</v>
      </c>
      <c r="K168" s="218">
        <f t="shared" si="17"/>
        <v>1.796147375</v>
      </c>
      <c r="L168" s="208">
        <f t="shared" si="18"/>
        <v>9.837904338911907</v>
      </c>
      <c r="M168" s="219">
        <v>28.738358</v>
      </c>
    </row>
    <row r="169" spans="1:13" s="8" customFormat="1" ht="15">
      <c r="A169" s="193" t="s">
        <v>214</v>
      </c>
      <c r="B169" s="179">
        <v>125</v>
      </c>
      <c r="C169" s="284">
        <f>Volume!J169</f>
        <v>1361.7</v>
      </c>
      <c r="D169" s="318">
        <v>198.97</v>
      </c>
      <c r="E169" s="206">
        <f t="shared" si="14"/>
        <v>24871.25</v>
      </c>
      <c r="F169" s="211">
        <f t="shared" si="15"/>
        <v>14.611882206065946</v>
      </c>
      <c r="G169" s="277">
        <f t="shared" si="16"/>
        <v>33381.875</v>
      </c>
      <c r="H169" s="275">
        <v>5</v>
      </c>
      <c r="I169" s="207">
        <f t="shared" si="19"/>
        <v>267.055</v>
      </c>
      <c r="J169" s="214">
        <f t="shared" si="20"/>
        <v>0.19611882206065948</v>
      </c>
      <c r="K169" s="218">
        <f t="shared" si="17"/>
        <v>3.8444254375</v>
      </c>
      <c r="L169" s="208">
        <f t="shared" si="18"/>
        <v>21.056785327654172</v>
      </c>
      <c r="M169" s="219">
        <v>61.510807</v>
      </c>
    </row>
    <row r="170" spans="1:13" s="8" customFormat="1" ht="15">
      <c r="A170" s="193" t="s">
        <v>229</v>
      </c>
      <c r="B170" s="179">
        <v>200</v>
      </c>
      <c r="C170" s="284">
        <f>Volume!J170</f>
        <v>1154.75</v>
      </c>
      <c r="D170" s="318">
        <v>170.3</v>
      </c>
      <c r="E170" s="206">
        <f t="shared" si="14"/>
        <v>34060</v>
      </c>
      <c r="F170" s="211">
        <f t="shared" si="15"/>
        <v>14.747780904957782</v>
      </c>
      <c r="G170" s="277">
        <f t="shared" si="16"/>
        <v>45607.5</v>
      </c>
      <c r="H170" s="275">
        <v>5</v>
      </c>
      <c r="I170" s="207">
        <f t="shared" si="19"/>
        <v>228.0375</v>
      </c>
      <c r="J170" s="214">
        <f t="shared" si="20"/>
        <v>0.19747780904957782</v>
      </c>
      <c r="K170" s="218">
        <f t="shared" si="17"/>
        <v>2.4607636875</v>
      </c>
      <c r="L170" s="208">
        <f t="shared" si="18"/>
        <v>13.478157803333435</v>
      </c>
      <c r="M170" s="219">
        <v>39.372219</v>
      </c>
    </row>
    <row r="171" spans="1:13" s="7" customFormat="1" ht="15">
      <c r="A171" s="193" t="s">
        <v>91</v>
      </c>
      <c r="B171" s="179">
        <v>3800</v>
      </c>
      <c r="C171" s="284">
        <f>Volume!J171</f>
        <v>81.15</v>
      </c>
      <c r="D171" s="318">
        <v>9.97</v>
      </c>
      <c r="E171" s="206">
        <f t="shared" si="14"/>
        <v>37886</v>
      </c>
      <c r="F171" s="211">
        <f t="shared" si="15"/>
        <v>12.28589032655576</v>
      </c>
      <c r="G171" s="277">
        <f t="shared" si="16"/>
        <v>53304.5</v>
      </c>
      <c r="H171" s="275">
        <v>5</v>
      </c>
      <c r="I171" s="207">
        <f t="shared" si="19"/>
        <v>14.0275</v>
      </c>
      <c r="J171" s="214">
        <f t="shared" si="20"/>
        <v>0.17285890326555758</v>
      </c>
      <c r="K171" s="218">
        <f t="shared" si="17"/>
        <v>3.15655025</v>
      </c>
      <c r="L171" s="208">
        <f t="shared" si="18"/>
        <v>17.289137758235714</v>
      </c>
      <c r="M171" s="219">
        <v>50.504804</v>
      </c>
    </row>
    <row r="172" spans="1:13" s="7" customFormat="1" ht="15">
      <c r="A172" s="193" t="s">
        <v>152</v>
      </c>
      <c r="B172" s="179">
        <v>1350</v>
      </c>
      <c r="C172" s="284">
        <f>Volume!J172</f>
        <v>257.7</v>
      </c>
      <c r="D172" s="318">
        <v>29.41</v>
      </c>
      <c r="E172" s="206">
        <f t="shared" si="14"/>
        <v>39703.5</v>
      </c>
      <c r="F172" s="211">
        <f t="shared" si="15"/>
        <v>11.412495149398525</v>
      </c>
      <c r="G172" s="277">
        <f t="shared" si="16"/>
        <v>57098.25</v>
      </c>
      <c r="H172" s="275">
        <v>5</v>
      </c>
      <c r="I172" s="207">
        <f t="shared" si="19"/>
        <v>42.295</v>
      </c>
      <c r="J172" s="214">
        <f t="shared" si="20"/>
        <v>0.16412495149398526</v>
      </c>
      <c r="K172" s="218">
        <f t="shared" si="17"/>
        <v>1.588664125</v>
      </c>
      <c r="L172" s="208">
        <f t="shared" si="18"/>
        <v>8.701471775617069</v>
      </c>
      <c r="M172" s="219">
        <v>25.418626</v>
      </c>
    </row>
    <row r="173" spans="1:13" s="8" customFormat="1" ht="15">
      <c r="A173" s="193" t="s">
        <v>208</v>
      </c>
      <c r="B173" s="179">
        <v>412</v>
      </c>
      <c r="C173" s="284">
        <f>Volume!J173</f>
        <v>708</v>
      </c>
      <c r="D173" s="318">
        <v>78.27</v>
      </c>
      <c r="E173" s="206">
        <f t="shared" si="14"/>
        <v>32247.239999999998</v>
      </c>
      <c r="F173" s="211">
        <f t="shared" si="15"/>
        <v>11.055084745762711</v>
      </c>
      <c r="G173" s="277">
        <f t="shared" si="16"/>
        <v>46832.04</v>
      </c>
      <c r="H173" s="275">
        <v>5</v>
      </c>
      <c r="I173" s="207">
        <f t="shared" si="19"/>
        <v>113.67</v>
      </c>
      <c r="J173" s="214">
        <f t="shared" si="20"/>
        <v>0.16055084745762713</v>
      </c>
      <c r="K173" s="218">
        <f t="shared" si="17"/>
        <v>2.4501476875</v>
      </c>
      <c r="L173" s="208">
        <f t="shared" si="18"/>
        <v>13.420011576628685</v>
      </c>
      <c r="M173" s="219">
        <v>39.202363</v>
      </c>
    </row>
    <row r="174" spans="1:13" s="7" customFormat="1" ht="15">
      <c r="A174" s="193" t="s">
        <v>230</v>
      </c>
      <c r="B174" s="179">
        <v>400</v>
      </c>
      <c r="C174" s="284">
        <f>Volume!J174</f>
        <v>608.45</v>
      </c>
      <c r="D174" s="318">
        <v>65.68</v>
      </c>
      <c r="E174" s="206">
        <f t="shared" si="14"/>
        <v>26272.000000000004</v>
      </c>
      <c r="F174" s="211">
        <f t="shared" si="15"/>
        <v>10.794642123428384</v>
      </c>
      <c r="G174" s="277">
        <f t="shared" si="16"/>
        <v>38441.00000000001</v>
      </c>
      <c r="H174" s="275">
        <v>5</v>
      </c>
      <c r="I174" s="207">
        <f t="shared" si="19"/>
        <v>96.10250000000002</v>
      </c>
      <c r="J174" s="214">
        <f t="shared" si="20"/>
        <v>0.15794642123428385</v>
      </c>
      <c r="K174" s="218">
        <f t="shared" si="17"/>
        <v>2.229290125</v>
      </c>
      <c r="L174" s="208">
        <f t="shared" si="18"/>
        <v>12.210324886860114</v>
      </c>
      <c r="M174" s="219">
        <v>35.668642</v>
      </c>
    </row>
    <row r="175" spans="1:13" s="8" customFormat="1" ht="15">
      <c r="A175" s="193" t="s">
        <v>185</v>
      </c>
      <c r="B175" s="179">
        <v>675</v>
      </c>
      <c r="C175" s="284">
        <f>Volume!J175</f>
        <v>659.65</v>
      </c>
      <c r="D175" s="318">
        <v>82.82</v>
      </c>
      <c r="E175" s="206">
        <f t="shared" si="14"/>
        <v>55903.49999999999</v>
      </c>
      <c r="F175" s="211">
        <f t="shared" si="15"/>
        <v>12.555142878799364</v>
      </c>
      <c r="G175" s="277">
        <f t="shared" si="16"/>
        <v>78166.6875</v>
      </c>
      <c r="H175" s="275">
        <v>5</v>
      </c>
      <c r="I175" s="207">
        <f t="shared" si="19"/>
        <v>115.8025</v>
      </c>
      <c r="J175" s="214">
        <f t="shared" si="20"/>
        <v>0.17555142878799362</v>
      </c>
      <c r="K175" s="218">
        <f t="shared" si="17"/>
        <v>2.3935184375</v>
      </c>
      <c r="L175" s="208">
        <f t="shared" si="18"/>
        <v>13.109840400232692</v>
      </c>
      <c r="M175" s="219">
        <v>38.296295</v>
      </c>
    </row>
    <row r="176" spans="1:13" s="7" customFormat="1" ht="15">
      <c r="A176" s="193" t="s">
        <v>206</v>
      </c>
      <c r="B176" s="179">
        <v>550</v>
      </c>
      <c r="C176" s="284">
        <f>Volume!J176</f>
        <v>874.85</v>
      </c>
      <c r="D176" s="318">
        <v>121.74</v>
      </c>
      <c r="E176" s="206">
        <f t="shared" si="14"/>
        <v>66957</v>
      </c>
      <c r="F176" s="211">
        <f t="shared" si="15"/>
        <v>13.915528376293077</v>
      </c>
      <c r="G176" s="277">
        <f t="shared" si="16"/>
        <v>91015.375</v>
      </c>
      <c r="H176" s="275">
        <v>5</v>
      </c>
      <c r="I176" s="207">
        <f t="shared" si="19"/>
        <v>165.4825</v>
      </c>
      <c r="J176" s="214">
        <f t="shared" si="20"/>
        <v>0.18915528376293078</v>
      </c>
      <c r="K176" s="218">
        <f t="shared" si="17"/>
        <v>1.6223405</v>
      </c>
      <c r="L176" s="208">
        <f t="shared" si="18"/>
        <v>8.885924878042099</v>
      </c>
      <c r="M176" s="219">
        <v>25.957448</v>
      </c>
    </row>
    <row r="177" spans="1:13" s="7" customFormat="1" ht="15">
      <c r="A177" s="193" t="s">
        <v>118</v>
      </c>
      <c r="B177" s="179">
        <v>250</v>
      </c>
      <c r="C177" s="284">
        <f>Volume!J177</f>
        <v>1233.4</v>
      </c>
      <c r="D177" s="318">
        <v>132.27</v>
      </c>
      <c r="E177" s="206">
        <f t="shared" si="14"/>
        <v>33067.5</v>
      </c>
      <c r="F177" s="211">
        <f t="shared" si="15"/>
        <v>10.724014918112534</v>
      </c>
      <c r="G177" s="277">
        <f t="shared" si="16"/>
        <v>48485</v>
      </c>
      <c r="H177" s="275">
        <v>5</v>
      </c>
      <c r="I177" s="207">
        <f t="shared" si="19"/>
        <v>193.94</v>
      </c>
      <c r="J177" s="214">
        <f t="shared" si="20"/>
        <v>0.15724014918112533</v>
      </c>
      <c r="K177" s="218">
        <f t="shared" si="17"/>
        <v>2.07079775</v>
      </c>
      <c r="L177" s="208">
        <f t="shared" si="18"/>
        <v>11.342226397059436</v>
      </c>
      <c r="M177" s="219">
        <v>33.132764</v>
      </c>
    </row>
    <row r="178" spans="1:13" s="7" customFormat="1" ht="15">
      <c r="A178" s="193" t="s">
        <v>231</v>
      </c>
      <c r="B178" s="179">
        <v>206</v>
      </c>
      <c r="C178" s="284">
        <f>Volume!J178</f>
        <v>1100.1</v>
      </c>
      <c r="D178" s="318">
        <v>133.31</v>
      </c>
      <c r="E178" s="206">
        <f t="shared" si="14"/>
        <v>27461.86</v>
      </c>
      <c r="F178" s="211">
        <f t="shared" si="15"/>
        <v>12.117989273702392</v>
      </c>
      <c r="G178" s="277">
        <f t="shared" si="16"/>
        <v>38792.89</v>
      </c>
      <c r="H178" s="275">
        <v>5</v>
      </c>
      <c r="I178" s="207">
        <f t="shared" si="19"/>
        <v>188.315</v>
      </c>
      <c r="J178" s="214">
        <f t="shared" si="20"/>
        <v>0.17117989273702391</v>
      </c>
      <c r="K178" s="218">
        <f t="shared" si="17"/>
        <v>3.570430625</v>
      </c>
      <c r="L178" s="208">
        <f t="shared" si="18"/>
        <v>19.55605393319769</v>
      </c>
      <c r="M178" s="219">
        <v>57.12689</v>
      </c>
    </row>
    <row r="179" spans="1:13" s="7" customFormat="1" ht="15">
      <c r="A179" s="193" t="s">
        <v>300</v>
      </c>
      <c r="B179" s="179">
        <v>7700</v>
      </c>
      <c r="C179" s="284">
        <f>Volume!J179</f>
        <v>54.75</v>
      </c>
      <c r="D179" s="318">
        <v>9.05</v>
      </c>
      <c r="E179" s="206">
        <f t="shared" si="14"/>
        <v>69685</v>
      </c>
      <c r="F179" s="211">
        <f t="shared" si="15"/>
        <v>16.529680365296805</v>
      </c>
      <c r="G179" s="277">
        <f t="shared" si="16"/>
        <v>90763.75</v>
      </c>
      <c r="H179" s="275">
        <v>5</v>
      </c>
      <c r="I179" s="207">
        <f t="shared" si="19"/>
        <v>11.7875</v>
      </c>
      <c r="J179" s="214">
        <f t="shared" si="20"/>
        <v>0.21529680365296802</v>
      </c>
      <c r="K179" s="218">
        <f t="shared" si="17"/>
        <v>3.0576005625</v>
      </c>
      <c r="L179" s="208">
        <f t="shared" si="18"/>
        <v>16.747167999217343</v>
      </c>
      <c r="M179" s="219">
        <v>48.921609</v>
      </c>
    </row>
    <row r="180" spans="1:13" s="7" customFormat="1" ht="15">
      <c r="A180" s="193" t="s">
        <v>301</v>
      </c>
      <c r="B180" s="179">
        <v>10450</v>
      </c>
      <c r="C180" s="284">
        <f>Volume!J180</f>
        <v>28.2</v>
      </c>
      <c r="D180" s="318">
        <v>4.63</v>
      </c>
      <c r="E180" s="206">
        <f t="shared" si="14"/>
        <v>48383.5</v>
      </c>
      <c r="F180" s="211">
        <f t="shared" si="15"/>
        <v>16.418439716312054</v>
      </c>
      <c r="G180" s="277">
        <f t="shared" si="16"/>
        <v>63118</v>
      </c>
      <c r="H180" s="275">
        <v>5</v>
      </c>
      <c r="I180" s="207">
        <f t="shared" si="19"/>
        <v>6.04</v>
      </c>
      <c r="J180" s="214">
        <f t="shared" si="20"/>
        <v>0.21418439716312057</v>
      </c>
      <c r="K180" s="218">
        <f t="shared" si="17"/>
        <v>3.3860664375</v>
      </c>
      <c r="L180" s="208">
        <f t="shared" si="18"/>
        <v>18.546249690299067</v>
      </c>
      <c r="M180" s="219">
        <v>54.177063</v>
      </c>
    </row>
    <row r="181" spans="1:13" s="8" customFormat="1" ht="15">
      <c r="A181" s="193" t="s">
        <v>173</v>
      </c>
      <c r="B181" s="179">
        <v>2950</v>
      </c>
      <c r="C181" s="284">
        <f>Volume!J181</f>
        <v>64.3</v>
      </c>
      <c r="D181" s="318">
        <v>8.05</v>
      </c>
      <c r="E181" s="206">
        <f t="shared" si="14"/>
        <v>23747.500000000004</v>
      </c>
      <c r="F181" s="211">
        <f t="shared" si="15"/>
        <v>12.519440124416798</v>
      </c>
      <c r="G181" s="277">
        <f t="shared" si="16"/>
        <v>33231.75</v>
      </c>
      <c r="H181" s="275">
        <v>5</v>
      </c>
      <c r="I181" s="207">
        <f t="shared" si="19"/>
        <v>11.265</v>
      </c>
      <c r="J181" s="214">
        <f t="shared" si="20"/>
        <v>0.175194401244168</v>
      </c>
      <c r="K181" s="218">
        <f t="shared" si="17"/>
        <v>2.736723</v>
      </c>
      <c r="L181" s="208">
        <f t="shared" si="18"/>
        <v>14.989649207432107</v>
      </c>
      <c r="M181" s="219">
        <v>43.787568</v>
      </c>
    </row>
    <row r="182" spans="1:13" s="7" customFormat="1" ht="15">
      <c r="A182" s="193" t="s">
        <v>302</v>
      </c>
      <c r="B182" s="179">
        <v>200</v>
      </c>
      <c r="C182" s="284">
        <f>Volume!J182</f>
        <v>809.5</v>
      </c>
      <c r="D182" s="318">
        <v>90.34</v>
      </c>
      <c r="E182" s="206">
        <f t="shared" si="14"/>
        <v>18068</v>
      </c>
      <c r="F182" s="211">
        <f t="shared" si="15"/>
        <v>11.159975293390982</v>
      </c>
      <c r="G182" s="277">
        <f t="shared" si="16"/>
        <v>26163</v>
      </c>
      <c r="H182" s="275">
        <v>5</v>
      </c>
      <c r="I182" s="207">
        <f t="shared" si="19"/>
        <v>130.815</v>
      </c>
      <c r="J182" s="214">
        <f t="shared" si="20"/>
        <v>0.16159975293390982</v>
      </c>
      <c r="K182" s="218">
        <f t="shared" si="17"/>
        <v>2.5993168125</v>
      </c>
      <c r="L182" s="208">
        <f t="shared" si="18"/>
        <v>14.237044523086764</v>
      </c>
      <c r="M182" s="219">
        <v>41.589069</v>
      </c>
    </row>
    <row r="183" spans="1:13" s="7" customFormat="1" ht="15">
      <c r="A183" s="193" t="s">
        <v>82</v>
      </c>
      <c r="B183" s="179">
        <v>2100</v>
      </c>
      <c r="C183" s="284">
        <f>Volume!J183</f>
        <v>123.5</v>
      </c>
      <c r="D183" s="318">
        <v>14.9</v>
      </c>
      <c r="E183" s="206">
        <f t="shared" si="14"/>
        <v>31290</v>
      </c>
      <c r="F183" s="211">
        <f t="shared" si="15"/>
        <v>12.064777327935223</v>
      </c>
      <c r="G183" s="277">
        <f t="shared" si="16"/>
        <v>44257.5</v>
      </c>
      <c r="H183" s="275">
        <v>5</v>
      </c>
      <c r="I183" s="207">
        <f t="shared" si="19"/>
        <v>21.075</v>
      </c>
      <c r="J183" s="214">
        <f t="shared" si="20"/>
        <v>0.1706477732793522</v>
      </c>
      <c r="K183" s="218">
        <f t="shared" si="17"/>
        <v>3.184963</v>
      </c>
      <c r="L183" s="208">
        <f t="shared" si="18"/>
        <v>17.444760799193265</v>
      </c>
      <c r="M183" s="219">
        <v>50.959408</v>
      </c>
    </row>
    <row r="184" spans="1:13" s="7" customFormat="1" ht="15">
      <c r="A184" s="193" t="s">
        <v>437</v>
      </c>
      <c r="B184" s="179">
        <v>700</v>
      </c>
      <c r="C184" s="284">
        <f>Volume!J184</f>
        <v>288.9</v>
      </c>
      <c r="D184" s="318">
        <v>31.03</v>
      </c>
      <c r="E184" s="206">
        <f t="shared" si="14"/>
        <v>21721</v>
      </c>
      <c r="F184" s="211">
        <f t="shared" si="15"/>
        <v>10.740740740740742</v>
      </c>
      <c r="G184" s="277">
        <f t="shared" si="16"/>
        <v>31832.5</v>
      </c>
      <c r="H184" s="275">
        <v>5</v>
      </c>
      <c r="I184" s="207">
        <f t="shared" si="19"/>
        <v>45.475</v>
      </c>
      <c r="J184" s="214">
        <f t="shared" si="20"/>
        <v>0.1574074074074074</v>
      </c>
      <c r="K184" s="218">
        <f t="shared" si="17"/>
        <v>2.865625</v>
      </c>
      <c r="L184" s="208">
        <f t="shared" si="18"/>
        <v>15.695674538507417</v>
      </c>
      <c r="M184" s="219">
        <v>45.85</v>
      </c>
    </row>
    <row r="185" spans="1:13" s="7" customFormat="1" ht="15">
      <c r="A185" s="193" t="s">
        <v>438</v>
      </c>
      <c r="B185" s="179">
        <v>450</v>
      </c>
      <c r="C185" s="284">
        <f>Volume!J185</f>
        <v>560.85</v>
      </c>
      <c r="D185" s="318">
        <v>111.74</v>
      </c>
      <c r="E185" s="206">
        <f t="shared" si="14"/>
        <v>50283</v>
      </c>
      <c r="F185" s="211">
        <f t="shared" si="15"/>
        <v>19.92333065882143</v>
      </c>
      <c r="G185" s="277">
        <f t="shared" si="16"/>
        <v>64845.47025</v>
      </c>
      <c r="H185" s="275">
        <v>5.77</v>
      </c>
      <c r="I185" s="207">
        <f t="shared" si="19"/>
        <v>144.101045</v>
      </c>
      <c r="J185" s="214">
        <f t="shared" si="20"/>
        <v>0.2569333065882143</v>
      </c>
      <c r="K185" s="218">
        <f t="shared" si="17"/>
        <v>4.4</v>
      </c>
      <c r="L185" s="208">
        <f t="shared" si="18"/>
        <v>24.09979253022731</v>
      </c>
      <c r="M185" s="219">
        <v>70.4</v>
      </c>
    </row>
    <row r="186" spans="1:13" s="8" customFormat="1" ht="15">
      <c r="A186" s="193" t="s">
        <v>153</v>
      </c>
      <c r="B186" s="179">
        <v>450</v>
      </c>
      <c r="C186" s="284">
        <f>Volume!J186</f>
        <v>581.3</v>
      </c>
      <c r="D186" s="318">
        <v>71.47</v>
      </c>
      <c r="E186" s="206">
        <f t="shared" si="14"/>
        <v>32161.5</v>
      </c>
      <c r="F186" s="211">
        <f t="shared" si="15"/>
        <v>12.294856356442457</v>
      </c>
      <c r="G186" s="277">
        <f t="shared" si="16"/>
        <v>45240.75</v>
      </c>
      <c r="H186" s="275">
        <v>5</v>
      </c>
      <c r="I186" s="207">
        <f t="shared" si="19"/>
        <v>100.535</v>
      </c>
      <c r="J186" s="214">
        <f t="shared" si="20"/>
        <v>0.17294856356442456</v>
      </c>
      <c r="K186" s="218">
        <f t="shared" si="17"/>
        <v>2.238566375</v>
      </c>
      <c r="L186" s="208">
        <f t="shared" si="18"/>
        <v>12.261133000600688</v>
      </c>
      <c r="M186" s="219">
        <v>35.817062</v>
      </c>
    </row>
    <row r="187" spans="1:13" s="7" customFormat="1" ht="15">
      <c r="A187" s="193" t="s">
        <v>154</v>
      </c>
      <c r="B187" s="179">
        <v>6900</v>
      </c>
      <c r="C187" s="284">
        <f>Volume!J187</f>
        <v>48.05</v>
      </c>
      <c r="D187" s="318">
        <v>6.64</v>
      </c>
      <c r="E187" s="206">
        <f t="shared" si="14"/>
        <v>45816</v>
      </c>
      <c r="F187" s="211">
        <f t="shared" si="15"/>
        <v>13.818938605619147</v>
      </c>
      <c r="G187" s="277">
        <f t="shared" si="16"/>
        <v>62393.25</v>
      </c>
      <c r="H187" s="275">
        <v>5</v>
      </c>
      <c r="I187" s="207">
        <f t="shared" si="19"/>
        <v>9.0425</v>
      </c>
      <c r="J187" s="214">
        <f t="shared" si="20"/>
        <v>0.18818938605619148</v>
      </c>
      <c r="K187" s="218">
        <f t="shared" si="17"/>
        <v>2.8847229375</v>
      </c>
      <c r="L187" s="208">
        <f t="shared" si="18"/>
        <v>15.800278250213154</v>
      </c>
      <c r="M187" s="219">
        <v>46.155567</v>
      </c>
    </row>
    <row r="188" spans="1:13" s="7" customFormat="1" ht="15">
      <c r="A188" s="193" t="s">
        <v>303</v>
      </c>
      <c r="B188" s="179">
        <v>3600</v>
      </c>
      <c r="C188" s="284">
        <f>Volume!J188</f>
        <v>96.7</v>
      </c>
      <c r="D188" s="318">
        <v>13.08</v>
      </c>
      <c r="E188" s="206">
        <f t="shared" si="14"/>
        <v>47088</v>
      </c>
      <c r="F188" s="211">
        <f t="shared" si="15"/>
        <v>13.526370217166495</v>
      </c>
      <c r="G188" s="277">
        <f t="shared" si="16"/>
        <v>64494</v>
      </c>
      <c r="H188" s="275">
        <v>5</v>
      </c>
      <c r="I188" s="207">
        <f t="shared" si="19"/>
        <v>17.915</v>
      </c>
      <c r="J188" s="214">
        <f t="shared" si="20"/>
        <v>0.18526370217166493</v>
      </c>
      <c r="K188" s="218">
        <f t="shared" si="17"/>
        <v>3.3780660625</v>
      </c>
      <c r="L188" s="208">
        <f t="shared" si="18"/>
        <v>18.50242983173906</v>
      </c>
      <c r="M188" s="219">
        <v>54.049057</v>
      </c>
    </row>
    <row r="189" spans="1:13" s="8" customFormat="1" ht="15">
      <c r="A189" s="193" t="s">
        <v>155</v>
      </c>
      <c r="B189" s="179">
        <v>525</v>
      </c>
      <c r="C189" s="284">
        <f>Volume!J189</f>
        <v>478.05</v>
      </c>
      <c r="D189" s="318">
        <v>50.97</v>
      </c>
      <c r="E189" s="206">
        <f t="shared" si="14"/>
        <v>26759.25</v>
      </c>
      <c r="F189" s="211">
        <f t="shared" si="15"/>
        <v>10.66206463759021</v>
      </c>
      <c r="G189" s="277">
        <f t="shared" si="16"/>
        <v>39308.0625</v>
      </c>
      <c r="H189" s="275">
        <v>5</v>
      </c>
      <c r="I189" s="207">
        <f t="shared" si="19"/>
        <v>74.8725</v>
      </c>
      <c r="J189" s="214">
        <f t="shared" si="20"/>
        <v>0.1566206463759021</v>
      </c>
      <c r="K189" s="218">
        <f t="shared" si="17"/>
        <v>2.8725259375</v>
      </c>
      <c r="L189" s="208">
        <f t="shared" si="18"/>
        <v>15.733472529874248</v>
      </c>
      <c r="M189" s="219">
        <v>45.960415</v>
      </c>
    </row>
    <row r="190" spans="1:13" s="7" customFormat="1" ht="15">
      <c r="A190" s="193" t="s">
        <v>38</v>
      </c>
      <c r="B190" s="179">
        <v>600</v>
      </c>
      <c r="C190" s="284">
        <f>Volume!J190</f>
        <v>534.95</v>
      </c>
      <c r="D190" s="318">
        <v>57.22</v>
      </c>
      <c r="E190" s="206">
        <f t="shared" si="14"/>
        <v>34332</v>
      </c>
      <c r="F190" s="211">
        <f t="shared" si="15"/>
        <v>10.696326759510233</v>
      </c>
      <c r="G190" s="277">
        <f t="shared" si="16"/>
        <v>50380.5</v>
      </c>
      <c r="H190" s="275">
        <v>5</v>
      </c>
      <c r="I190" s="207">
        <f t="shared" si="19"/>
        <v>83.9675</v>
      </c>
      <c r="J190" s="214">
        <f t="shared" si="20"/>
        <v>0.15696326759510235</v>
      </c>
      <c r="K190" s="218">
        <f t="shared" si="17"/>
        <v>2.2368231875</v>
      </c>
      <c r="L190" s="208">
        <f t="shared" si="18"/>
        <v>12.251585169443578</v>
      </c>
      <c r="M190" s="219">
        <v>35.789171</v>
      </c>
    </row>
    <row r="191" spans="1:13" s="8" customFormat="1" ht="15">
      <c r="A191" s="193" t="s">
        <v>156</v>
      </c>
      <c r="B191" s="179">
        <v>600</v>
      </c>
      <c r="C191" s="284">
        <f>Volume!J191</f>
        <v>407.85</v>
      </c>
      <c r="D191" s="318">
        <v>44.42</v>
      </c>
      <c r="E191" s="206">
        <f t="shared" si="14"/>
        <v>26652</v>
      </c>
      <c r="F191" s="211">
        <f t="shared" si="15"/>
        <v>10.891259041314209</v>
      </c>
      <c r="G191" s="277">
        <f t="shared" si="16"/>
        <v>38887.5</v>
      </c>
      <c r="H191" s="275">
        <v>5</v>
      </c>
      <c r="I191" s="207">
        <f t="shared" si="19"/>
        <v>64.8125</v>
      </c>
      <c r="J191" s="214">
        <f t="shared" si="20"/>
        <v>0.15891259041314207</v>
      </c>
      <c r="K191" s="218">
        <f t="shared" si="17"/>
        <v>2.1191735</v>
      </c>
      <c r="L191" s="208">
        <f t="shared" si="18"/>
        <v>11.607191292171741</v>
      </c>
      <c r="M191" s="219">
        <v>33.906776</v>
      </c>
    </row>
    <row r="192" spans="1:13" s="7" customFormat="1" ht="15">
      <c r="A192" s="193" t="s">
        <v>395</v>
      </c>
      <c r="B192" s="179">
        <v>700</v>
      </c>
      <c r="C192" s="284">
        <f>Volume!J192</f>
        <v>309.7</v>
      </c>
      <c r="D192" s="318">
        <v>42.26</v>
      </c>
      <c r="E192" s="206">
        <f t="shared" si="14"/>
        <v>29582</v>
      </c>
      <c r="F192" s="211">
        <f t="shared" si="15"/>
        <v>13.64546335163061</v>
      </c>
      <c r="G192" s="277">
        <f t="shared" si="16"/>
        <v>40421.5</v>
      </c>
      <c r="H192" s="275">
        <v>5</v>
      </c>
      <c r="I192" s="207">
        <f t="shared" si="19"/>
        <v>57.745</v>
      </c>
      <c r="J192" s="214">
        <f t="shared" si="20"/>
        <v>0.1864546335163061</v>
      </c>
      <c r="K192" s="218">
        <f t="shared" si="17"/>
        <v>3.3919564375</v>
      </c>
      <c r="L192" s="208">
        <f t="shared" si="18"/>
        <v>18.578510548936123</v>
      </c>
      <c r="M192" s="219">
        <v>54.271303</v>
      </c>
    </row>
    <row r="193" spans="3:13" ht="14.25">
      <c r="C193" s="2"/>
      <c r="D193" s="111"/>
      <c r="H193" s="275"/>
      <c r="M193" s="71"/>
    </row>
    <row r="194" spans="3:13" ht="14.25">
      <c r="C194" s="2"/>
      <c r="D194" s="112"/>
      <c r="F194" s="67"/>
      <c r="H194" s="275"/>
      <c r="M194" s="71"/>
    </row>
    <row r="195" spans="3:13" ht="12.75">
      <c r="C195" s="2"/>
      <c r="D195" s="113"/>
      <c r="M195" s="71"/>
    </row>
    <row r="196" spans="3:13" ht="12.75">
      <c r="C196" s="2"/>
      <c r="D196" s="113"/>
      <c r="M196" s="1"/>
    </row>
    <row r="197" spans="3:13" ht="12.75">
      <c r="C197" s="2"/>
      <c r="D197" s="113"/>
      <c r="M197" s="1"/>
    </row>
    <row r="198" spans="3:13" ht="12.75">
      <c r="C198" s="2"/>
      <c r="D198" s="113"/>
      <c r="M198" s="1"/>
    </row>
    <row r="199" spans="3:13" ht="12.75">
      <c r="C199" s="2"/>
      <c r="D199" s="113"/>
      <c r="M199" s="1"/>
    </row>
    <row r="200" spans="3:13" ht="12.75">
      <c r="C200" s="2"/>
      <c r="D200" s="113"/>
      <c r="E200" s="2"/>
      <c r="F200" s="5"/>
      <c r="M200" s="1"/>
    </row>
    <row r="201" spans="3:13" ht="12.75">
      <c r="C201" s="2"/>
      <c r="D201" s="113"/>
      <c r="M201" s="1"/>
    </row>
    <row r="202" spans="3:13" ht="12.75">
      <c r="C202" s="2"/>
      <c r="D202" s="112"/>
      <c r="M202" s="1"/>
    </row>
    <row r="203" spans="3:13" ht="12.75">
      <c r="C203" s="2"/>
      <c r="D203" s="112"/>
      <c r="M203" s="1"/>
    </row>
    <row r="204" spans="3:13" ht="12.75">
      <c r="C204" s="2"/>
      <c r="D204" s="112"/>
      <c r="M204" s="1"/>
    </row>
    <row r="205" spans="3:13" ht="12.75">
      <c r="C205" s="2"/>
      <c r="D205" s="112"/>
      <c r="M205" s="1"/>
    </row>
    <row r="206" spans="3:13" ht="12.75">
      <c r="C206" s="2"/>
      <c r="D206" s="112"/>
      <c r="M206" s="1"/>
    </row>
    <row r="207" spans="1:13" ht="12.75">
      <c r="A207" s="76"/>
      <c r="C207" s="2"/>
      <c r="D207" s="112"/>
      <c r="M207" s="1"/>
    </row>
    <row r="208" spans="3:13" ht="12.75">
      <c r="C208" s="2"/>
      <c r="D208" s="112"/>
      <c r="M208" s="1"/>
    </row>
    <row r="209" spans="3:13" ht="12.75">
      <c r="C209" s="2"/>
      <c r="D209" s="112"/>
      <c r="M209" s="1"/>
    </row>
    <row r="210" spans="3:13" ht="12.75">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M224" s="1"/>
    </row>
    <row r="225" spans="3:13" ht="12.75">
      <c r="C225" s="2"/>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2"/>
    </row>
    <row r="478" ht="12.75">
      <c r="M478" s="2"/>
    </row>
    <row r="479" ht="12.75">
      <c r="M479" s="2"/>
    </row>
    <row r="480" ht="12.75">
      <c r="M480" s="2"/>
    </row>
    <row r="481" ht="12.75">
      <c r="M481" s="2"/>
    </row>
    <row r="482" ht="12.75">
      <c r="M482"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2007-05-23T13:55:51Z</dcterms:modified>
  <cp:category/>
  <cp:version/>
  <cp:contentType/>
  <cp:contentStatus/>
</cp:coreProperties>
</file>